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le S1toolRanks2005-2020" sheetId="1" state="visible" r:id="rId2"/>
    <sheet name="Table S2toolInfo2005-2020" sheetId="2" state="visible" r:id="rId3"/>
    <sheet name="Table S3journalInfo2020" sheetId="3" state="visible" r:id="rId4"/>
    <sheet name="Table S4articleScores2005-2015" sheetId="4" state="visible" r:id="rId5"/>
    <sheet name="Table S5journalIF2005-2015" sheetId="5" state="visible" r:id="rId6"/>
    <sheet name="Table S6articleScores2016-2020" sheetId="6" state="visible" r:id="rId7"/>
    <sheet name="Table S7recentPapers2016-2020" sheetId="7" state="visible" r:id="rId8"/>
  </sheets>
  <definedNames>
    <definedName function="false" hidden="true" localSheetId="1" name="_xlnm._FilterDatabase" vbProcedure="false">'Table S2toolInfo2005-2020'!$A$1:$T$520</definedName>
  </definedName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GG</author>
  </authors>
  <commentList>
    <comment ref="H486" authorId="0">
      <text>
        <r>
          <rPr>
            <sz val="10"/>
            <color rgb="FF000000"/>
            <rFont val="Arial"/>
            <family val="0"/>
            <charset val="1"/>
          </rPr>
          <t xml:space="preserve">Account exists but appears to be uncurated.
	-Paul Gardner</t>
        </r>
      </text>
    </comment>
    <comment ref="H505" authorId="0">
      <text>
        <r>
          <rPr>
            <sz val="10"/>
            <color rgb="FF000000"/>
            <rFont val="Arial"/>
            <family val="0"/>
            <charset val="1"/>
          </rPr>
          <t xml:space="preserve">Not curated...
	-Paul Gardner</t>
        </r>
      </text>
    </comment>
    <comment ref="S193" authorId="0">
      <text>
        <r>
          <rPr>
            <sz val="10"/>
            <color rgb="FF000000"/>
            <rFont val="Arial"/>
            <family val="0"/>
            <charset val="1"/>
          </rPr>
          <t xml:space="preserve">https://web.archive.org/web/20180612220309/https://github.com/vogetihrsh/icopydav
	-Paul Gardner</t>
        </r>
      </text>
    </comment>
  </commentList>
</comments>
</file>

<file path=xl/comments7.xml><?xml version="1.0" encoding="utf-8"?>
<comments xmlns="http://schemas.openxmlformats.org/spreadsheetml/2006/main" xmlns:xdr="http://schemas.openxmlformats.org/drawingml/2006/spreadsheetDrawing">
  <authors>
    <author>GG</author>
  </authors>
  <commentList>
    <comment ref="A1" authorId="0">
      <text>
        <r>
          <rPr>
            <sz val="10"/>
            <color rgb="FF000000"/>
            <rFont val="Arial"/>
            <family val="0"/>
            <charset val="1"/>
          </rPr>
          <t xml:space="preserve">Where is my benchmark??</t>
        </r>
      </text>
    </comment>
  </commentList>
</comments>
</file>

<file path=xl/sharedStrings.xml><?xml version="1.0" encoding="utf-8"?>
<sst xmlns="http://schemas.openxmlformats.org/spreadsheetml/2006/main" count="16416" uniqueCount="8000">
  <si>
    <t xml:space="preserve">PubMed ID</t>
  </si>
  <si>
    <t xml:space="preserve">Title</t>
  </si>
  <si>
    <t xml:space="preserve">accuracySource</t>
  </si>
  <si>
    <t xml:space="preserve">accuracyMetric</t>
  </si>
  <si>
    <t xml:space="preserve">speedSource</t>
  </si>
  <si>
    <t xml:space="preserve">Method</t>
  </si>
  <si>
    <t xml:space="preserve">accuracyRank</t>
  </si>
  <si>
    <t xml:space="preserve">speedRank</t>
  </si>
  <si>
    <t xml:space="preserve">numMethods</t>
  </si>
  <si>
    <t xml:space="preserve">Data set (if applicable)</t>
  </si>
  <si>
    <t xml:space="preserve">Bias</t>
  </si>
  <si>
    <t xml:space="preserve">Acc comment</t>
  </si>
  <si>
    <t xml:space="preserve">Speed comment</t>
  </si>
  <si>
    <t xml:space="preserve">Freyhult, E. K., Bollback, J. P., &amp; Gardner, P. P. (2007). Exploring genomic dark matter: a critical assessment of the performance of homology search methods on noncoding RNA. Genome research, 17(1), 117-125.</t>
  </si>
  <si>
    <t xml:space="preserve">Fig. 2A</t>
  </si>
  <si>
    <t xml:space="preserve">median rank(MCC)</t>
  </si>
  <si>
    <t xml:space="preserve">Fig. 2C</t>
  </si>
  <si>
    <t xml:space="preserve">Rsearch</t>
  </si>
  <si>
    <t xml:space="preserve">Verified</t>
  </si>
  <si>
    <t xml:space="preserve">Infernal</t>
  </si>
  <si>
    <t xml:space="preserve">Ravenna</t>
  </si>
  <si>
    <t xml:space="preserve">SAM</t>
  </si>
  <si>
    <t xml:space="preserve">hmmer</t>
  </si>
  <si>
    <t xml:space="preserve">wu-blast</t>
  </si>
  <si>
    <t xml:space="preserve">ssearch</t>
  </si>
  <si>
    <t xml:space="preserve">fasta</t>
  </si>
  <si>
    <t xml:space="preserve">ncbi-blast</t>
  </si>
  <si>
    <t xml:space="preserve">paralign</t>
  </si>
  <si>
    <t xml:space="preserve">rsmatch</t>
  </si>
  <si>
    <t xml:space="preserve">erpin</t>
  </si>
  <si>
    <t xml:space="preserve">Fig. 2B</t>
  </si>
  <si>
    <t xml:space="preserve">rsearch</t>
  </si>
  <si>
    <t xml:space="preserve">infernal</t>
  </si>
  <si>
    <t xml:space="preserve">ravenna</t>
  </si>
  <si>
    <t xml:space="preserve">Fixed</t>
  </si>
  <si>
    <t xml:space="preserve">Fig. 3A</t>
  </si>
  <si>
    <t xml:space="preserve">Fig. 3C</t>
  </si>
  <si>
    <t xml:space="preserve">Fig. 3B</t>
  </si>
  <si>
    <t xml:space="preserve">Swenson, M. S., Barbançon, F., Warnow, T., &amp; Linder, C. R. (2010). A simulation study comparing supertree and combined analysis methods using SMIDGen. Algorithms for Molecular Biology, 5(1), 1.</t>
  </si>
  <si>
    <t xml:space="preserve">Fig. 3c/f</t>
  </si>
  <si>
    <t xml:space="preserve">Average topological error rate</t>
  </si>
  <si>
    <t xml:space="preserve">Table 3, 1000 taxa, 20% SF, 1 SG.</t>
  </si>
  <si>
    <t xml:space="preserve">wMRP-MP</t>
  </si>
  <si>
    <t xml:space="preserve">
</t>
  </si>
  <si>
    <t xml:space="preserve">MRP-MP</t>
  </si>
  <si>
    <t xml:space="preserve">CA-MP</t>
  </si>
  <si>
    <t xml:space="preserve">MRP-ML</t>
  </si>
  <si>
    <t xml:space="preserve">CA-ML</t>
  </si>
  <si>
    <t xml:space="preserve">Jünemann S, Prior K, Albersmeier A, Albaum S, Kalinowski J, Goesmann A, Stoye J, Harmsen D. GABenchToB: a genome assembly benchmark tuned on bacteria and benchtop sequencers. PloS one. 2014 Sep 8;9(9):e107014.</t>
  </si>
  <si>
    <t xml:space="preserve">Fig. 2A S.aureus (COL) Mis2x150bp</t>
  </si>
  <si>
    <t xml:space="preserve">NGA50</t>
  </si>
  <si>
    <t xml:space="preserve">abyss</t>
  </si>
  <si>
    <t xml:space="preserve">S.aureus (COL) Mis2x150bp</t>
  </si>
  <si>
    <t xml:space="preserve">No</t>
  </si>
  <si>
    <t xml:space="preserve">clc</t>
  </si>
  <si>
    <t xml:space="preserve">soap2</t>
  </si>
  <si>
    <t xml:space="preserve">velvet</t>
  </si>
  <si>
    <t xml:space="preserve">spades</t>
  </si>
  <si>
    <t xml:space="preserve">celera</t>
  </si>
  <si>
    <t xml:space="preserve">newbler</t>
  </si>
  <si>
    <t xml:space="preserve">seqman</t>
  </si>
  <si>
    <t xml:space="preserve">mira</t>
  </si>
  <si>
    <t xml:space="preserve">Fig. 2B S.aureus (COL) Mis2x150bp</t>
  </si>
  <si>
    <t xml:space="preserve">Misassemblies</t>
  </si>
  <si>
    <t xml:space="preserve">Fig. 2A E.coli (SAKAI) Mis2x150bp</t>
  </si>
  <si>
    <t xml:space="preserve">E.coli (SAKAI) Mis2x150bp</t>
  </si>
  <si>
    <t xml:space="preserve">Fig. 2B E.coli (SAKAI) Mis2x150bp</t>
  </si>
  <si>
    <t xml:space="preserve">Fig. 2A S.aureus (COL) Mis2x250bp</t>
  </si>
  <si>
    <t xml:space="preserve">S.aureus (COL) Mis2x250bp</t>
  </si>
  <si>
    <t xml:space="preserve">Fig. 2B S.aureus (COL) Mis2x250bp
</t>
  </si>
  <si>
    <t xml:space="preserve">Fig. 2A E.coli (SAKAI) Mis2x250bp</t>
  </si>
  <si>
    <t xml:space="preserve">E.coli (SAKAI) Mis2x250bp</t>
  </si>
  <si>
    <t xml:space="preserve">Fig. 2B E.coli (SAKAI) Mis2x250bp</t>
  </si>
  <si>
    <t xml:space="preserve">Fig. 2A M.tuberculosis (H37) Mis2x250bp</t>
  </si>
  <si>
    <t xml:space="preserve">M.tuberculosis (H37) Mis2x250bp</t>
  </si>
  <si>
    <t xml:space="preserve">Fig. 2B M.tuberculosis (H37) Mis2x250bp</t>
  </si>
  <si>
    <t xml:space="preserve">Fig. 2A S.aureus (COL) PGM200bp</t>
  </si>
  <si>
    <t xml:space="preserve">S.aureus (COL) PGM200bp</t>
  </si>
  <si>
    <t xml:space="preserve">Fig. 2B S.aureus (COL) PGM200bp</t>
  </si>
  <si>
    <t xml:space="preserve">Fig. 2A E.coli (SAKAI) PGM200bp</t>
  </si>
  <si>
    <t xml:space="preserve">E.coli (SAKAI) PGM200bp</t>
  </si>
  <si>
    <t xml:space="preserve">Fig. 2B E.coli (SAKAI) PGM200bp</t>
  </si>
  <si>
    <t xml:space="preserve">Fig. 2A S.aureus (COL) PGM400bp</t>
  </si>
  <si>
    <t xml:space="preserve">S.aureus (COL) PGM400bp</t>
  </si>
  <si>
    <t xml:space="preserve">Fig. 2B S.aureus (COL) PGM400bp</t>
  </si>
  <si>
    <t xml:space="preserve">Fig. 2A E.coli (SAKAI) PGM400bp</t>
  </si>
  <si>
    <t xml:space="preserve">E.coli (SAKAI) PGM400bp</t>
  </si>
  <si>
    <t xml:space="preserve">Fig. 2B E.coli (SAKAI) PGM400bp</t>
  </si>
  <si>
    <t xml:space="preserve">Fig. 2A M.tuberculosis (H37) PGM400bp</t>
  </si>
  <si>
    <t xml:space="preserve">M.tuberculosis (H37) PGM400bp</t>
  </si>
  <si>
    <t xml:space="preserve">Fig. 2B M.tuberculosis (H37) PGM400bp</t>
  </si>
  <si>
    <t xml:space="preserve">Maška M, Ulman V, Svoboda D, Matula P, Matula P, Ederra C, Urbiola A, España T, Venkatesan S, Balak DM, Karas P. A benchmark for comparison of cell tracking algorithms. Bioinformatics. 2014 Jun 1;30(11):1609-17.</t>
  </si>
  <si>
    <t xml:space="preserve">Supplementary-Table 1 Final Ranking</t>
  </si>
  <si>
    <t xml:space="preserve">Final/Combined C2DL-MSC</t>
  </si>
  <si>
    <t xml:space="preserve">Supplementary-Table 1 RANKINGS (Real videos)</t>
  </si>
  <si>
    <t xml:space="preserve">COM-US</t>
  </si>
  <si>
    <t xml:space="preserve">C2DL-MSC</t>
  </si>
  <si>
    <t xml:space="preserve">yes</t>
  </si>
  <si>
    <t xml:space="preserve">HEID-GE</t>
  </si>
  <si>
    <t xml:space="preserve">KTH-SE</t>
  </si>
  <si>
    <t xml:space="preserve">PRAG-CZ</t>
  </si>
  <si>
    <t xml:space="preserve">UPM-ES</t>
  </si>
  <si>
    <t xml:space="preserve">Final/Combined C3DH-H157</t>
  </si>
  <si>
    <t xml:space="preserve">C3DH-H157</t>
  </si>
  <si>
    <t xml:space="preserve">Final/Combined C3DL-MDA231</t>
  </si>
  <si>
    <t xml:space="preserve">C3DL-MDA231</t>
  </si>
  <si>
    <t xml:space="preserve">Final/Combined N2DH-GOWT1</t>
  </si>
  <si>
    <t xml:space="preserve">N2DH-GOWT1</t>
  </si>
  <si>
    <t xml:space="preserve">LEID-NL</t>
  </si>
  <si>
    <t xml:space="preserve">Final/Combined N2DL-Hela</t>
  </si>
  <si>
    <t xml:space="preserve">N2DL-Hela</t>
  </si>
  <si>
    <t xml:space="preserve">Final/Combined N3DH-CHO</t>
  </si>
  <si>
    <t xml:space="preserve">N3DH-CHO</t>
  </si>
  <si>
    <t xml:space="preserve">Final/Combined N2DH-SIM</t>
  </si>
  <si>
    <t xml:space="preserve">N2DH-SIM</t>
  </si>
  <si>
    <t xml:space="preserve">Final/Combined N3DH-SIM</t>
  </si>
  <si>
    <t xml:space="preserve">N3DH-SIM</t>
  </si>
  <si>
    <t xml:space="preserve">Tran, H., Porter, J., Sun, M. A., Xie, H., &amp; Zhang, L. (2014). Objective and comprehensive evaluation of bisulfite short read mapping tools. Advances in bioinformatics, 2014.</t>
  </si>
  <si>
    <t xml:space="preserve">Fig. 6</t>
  </si>
  <si>
    <t xml:space="preserve">Mapping efficiency</t>
  </si>
  <si>
    <t xml:space="preserve">Fig. 3</t>
  </si>
  <si>
    <t xml:space="preserve">BSMAP</t>
  </si>
  <si>
    <t xml:space="preserve">BS-Seeker</t>
  </si>
  <si>
    <t xml:space="preserve">Bismark</t>
  </si>
  <si>
    <t xml:space="preserve">BRAT-BW</t>
  </si>
  <si>
    <t xml:space="preserve">BiSS</t>
  </si>
  <si>
    <t xml:space="preserve">The accuracy of several multiple sequence alignment programs for proteins (2006)</t>
  </si>
  <si>
    <t xml:space="preserve">Fig. 1</t>
  </si>
  <si>
    <t xml:space="preserve">average accuracy values (all refs)</t>
  </si>
  <si>
    <t xml:space="preserve">ClustalW</t>
  </si>
  <si>
    <t xml:space="preserve">Dialign2.2</t>
  </si>
  <si>
    <t xml:space="preserve">TCoffee</t>
  </si>
  <si>
    <t xml:space="preserve">POA</t>
  </si>
  <si>
    <t xml:space="preserve">Mafft(FFTNS2)</t>
  </si>
  <si>
    <t xml:space="preserve">Muscle</t>
  </si>
  <si>
    <t xml:space="preserve">Mafft(LINSi)</t>
  </si>
  <si>
    <t xml:space="preserve">ProbCons</t>
  </si>
  <si>
    <t xml:space="preserve">Dialign-T</t>
  </si>
  <si>
    <t xml:space="preserve">Kalign</t>
  </si>
  <si>
    <t xml:space="preserve">average accuracy values (Simprot)</t>
  </si>
  <si>
    <t xml:space="preserve">A practical comparison of de novo genome assembly software tools for next-generation sequencing technologies (2011)</t>
  </si>
  <si>
    <t xml:space="preserve">Fig. 6A</t>
  </si>
  <si>
    <t xml:space="preserve">Swinepox-SE N50</t>
  </si>
  <si>
    <t xml:space="preserve">SSAKE</t>
  </si>
  <si>
    <t xml:space="preserve">VCAKE</t>
  </si>
  <si>
    <t xml:space="preserve">QSRA</t>
  </si>
  <si>
    <t xml:space="preserve">SHARCGS</t>
  </si>
  <si>
    <t xml:space="preserve">Edena-strict</t>
  </si>
  <si>
    <t xml:space="preserve">Edena-nonstrict</t>
  </si>
  <si>
    <t xml:space="preserve">Velvet</t>
  </si>
  <si>
    <t xml:space="preserve">SOAPdenovo</t>
  </si>
  <si>
    <t xml:space="preserve">Taipan</t>
  </si>
  <si>
    <t xml:space="preserve">Fig. 6B</t>
  </si>
  <si>
    <t xml:space="preserve">E. coli N50</t>
  </si>
  <si>
    <t xml:space="preserve">Fig. 6C</t>
  </si>
  <si>
    <t xml:space="preserve">Yeast N50</t>
  </si>
  <si>
    <t xml:space="preserve">Comparisons of computational methods for differential alternative splicing detection using RNA-seq in plant </t>
  </si>
  <si>
    <t xml:space="preserve">Table 1</t>
  </si>
  <si>
    <t xml:space="preserve">Mean of 15 AUC ranks (Table 1)</t>
  </si>
  <si>
    <t xml:space="preserve">Supplementary Table S2</t>
  </si>
  <si>
    <t xml:space="preserve">rDiff-param</t>
  </si>
  <si>
    <t xml:space="preserve">DSGseq</t>
  </si>
  <si>
    <t xml:space="preserve">DiffSplice</t>
  </si>
  <si>
    <t xml:space="preserve">DEXSeq</t>
  </si>
  <si>
    <t xml:space="preserve">MATS</t>
  </si>
  <si>
    <t xml:space="preserve">SpComp</t>
  </si>
  <si>
    <t xml:space="preserve">SeqGSEA</t>
  </si>
  <si>
    <t xml:space="preserve">Cufflinks</t>
  </si>
  <si>
    <t xml:space="preserve">A Comprehensive Benchmark of Kernel Methods to Extract Protein–Protein Interactions from Literature</t>
  </si>
  <si>
    <t xml:space="preserve">Table 2</t>
  </si>
  <si>
    <t xml:space="preserve">AUC-AIMed</t>
  </si>
  <si>
    <t xml:space="preserve">Table S9</t>
  </si>
  <si>
    <t xml:space="preserve">SL</t>
  </si>
  <si>
    <t xml:space="preserve">ST</t>
  </si>
  <si>
    <t xml:space="preserve">SST</t>
  </si>
  <si>
    <t xml:space="preserve">PT</t>
  </si>
  <si>
    <t xml:space="preserve">SpT</t>
  </si>
  <si>
    <t xml:space="preserve">kBSPS</t>
  </si>
  <si>
    <t xml:space="preserve">cosine</t>
  </si>
  <si>
    <t xml:space="preserve">edit</t>
  </si>
  <si>
    <t xml:space="preserve">APG</t>
  </si>
  <si>
    <t xml:space="preserve">AUC-BioInfer</t>
  </si>
  <si>
    <t xml:space="preserve">AUC-HPRD50</t>
  </si>
  <si>
    <t xml:space="preserve">AUC-IEPA</t>
  </si>
  <si>
    <t xml:space="preserve">AUC-LLL</t>
  </si>
  <si>
    <t xml:space="preserve">Assessment of de novo assemblers for draft genomes: a case study with fungal genomes.</t>
  </si>
  <si>
    <t xml:space="preserve">Table 5</t>
  </si>
  <si>
    <t xml:space="preserve">sum quality rows 1-4</t>
  </si>
  <si>
    <t xml:space="preserve">Table 3 (mean rank)</t>
  </si>
  <si>
    <t xml:space="preserve">ABySS</t>
  </si>
  <si>
    <t xml:space="preserve">IDBA-UD</t>
  </si>
  <si>
    <t xml:space="preserve">Minia</t>
  </si>
  <si>
    <t xml:space="preserve">SOAP</t>
  </si>
  <si>
    <t xml:space="preserve">SPAdes</t>
  </si>
  <si>
    <t xml:space="preserve">Sparse</t>
  </si>
  <si>
    <t xml:space="preserve">Estimating Kinetic Parameters for Essential Amino Acid Production in Arabidopsis Thaliana by Using Particle Swarm Optimization</t>
  </si>
  <si>
    <t xml:space="preserve">error rate</t>
  </si>
  <si>
    <t xml:space="preserve">SimulatedAnnealing</t>
  </si>
  <si>
    <t xml:space="preserve">DownhillSimplex</t>
  </si>
  <si>
    <t xml:space="preserve">PSO</t>
  </si>
  <si>
    <t xml:space="preserve">Table 6</t>
  </si>
  <si>
    <t xml:space="preserve">Evaluation of next-generation sequencing software in mapping and assembly.</t>
  </si>
  <si>
    <t xml:space="preserve">Reads mapped correctly (SE)</t>
  </si>
  <si>
    <t xml:space="preserve">Table 2 (SE)</t>
  </si>
  <si>
    <t xml:space="preserve">Bowtie</t>
  </si>
  <si>
    <t xml:space="preserve">BWA</t>
  </si>
  <si>
    <t xml:space="preserve">Mosaik</t>
  </si>
  <si>
    <t xml:space="preserve">PASS</t>
  </si>
  <si>
    <t xml:space="preserve">RMAP</t>
  </si>
  <si>
    <t xml:space="preserve">SeqMap</t>
  </si>
  <si>
    <t xml:space="preserve">SHRiMP</t>
  </si>
  <si>
    <t xml:space="preserve">Reads mapped correctly (PE)</t>
  </si>
  <si>
    <t xml:space="preserve">Table 2 (PE)</t>
  </si>
  <si>
    <t xml:space="preserve">SSAHA2</t>
  </si>
  <si>
    <t xml:space="preserve">Comparison of mapping algorithms used in high-throughput sequencing: application to Ion Torrent data.</t>
  </si>
  <si>
    <t xml:space="preserve">Figure 3</t>
  </si>
  <si>
    <t xml:space="preserve">F-measure (@ 4% error rate)</t>
  </si>
  <si>
    <t xml:space="preserve">Figure 2 (RD_400)</t>
  </si>
  <si>
    <t xml:space="preserve">Bowtie2</t>
  </si>
  <si>
    <t xml:space="preserve">BWASW</t>
  </si>
  <si>
    <t xml:space="preserve">GSNAP</t>
  </si>
  <si>
    <t xml:space="preserve">MOSAIK</t>
  </si>
  <si>
    <t xml:space="preserve">Novoalign</t>
  </si>
  <si>
    <t xml:space="preserve">segemehl</t>
  </si>
  <si>
    <t xml:space="preserve">SHRIMP2</t>
  </si>
  <si>
    <t xml:space="preserve">SMALT</t>
  </si>
  <si>
    <t xml:space="preserve">SNAP</t>
  </si>
  <si>
    <t xml:space="preserve">SRmapper</t>
  </si>
  <si>
    <t xml:space="preserve">TMAP</t>
  </si>
  <si>
    <t xml:space="preserve">Empirical comparison of ab initio repeat finding programs.</t>
  </si>
  <si>
    <t xml:space="preserve">Sensitivity (Chromosome segment) </t>
  </si>
  <si>
    <t xml:space="preserve">Table 1 (Chromosome segment)</t>
  </si>
  <si>
    <t xml:space="preserve">RepeatGluer</t>
  </si>
  <si>
    <t xml:space="preserve">RepeatScout</t>
  </si>
  <si>
    <t xml:space="preserve">RepeatFinder</t>
  </si>
  <si>
    <t xml:space="preserve">PILER</t>
  </si>
  <si>
    <t xml:space="preserve">Sensitivity (Chromosome) </t>
  </si>
  <si>
    <t xml:space="preserve">Table 1 (Chromosome)</t>
  </si>
  <si>
    <t xml:space="preserve">Assessing the efficiency of multiple sequence alignment programs.</t>
  </si>
  <si>
    <t xml:space="preserve">Additional file 2</t>
  </si>
  <si>
    <t xml:space="preserve">RV50 - BB_SP* (Average)</t>
  </si>
  <si>
    <t xml:space="preserve">Additional file 3 (RV50 - BB)</t>
  </si>
  <si>
    <t xml:space="preserve">CLUSTALW</t>
  </si>
  <si>
    <t xml:space="preserve">CLUSTAL OMEGA</t>
  </si>
  <si>
    <t xml:space="preserve">DIALIGN-TX</t>
  </si>
  <si>
    <t xml:space="preserve">MAFFT</t>
  </si>
  <si>
    <t xml:space="preserve">MUSCLE</t>
  </si>
  <si>
    <t xml:space="preserve">Probalign</t>
  </si>
  <si>
    <t xml:space="preserve">Probcons</t>
  </si>
  <si>
    <t xml:space="preserve">T-Coffee</t>
  </si>
  <si>
    <t xml:space="preserve">Comparing memory-efficient genome assemblers on stand-alone and cloud infrastructures.</t>
  </si>
  <si>
    <t xml:space="preserve">Table 4.</t>
  </si>
  <si>
    <t xml:space="preserve">N50</t>
  </si>
  <si>
    <t xml:space="preserve">Diginorm-Velvet</t>
  </si>
  <si>
    <t xml:space="preserve">DiMA</t>
  </si>
  <si>
    <t xml:space="preserve">Gossamer</t>
  </si>
  <si>
    <t xml:space="preserve">SGA</t>
  </si>
  <si>
    <t xml:space="preserve">SparseAssembler</t>
  </si>
  <si>
    <t xml:space="preserve">ZeMA</t>
  </si>
  <si>
    <t xml:space="preserve">Table 5.</t>
  </si>
  <si>
    <t xml:space="preserve">Critical assessment of alignment procedures for LC-MS proteomics and metabolomics measurements.</t>
  </si>
  <si>
    <t xml:space="preserve">Table 3</t>
  </si>
  <si>
    <t xml:space="preserve">Recall(align) - fraction 00</t>
  </si>
  <si>
    <t xml:space="preserve">Table 5 (P1)</t>
  </si>
  <si>
    <t xml:space="preserve">msInspect</t>
  </si>
  <si>
    <t xml:space="preserve">MZmine</t>
  </si>
  <si>
    <t xml:space="preserve">OpenMS</t>
  </si>
  <si>
    <t xml:space="preserve">SpecArray</t>
  </si>
  <si>
    <t xml:space="preserve">XAlign</t>
  </si>
  <si>
    <t xml:space="preserve">XCMS (without retention time)</t>
  </si>
  <si>
    <t xml:space="preserve">XCMS (with correction)</t>
  </si>
  <si>
    <t xml:space="preserve">Precision(align) - fraction 00</t>
  </si>
  <si>
    <t xml:space="preserve">Comparative study of de novo assembly and genome-guided assembly strategies for transcriptome reconstruction based on RNA-Seq</t>
  </si>
  <si>
    <t xml:space="preserve">Table 1 (brain)</t>
  </si>
  <si>
    <t xml:space="preserve">Accuracy (%)</t>
  </si>
  <si>
    <t xml:space="preserve">Figure 2A (brain)</t>
  </si>
  <si>
    <t xml:space="preserve">inchworm</t>
  </si>
  <si>
    <t xml:space="preserve">oases</t>
  </si>
  <si>
    <t xml:space="preserve">trans-ABySS</t>
  </si>
  <si>
    <t xml:space="preserve">trinity</t>
  </si>
  <si>
    <t xml:space="preserve">Table 1 (esc)</t>
  </si>
  <si>
    <t xml:space="preserve">Figure 2A (esc)</t>
  </si>
  <si>
    <t xml:space="preserve">Table 1 (spombe)</t>
  </si>
  <si>
    <t xml:space="preserve">Figure 2A (spombe)</t>
  </si>
  <si>
    <t xml:space="preserve">RAxML and FastTree: comparing two methods for large-scale maximum likelihood phylogeny estimation.</t>
  </si>
  <si>
    <t xml:space="preserve">Missing branch rate (TrueAln)</t>
  </si>
  <si>
    <t xml:space="preserve">Figure 3 (TrueAln)</t>
  </si>
  <si>
    <t xml:space="preserve">RAxML</t>
  </si>
  <si>
    <t xml:space="preserve">FastTree</t>
  </si>
  <si>
    <t xml:space="preserve">RAxML-Limited</t>
  </si>
  <si>
    <t xml:space="preserve">Comprehensive evaluation of protein structure alignment methods: scoring by geometric measures.</t>
  </si>
  <si>
    <t xml:space="preserve">AUROC (native score)</t>
  </si>
  <si>
    <t xml:space="preserve">CE</t>
  </si>
  <si>
    <t xml:space="preserve">DALI</t>
  </si>
  <si>
    <t xml:space="preserve">LSQMAN</t>
  </si>
  <si>
    <t xml:space="preserve">SSAP</t>
  </si>
  <si>
    <t xml:space="preserve">SSM</t>
  </si>
  <si>
    <t xml:space="preserve">STRCUTAL</t>
  </si>
  <si>
    <t xml:space="preserve">Fast and accurate methods for phylogenomic analyses.</t>
  </si>
  <si>
    <t xml:space="preserve">Figure 5</t>
  </si>
  <si>
    <t xml:space="preserve">FN rate (representative methods)</t>
  </si>
  <si>
    <t xml:space="preserve">Figure 1 (50 genes)</t>
  </si>
  <si>
    <t xml:space="preserve">BUCKy(MrBayes)</t>
  </si>
  <si>
    <t xml:space="preserve">BUCKy(MrBayes-spa)</t>
  </si>
  <si>
    <t xml:space="preserve">BUCKy(RAxML)</t>
  </si>
  <si>
    <t xml:space="preserve">phylonet(FT)</t>
  </si>
  <si>
    <t xml:space="preserve">greedy(FT)</t>
  </si>
  <si>
    <t xml:space="preserve">igtp-duploss(FT)</t>
  </si>
  <si>
    <t xml:space="preserve">Comparison of methods for estimating the nucleotide substitution matrix.</t>
  </si>
  <si>
    <t xml:space="preserve">Figure 2 (a)</t>
  </si>
  <si>
    <t xml:space="preserve">Euclidean distance (L=5000) -- Lake excluded.</t>
  </si>
  <si>
    <t xml:space="preserve">Figure 2 (b)</t>
  </si>
  <si>
    <t xml:space="preserve">Barry</t>
  </si>
  <si>
    <t xml:space="preserve">Goldman</t>
  </si>
  <si>
    <t xml:space="preserve">Gojobori</t>
  </si>
  <si>
    <t xml:space="preserve">Woodhams</t>
  </si>
  <si>
    <t xml:space="preserve">Benchmarking short sequence mapping tools.</t>
  </si>
  <si>
    <t xml:space="preserve">Table 2. (reported correct)</t>
  </si>
  <si>
    <t xml:space="preserve">Sensitivity</t>
  </si>
  <si>
    <t xml:space="preserve">Figure 14 (C. elegans)</t>
  </si>
  <si>
    <t xml:space="preserve">SOAP2</t>
  </si>
  <si>
    <t xml:space="preserve">MAQ</t>
  </si>
  <si>
    <t xml:space="preserve">mrsFAST</t>
  </si>
  <si>
    <t xml:space="preserve">Performance analysis of novel methods for detecting epistasis.</t>
  </si>
  <si>
    <t xml:space="preserve">Figure 7 (Sim4)</t>
  </si>
  <si>
    <t xml:space="preserve">Sensitivity at 0.01 FPR</t>
  </si>
  <si>
    <t xml:space="preserve">Table 2 (Sim 4)</t>
  </si>
  <si>
    <t xml:space="preserve">AntEpiSeeker</t>
  </si>
  <si>
    <t xml:space="preserve">BOOST</t>
  </si>
  <si>
    <t xml:space="preserve">EpiMODE</t>
  </si>
  <si>
    <t xml:space="preserve">SNPRuler</t>
  </si>
  <si>
    <t xml:space="preserve">TEAM</t>
  </si>
  <si>
    <t xml:space="preserve">Evaluating the accuracy and efficiency of multiple sequence alignment methods.</t>
  </si>
  <si>
    <t xml:space="preserve">Figure 1</t>
  </si>
  <si>
    <t xml:space="preserve">Alignment accuracy (SPS)</t>
  </si>
  <si>
    <t xml:space="preserve">Figure 6</t>
  </si>
  <si>
    <t xml:space="preserve">Clustal Omega</t>
  </si>
  <si>
    <t xml:space="preserve">Dialign-TX</t>
  </si>
  <si>
    <t xml:space="preserve">MAFFT(FFT-NS-2)</t>
  </si>
  <si>
    <t xml:space="preserve">MAFFT(L-INS-i)</t>
  </si>
  <si>
    <t xml:space="preserve">Multalin</t>
  </si>
  <si>
    <t xml:space="preserve">SATe</t>
  </si>
  <si>
    <t xml:space="preserve">Mapping reads on a genomic sequence: an algorithmic overview and a practical comparative analysis.</t>
  </si>
  <si>
    <t xml:space="preserve">Table 5. </t>
  </si>
  <si>
    <t xml:space="preserve">number of mapped reads whose original position has been retrieved in the complete list of hits.</t>
  </si>
  <si>
    <t xml:space="preserve">Table 5. (Indexing + Mapping time)</t>
  </si>
  <si>
    <t xml:space="preserve">BFAST</t>
  </si>
  <si>
    <t xml:space="preserve">GASSST</t>
  </si>
  <si>
    <t xml:space="preserve">PerM</t>
  </si>
  <si>
    <t xml:space="preserve">Comparative analysis of algorithms for next-generation sequencing read alignment.</t>
  </si>
  <si>
    <t xml:space="preserve">Fig. 1. (a)</t>
  </si>
  <si>
    <t xml:space="preserve">Accuracy @ 0.100</t>
  </si>
  <si>
    <t xml:space="preserve">Fig. 5. (b)</t>
  </si>
  <si>
    <t xml:space="preserve">mrFAST</t>
  </si>
  <si>
    <t xml:space="preserve">Multiple sequence alignment: a major challenge to large-scale phylogenetics.</t>
  </si>
  <si>
    <t xml:space="preserve"> Missing branch rate (%) - Avg error</t>
  </si>
  <si>
    <t xml:space="preserve">Table 3 - sum all times</t>
  </si>
  <si>
    <t xml:space="preserve">ML(MAFFT)</t>
  </si>
  <si>
    <t xml:space="preserve">ML(MAFFT-PartTree)</t>
  </si>
  <si>
    <t xml:space="preserve">ML(Prank+GT)</t>
  </si>
  <si>
    <t xml:space="preserve">ML(Muscle)</t>
  </si>
  <si>
    <t xml:space="preserve">ML(ClustalW)</t>
  </si>
  <si>
    <t xml:space="preserve">ML(ClustalW-quicktree)</t>
  </si>
  <si>
    <t xml:space="preserve">ML(Opal)</t>
  </si>
  <si>
    <t xml:space="preserve">Naive binning improves phylogenomic analyses.</t>
  </si>
  <si>
    <t xml:space="preserve">Fig. 5 (50 genes)</t>
  </si>
  <si>
    <t xml:space="preserve">Average FN rate</t>
  </si>
  <si>
    <t xml:space="preserve">Section: 3.1 Computational issues</t>
  </si>
  <si>
    <t xml:space="preserve">starBEAST</t>
  </si>
  <si>
    <t xml:space="preserve">BUCKy-con</t>
  </si>
  <si>
    <t xml:space="preserve">BUCKy-pop</t>
  </si>
  <si>
    <t xml:space="preserve">MP-EST</t>
  </si>
  <si>
    <t xml:space="preserve">All are not equal: a benchmark of different homology modeling programs.</t>
  </si>
  <si>
    <t xml:space="preserve">No. of RMSD &gt;3 Å from backbone</t>
  </si>
  <si>
    <t xml:space="preserve">3D-JIGSAW</t>
  </si>
  <si>
    <t xml:space="preserve">Builder</t>
  </si>
  <si>
    <t xml:space="preserve">Modeller6v2-10</t>
  </si>
  <si>
    <t xml:space="preserve">Modeller6v2</t>
  </si>
  <si>
    <t xml:space="preserve">Modeller7v7</t>
  </si>
  <si>
    <t xml:space="preserve">nest</t>
  </si>
  <si>
    <t xml:space="preserve">SCWRL3</t>
  </si>
  <si>
    <t xml:space="preserve">SCWRL-CONS</t>
  </si>
  <si>
    <t xml:space="preserve">SegMod/ENCAD</t>
  </si>
  <si>
    <t xml:space="preserve">SWISS-MODEL</t>
  </si>
  <si>
    <t xml:space="preserve">Barking up the wrong treelength: the impact of gap penalty on alignment and tree accuracy.</t>
  </si>
  <si>
    <t xml:space="preserve">Fig. 8 (b)</t>
  </si>
  <si>
    <t xml:space="preserve">Tree error fraction</t>
  </si>
  <si>
    <t xml:space="preserve">Fig. 9.</t>
  </si>
  <si>
    <t xml:space="preserve">POY</t>
  </si>
  <si>
    <t xml:space="preserve">POYstar</t>
  </si>
  <si>
    <t xml:space="preserve">Probtree</t>
  </si>
  <si>
    <t xml:space="preserve">MPS(ClustalW)</t>
  </si>
  <si>
    <t xml:space="preserve">MPJ(ClustalW)</t>
  </si>
  <si>
    <t xml:space="preserve">A survey of error-correction methods for next-generation sequencing</t>
  </si>
  <si>
    <t xml:space="preserve">Table 5: D1</t>
  </si>
  <si>
    <t xml:space="preserve">Gain</t>
  </si>
  <si>
    <t xml:space="preserve">Coral</t>
  </si>
  <si>
    <t xml:space="preserve">HiTEC</t>
  </si>
  <si>
    <t xml:space="preserve">HSHREC</t>
  </si>
  <si>
    <t xml:space="preserve">Quake</t>
  </si>
  <si>
    <t xml:space="preserve">Reptile</t>
  </si>
  <si>
    <t xml:space="preserve">SOAPec</t>
  </si>
  <si>
    <t xml:space="preserve">Table 5: D2</t>
  </si>
  <si>
    <t xml:space="preserve">Table 5: D3 (B)</t>
  </si>
  <si>
    <t xml:space="preserve">ECHO</t>
  </si>
  <si>
    <t xml:space="preserve">Table 5: D5</t>
  </si>
  <si>
    <t xml:space="preserve">Table 5: D6</t>
  </si>
  <si>
    <t xml:space="preserve">Table 5: D7</t>
  </si>
  <si>
    <t xml:space="preserve">A novel and well-defined benchmarking method for second generation read mapping</t>
  </si>
  <si>
    <t xml:space="preserve">Figure 5: EMBL:SRR049254, any best</t>
  </si>
  <si>
    <t xml:space="preserve">Normalized found intervals @ 5% error rate</t>
  </si>
  <si>
    <t xml:space="preserve">Table S5</t>
  </si>
  <si>
    <t xml:space="preserve">BowtieStar</t>
  </si>
  <si>
    <t xml:space="preserve">Bwa</t>
  </si>
  <si>
    <t xml:space="preserve">Shrimp2</t>
  </si>
  <si>
    <t xml:space="preserve">Soap2</t>
  </si>
  <si>
    <t xml:space="preserve">Soap2Star</t>
  </si>
  <si>
    <t xml:space="preserve">Comparison of public peak detection algorithms for MALDI mass spectrometry data analysis</t>
  </si>
  <si>
    <t xml:space="preserve">Figure 5 (b)</t>
  </si>
  <si>
    <t xml:space="preserve">Median average sensitivity</t>
  </si>
  <si>
    <t xml:space="preserve">Table 2 (simulation data)</t>
  </si>
  <si>
    <t xml:space="preserve">Cromwell</t>
  </si>
  <si>
    <t xml:space="preserve">CWT</t>
  </si>
  <si>
    <t xml:space="preserve">LIMPIC</t>
  </si>
  <si>
    <t xml:space="preserve">LMS</t>
  </si>
  <si>
    <t xml:space="preserve">PROcess</t>
  </si>
  <si>
    <t xml:space="preserve">Figure 6 (b)</t>
  </si>
  <si>
    <t xml:space="preserve">Table 2 (real data)</t>
  </si>
  <si>
    <t xml:space="preserve">A comparative evaluation of sequence classification programs</t>
  </si>
  <si>
    <t xml:space="preserve">Mean Sensitivity</t>
  </si>
  <si>
    <t xml:space="preserve">CARMA</t>
  </si>
  <si>
    <t xml:space="preserve">MEGAN</t>
  </si>
  <si>
    <t xml:space="preserve">MetaPhyler</t>
  </si>
  <si>
    <t xml:space="preserve">MG-RAST</t>
  </si>
  <si>
    <t xml:space="preserve">Mean Precision</t>
  </si>
  <si>
    <t xml:space="preserve">NBC</t>
  </si>
  <si>
    <t xml:space="preserve">PhyloPythiaS</t>
  </si>
  <si>
    <t xml:space="preserve">PhymmBL</t>
  </si>
  <si>
    <t xml:space="preserve">RAIphy</t>
  </si>
  <si>
    <t xml:space="preserve">Performance comparison and evaluation of software tools for microRNA deep-sequencing data analysis</t>
  </si>
  <si>
    <t xml:space="preserve">Mean accuracy</t>
  </si>
  <si>
    <t xml:space="preserve">Figure 2 (summed over H. sapiens, G. gallus &amp; C. elegans)</t>
  </si>
  <si>
    <t xml:space="preserve">miRExpress</t>
  </si>
  <si>
    <t xml:space="preserve">mireap</t>
  </si>
  <si>
    <t xml:space="preserve">miRDeep</t>
  </si>
  <si>
    <t xml:space="preserve">MIReNA</t>
  </si>
  <si>
    <t xml:space="preserve">A benchmark of computational CRISPR-Cas9 guide design methods.</t>
  </si>
  <si>
    <t xml:space="preserve">Precision</t>
  </si>
  <si>
    <t xml:space="preserve">Table 3(550k)</t>
  </si>
  <si>
    <t xml:space="preserve">FlashFry</t>
  </si>
  <si>
    <t xml:space="preserve">WU-CRISPR</t>
  </si>
  <si>
    <t xml:space="preserve">CRISPR-DO</t>
  </si>
  <si>
    <t xml:space="preserve">CHOPCHOP</t>
  </si>
  <si>
    <t xml:space="preserve">SSC</t>
  </si>
  <si>
    <t xml:space="preserve">sgRNAScorer2</t>
  </si>
  <si>
    <t xml:space="preserve">CRISPOR</t>
  </si>
  <si>
    <t xml:space="preserve">TUSCAN</t>
  </si>
  <si>
    <t xml:space="preserve">PhytoCRISP-Ex</t>
  </si>
  <si>
    <t xml:space="preserve">mm10db</t>
  </si>
  <si>
    <t xml:space="preserve">Cas-Designer</t>
  </si>
  <si>
    <t xml:space="preserve">A comparative evaluation of hybrid error correction methods for error-prone long reads.</t>
  </si>
  <si>
    <t xml:space="preserve">Table S2a(S. cerevisiae 20x)</t>
  </si>
  <si>
    <t xml:space="preserve">Accuracy</t>
  </si>
  <si>
    <t xml:space="preserve">Table S5a(S. cerevisiae 20x)</t>
  </si>
  <si>
    <t xml:space="preserve">Jabba</t>
  </si>
  <si>
    <t xml:space="preserve">pacBioToCA</t>
  </si>
  <si>
    <t xml:space="preserve">ECTools</t>
  </si>
  <si>
    <t xml:space="preserve">Nanocorr</t>
  </si>
  <si>
    <t xml:space="preserve">HALC</t>
  </si>
  <si>
    <t xml:space="preserve">LoRDEC</t>
  </si>
  <si>
    <t xml:space="preserve">FMLRC</t>
  </si>
  <si>
    <t xml:space="preserve">proovread</t>
  </si>
  <si>
    <t xml:space="preserve">CoLoRMap</t>
  </si>
  <si>
    <t xml:space="preserve">LSC</t>
  </si>
  <si>
    <t xml:space="preserve">Table S2b(S. cerevisiae 20x)</t>
  </si>
  <si>
    <t xml:space="preserve">Table S5b(S. cerevisiae 20x)</t>
  </si>
  <si>
    <t xml:space="preserve">A comparison of single-cell trajectory inference methods.</t>
  </si>
  <si>
    <t xml:space="preserve">Supplementary Figure 3a</t>
  </si>
  <si>
    <t xml:space="preserve">Mean Overall score</t>
  </si>
  <si>
    <t xml:space="preserve">Supplementary Figure 4b</t>
  </si>
  <si>
    <t xml:space="preserve">angle</t>
  </si>
  <si>
    <t xml:space="preserve">calista</t>
  </si>
  <si>
    <t xml:space="preserve">cellrouter</t>
  </si>
  <si>
    <t xml:space="preserve">celltrails</t>
  </si>
  <si>
    <t xml:space="preserve">celltreegibbs</t>
  </si>
  <si>
    <t xml:space="preserve">celltreemaptpx</t>
  </si>
  <si>
    <t xml:space="preserve">celltreevem</t>
  </si>
  <si>
    <t xml:space="preserve">component1</t>
  </si>
  <si>
    <t xml:space="preserve">dpt</t>
  </si>
  <si>
    <t xml:space="preserve">elpigraph</t>
  </si>
  <si>
    <t xml:space="preserve">elpigraphlinear</t>
  </si>
  <si>
    <t xml:space="preserve">elpigraphcycle</t>
  </si>
  <si>
    <t xml:space="preserve">embeddr</t>
  </si>
  <si>
    <t xml:space="preserve">fateid</t>
  </si>
  <si>
    <t xml:space="preserve">forks</t>
  </si>
  <si>
    <t xml:space="preserve">gpfates</t>
  </si>
  <si>
    <t xml:space="preserve">grandprix</t>
  </si>
  <si>
    <t xml:space="preserve">matcher</t>
  </si>
  <si>
    <t xml:space="preserve">merlot</t>
  </si>
  <si>
    <t xml:space="preserve">mfa</t>
  </si>
  <si>
    <t xml:space="preserve">monocleddrtree</t>
  </si>
  <si>
    <t xml:space="preserve">monocleica</t>
  </si>
  <si>
    <t xml:space="preserve">mpath</t>
  </si>
  <si>
    <t xml:space="preserve">mst</t>
  </si>
  <si>
    <t xml:space="preserve">ouija</t>
  </si>
  <si>
    <t xml:space="preserve">ouijaflow</t>
  </si>
  <si>
    <t xml:space="preserve">paga</t>
  </si>
  <si>
    <t xml:space="preserve">pagatree</t>
  </si>
  <si>
    <t xml:space="preserve">pcreode</t>
  </si>
  <si>
    <t xml:space="preserve">phenopath</t>
  </si>
  <si>
    <t xml:space="preserve">pseudogp</t>
  </si>
  <si>
    <t xml:space="preserve">raceid_stemid</t>
  </si>
  <si>
    <t xml:space="preserve">recat</t>
  </si>
  <si>
    <t xml:space="preserve">scimitar</t>
  </si>
  <si>
    <t xml:space="preserve">scorpius</t>
  </si>
  <si>
    <t xml:space="preserve">scoup</t>
  </si>
  <si>
    <t xml:space="preserve">scuba</t>
  </si>
  <si>
    <t xml:space="preserve">sincell</t>
  </si>
  <si>
    <t xml:space="preserve">slice</t>
  </si>
  <si>
    <t xml:space="preserve">slicer</t>
  </si>
  <si>
    <t xml:space="preserve">slingshot</t>
  </si>
  <si>
    <t xml:space="preserve">stemnet</t>
  </si>
  <si>
    <t xml:space="preserve">topslam</t>
  </si>
  <si>
    <t xml:space="preserve">tscan</t>
  </si>
  <si>
    <t xml:space="preserve">urd</t>
  </si>
  <si>
    <t xml:space="preserve">wanderlust</t>
  </si>
  <si>
    <t xml:space="preserve">waterfall</t>
  </si>
  <si>
    <t xml:space="preserve">wishbone</t>
  </si>
  <si>
    <t xml:space="preserve">A systematic evaluation of copy number alterations detection methods on real SNP array and deep sequencing data.</t>
  </si>
  <si>
    <t xml:space="preserve">Table 3 </t>
  </si>
  <si>
    <t xml:space="preserve">Average Recall rate</t>
  </si>
  <si>
    <t xml:space="preserve">Fig. 13</t>
  </si>
  <si>
    <t xml:space="preserve">CNVnorm</t>
  </si>
  <si>
    <t xml:space="preserve">FREEC</t>
  </si>
  <si>
    <t xml:space="preserve">BICseq</t>
  </si>
  <si>
    <t xml:space="preserve">CNVseq</t>
  </si>
  <si>
    <t xml:space="preserve">Varscan</t>
  </si>
  <si>
    <t xml:space="preserve">ReadDepth</t>
  </si>
  <si>
    <t xml:space="preserve">CNVnator</t>
  </si>
  <si>
    <t xml:space="preserve">rSWseg</t>
  </si>
  <si>
    <t xml:space="preserve">RDXplorer</t>
  </si>
  <si>
    <t xml:space="preserve">Accuracy assessment of fusion transcript detection via read-mapping and de novo fusion transcript assembly-based methods.</t>
  </si>
  <si>
    <t xml:space="preserve">Fig. 4a</t>
  </si>
  <si>
    <t xml:space="preserve">Rank median accuracy</t>
  </si>
  <si>
    <t xml:space="preserve">Fig. 4b</t>
  </si>
  <si>
    <t xml:space="preserve">Arriba</t>
  </si>
  <si>
    <t xml:space="preserve">ChimeraScan</t>
  </si>
  <si>
    <t xml:space="preserve">ChimPipe</t>
  </si>
  <si>
    <t xml:space="preserve">deFuse</t>
  </si>
  <si>
    <t xml:space="preserve">EricScript</t>
  </si>
  <si>
    <t xml:space="preserve">FusionCatcher</t>
  </si>
  <si>
    <t xml:space="preserve">FusionHunter</t>
  </si>
  <si>
    <t xml:space="preserve">InFusion</t>
  </si>
  <si>
    <t xml:space="preserve">JAFFA-Assembly</t>
  </si>
  <si>
    <t xml:space="preserve">JAFFA-Direct</t>
  </si>
  <si>
    <t xml:space="preserve">JAFFA-Hybrid</t>
  </si>
  <si>
    <t xml:space="preserve">MapSplice</t>
  </si>
  <si>
    <t xml:space="preserve">nFuse</t>
  </si>
  <si>
    <t xml:space="preserve">Pizzly</t>
  </si>
  <si>
    <t xml:space="preserve">PRADA</t>
  </si>
  <si>
    <t xml:space="preserve">SOAP-fuse</t>
  </si>
  <si>
    <t xml:space="preserve">STARChip</t>
  </si>
  <si>
    <t xml:space="preserve">STAR-Fusion</t>
  </si>
  <si>
    <t xml:space="preserve">STAR-SEQR</t>
  </si>
  <si>
    <t xml:space="preserve">TopHat-Fusion</t>
  </si>
  <si>
    <t xml:space="preserve">TrinityFusion-C</t>
  </si>
  <si>
    <t xml:space="preserve">TrinityFusion-D</t>
  </si>
  <si>
    <t xml:space="preserve">TrinityFusion-UC</t>
  </si>
  <si>
    <t xml:space="preserve">An evaluation of copy number variation detection tools for cancer using whole exome sequencing data.</t>
  </si>
  <si>
    <t xml:space="preserve">Table 4</t>
  </si>
  <si>
    <t xml:space="preserve">mean(sqrt(sens*spc))</t>
  </si>
  <si>
    <t xml:space="preserve">Fig. 4</t>
  </si>
  <si>
    <t xml:space="preserve">ExomeCNV</t>
  </si>
  <si>
    <t xml:space="preserve">VarScan2</t>
  </si>
  <si>
    <t xml:space="preserve">CONTRA</t>
  </si>
  <si>
    <t xml:space="preserve">ADTEx</t>
  </si>
  <si>
    <t xml:space="preserve">cn.MOPS</t>
  </si>
  <si>
    <t xml:space="preserve">Assessment of Common and Emerging Bioinformatics Pipelines for Targeted Metagenomics.</t>
  </si>
  <si>
    <t xml:space="preserve">Fig 7.</t>
  </si>
  <si>
    <t xml:space="preserve">Genus F-measure</t>
  </si>
  <si>
    <t xml:space="preserve">Fig 9 (real, walltime)</t>
  </si>
  <si>
    <t xml:space="preserve">BMP</t>
  </si>
  <si>
    <t xml:space="preserve">CLARK</t>
  </si>
  <si>
    <t xml:space="preserve">kraken</t>
  </si>
  <si>
    <t xml:space="preserve">mothur</t>
  </si>
  <si>
    <t xml:space="preserve">QIIME-SS</t>
  </si>
  <si>
    <t xml:space="preserve">Benchmarking of computational error-correction methods for next-generation sequencing data.</t>
  </si>
  <si>
    <t xml:space="preserve">Figure S10a&amp;b.</t>
  </si>
  <si>
    <t xml:space="preserve">sum(gain)</t>
  </si>
  <si>
    <t xml:space="preserve">Figure S11a.</t>
  </si>
  <si>
    <t xml:space="preserve">Bless</t>
  </si>
  <si>
    <t xml:space="preserve">Musket</t>
  </si>
  <si>
    <t xml:space="preserve">Lighter</t>
  </si>
  <si>
    <t xml:space="preserve">Fiona</t>
  </si>
  <si>
    <t xml:space="preserve">BFC</t>
  </si>
  <si>
    <t xml:space="preserve">RECKONER</t>
  </si>
  <si>
    <t xml:space="preserve">Racer</t>
  </si>
  <si>
    <t xml:space="preserve">Pollux</t>
  </si>
  <si>
    <t xml:space="preserve">Benchmarking of long-read assemblers for prokaryote whole genome sequencing.</t>
  </si>
  <si>
    <t xml:space="preserve">Figure 1a</t>
  </si>
  <si>
    <t xml:space="preserve">fully complete+complete chromosome</t>
  </si>
  <si>
    <t xml:space="preserve">Figure 1d</t>
  </si>
  <si>
    <t xml:space="preserve">Canu</t>
  </si>
  <si>
    <t xml:space="preserve">Flye</t>
  </si>
  <si>
    <t xml:space="preserve">Miniasm-Minipolish</t>
  </si>
  <si>
    <t xml:space="preserve">NB: NECAT slightly slower than Miniasm, confirmed in Fig2. </t>
  </si>
  <si>
    <t xml:space="preserve">NECAT</t>
  </si>
  <si>
    <t xml:space="preserve">Raven</t>
  </si>
  <si>
    <t xml:space="preserve">Redbean</t>
  </si>
  <si>
    <t xml:space="preserve">Shasta</t>
  </si>
  <si>
    <t xml:space="preserve">Benchmarking Relatedness Inference Methods with Genome-Wide Data from Thousands of Relatives.</t>
  </si>
  <si>
    <t xml:space="preserve">Figure1</t>
  </si>
  <si>
    <t xml:space="preserve">(mean(%correctRelated)+%correctUnrelated)/2</t>
  </si>
  <si>
    <t xml:space="preserve">IBDseq</t>
  </si>
  <si>
    <t xml:space="preserve">manually extracted data from figure 1, see spreadsheet in data directory.  </t>
  </si>
  <si>
    <t xml:space="preserve">HaploScore</t>
  </si>
  <si>
    <t xml:space="preserve">RefinedIBD</t>
  </si>
  <si>
    <t xml:space="preserve">ERSA</t>
  </si>
  <si>
    <t xml:space="preserve">germline</t>
  </si>
  <si>
    <t xml:space="preserve">PC-Relate</t>
  </si>
  <si>
    <t xml:space="preserve">PREST-plus</t>
  </si>
  <si>
    <t xml:space="preserve">FASTLbd</t>
  </si>
  <si>
    <t xml:space="preserve">PLINK</t>
  </si>
  <si>
    <t xml:space="preserve">REAP</t>
  </si>
  <si>
    <t xml:space="preserve">RelateAdmix</t>
  </si>
  <si>
    <t xml:space="preserve">KING</t>
  </si>
  <si>
    <t xml:space="preserve">Benchmarking the next generation of homology inference tools.</t>
  </si>
  <si>
    <t xml:space="preserve">Fig3a</t>
  </si>
  <si>
    <t xml:space="preserve">AUC1000</t>
  </si>
  <si>
    <t xml:space="preserve">Fig4</t>
  </si>
  <si>
    <t xml:space="preserve">CS-BLAST</t>
  </si>
  <si>
    <t xml:space="preserve">HHSEARCH</t>
  </si>
  <si>
    <t xml:space="preserve">PHMMER</t>
  </si>
  <si>
    <t xml:space="preserve">NCBI-BLAST</t>
  </si>
  <si>
    <t xml:space="preserve">USEARCH</t>
  </si>
  <si>
    <t xml:space="preserve">UBLAST</t>
  </si>
  <si>
    <t xml:space="preserve">FASTA</t>
  </si>
  <si>
    <t xml:space="preserve">Fig3b</t>
  </si>
  <si>
    <t xml:space="preserve">Fig3c</t>
  </si>
  <si>
    <t xml:space="preserve">Comparative analysis of differential gene expression analysis tools for single-cell RNA sequencing data.</t>
  </si>
  <si>
    <t xml:space="preserve">Fig2</t>
  </si>
  <si>
    <t xml:space="preserve">AUC-ROC</t>
  </si>
  <si>
    <t xml:space="preserve">SCDE</t>
  </si>
  <si>
    <t xml:space="preserve">MAST</t>
  </si>
  <si>
    <t xml:space="preserve">scDD</t>
  </si>
  <si>
    <t xml:space="preserve">EMDomics</t>
  </si>
  <si>
    <t xml:space="preserve">D3E</t>
  </si>
  <si>
    <t xml:space="preserve">Monocle2</t>
  </si>
  <si>
    <t xml:space="preserve">SINCERA</t>
  </si>
  <si>
    <t xml:space="preserve">edgeR</t>
  </si>
  <si>
    <t xml:space="preserve">DESeq2</t>
  </si>
  <si>
    <t xml:space="preserve">DEsingle</t>
  </si>
  <si>
    <t xml:space="preserve">SigEMD</t>
  </si>
  <si>
    <t xml:space="preserve">Comparative study of whole exome sequencing-based copy number variation detection tools.</t>
  </si>
  <si>
    <t xml:space="preserve">Fig6</t>
  </si>
  <si>
    <t xml:space="preserve">CNVkit</t>
  </si>
  <si>
    <t xml:space="preserve">ExomeCopy</t>
  </si>
  <si>
    <t xml:space="preserve">CoNIFER</t>
  </si>
  <si>
    <t xml:space="preserve">Specificity</t>
  </si>
  <si>
    <t xml:space="preserve">Comparison of error correction algorithms for Ion Torrent PGM data: application to hepatitis B virus.</t>
  </si>
  <si>
    <t xml:space="preserve">Figure 2a</t>
  </si>
  <si>
    <t xml:space="preserve">median(gain)</t>
  </si>
  <si>
    <t xml:space="preserve">Manuscript text</t>
  </si>
  <si>
    <t xml:space="preserve">Karect</t>
  </si>
  <si>
    <t xml:space="preserve">Blue</t>
  </si>
  <si>
    <t xml:space="preserve">Comprehensive benchmarking and ensemble approaches for metagenomic classifiers.</t>
  </si>
  <si>
    <t xml:space="preserve">Fig1a</t>
  </si>
  <si>
    <t xml:space="preserve">F1</t>
  </si>
  <si>
    <t xml:space="preserve">Fig7</t>
  </si>
  <si>
    <t xml:space="preserve">BlastMegan</t>
  </si>
  <si>
    <t xml:space="preserve">GOTTCHA</t>
  </si>
  <si>
    <t xml:space="preserve">DiamondMegan</t>
  </si>
  <si>
    <t xml:space="preserve">MetaPhlan</t>
  </si>
  <si>
    <t xml:space="preserve">Kraken</t>
  </si>
  <si>
    <t xml:space="preserve">LMAT</t>
  </si>
  <si>
    <t xml:space="preserve">MetaFlow</t>
  </si>
  <si>
    <t xml:space="preserve">PhyloSift</t>
  </si>
  <si>
    <t xml:space="preserve">CLARK-S</t>
  </si>
  <si>
    <t xml:space="preserve">Comprehensive evaluation and characterisation of short read general-purpose structural variant calling software.</t>
  </si>
  <si>
    <t xml:space="preserve">Fig3</t>
  </si>
  <si>
    <t xml:space="preserve">PPV(all calls)</t>
  </si>
  <si>
    <t xml:space="preserve">Supp Fig 12(wall)</t>
  </si>
  <si>
    <t xml:space="preserve">breakdancer</t>
  </si>
  <si>
    <t xml:space="preserve">socrates</t>
  </si>
  <si>
    <t xml:space="preserve">hydra</t>
  </si>
  <si>
    <t xml:space="preserve">manta</t>
  </si>
  <si>
    <t xml:space="preserve">gridss</t>
  </si>
  <si>
    <t xml:space="preserve">delly</t>
  </si>
  <si>
    <t xml:space="preserve">pindel</t>
  </si>
  <si>
    <t xml:space="preserve">cortex</t>
  </si>
  <si>
    <t xml:space="preserve">crest</t>
  </si>
  <si>
    <t xml:space="preserve">Comprehensive evaluation of structural variation detection algorithms for whole genome sequencing.</t>
  </si>
  <si>
    <t xml:space="preserve">Fig2a</t>
  </si>
  <si>
    <t xml:space="preserve">F-measure</t>
  </si>
  <si>
    <t xml:space="preserve">Fig. 5a</t>
  </si>
  <si>
    <t xml:space="preserve">1-2-3-SV</t>
  </si>
  <si>
    <t xml:space="preserve">Some extra methods were in the timing figure, these were ignored. Also, MetaSV &amp; CNVnator had no times on the plot, so were given the maximum rank. </t>
  </si>
  <si>
    <t xml:space="preserve">AS-GENSENG</t>
  </si>
  <si>
    <t xml:space="preserve">Raw data was not included for either figure, so ranks were extracted manually based upon bar heights.</t>
  </si>
  <si>
    <t xml:space="preserve">BICseq2</t>
  </si>
  <si>
    <t xml:space="preserve">BreakDancer</t>
  </si>
  <si>
    <t xml:space="preserve">BreakSeek</t>
  </si>
  <si>
    <t xml:space="preserve">BreakSeq2</t>
  </si>
  <si>
    <t xml:space="preserve">CLEVER</t>
  </si>
  <si>
    <t xml:space="preserve">Control-FREEC</t>
  </si>
  <si>
    <t xml:space="preserve">CREST</t>
  </si>
  <si>
    <t xml:space="preserve">DELLY</t>
  </si>
  <si>
    <t xml:space="preserve">ERDS</t>
  </si>
  <si>
    <t xml:space="preserve">FermiKit</t>
  </si>
  <si>
    <t xml:space="preserve">forestSV</t>
  </si>
  <si>
    <t xml:space="preserve">GASVPro</t>
  </si>
  <si>
    <t xml:space="preserve">GenomeSTRiP</t>
  </si>
  <si>
    <t xml:space="preserve">GRIDSS</t>
  </si>
  <si>
    <t xml:space="preserve">Hydra</t>
  </si>
  <si>
    <t xml:space="preserve">iCopyDAV</t>
  </si>
  <si>
    <t xml:space="preserve">indelMINER</t>
  </si>
  <si>
    <t xml:space="preserve">inGAP-sv</t>
  </si>
  <si>
    <t xml:space="preserve">laSV</t>
  </si>
  <si>
    <t xml:space="preserve">Lumpy</t>
  </si>
  <si>
    <t xml:space="preserve">Manta</t>
  </si>
  <si>
    <t xml:space="preserve">MATCHCLIP</t>
  </si>
  <si>
    <t xml:space="preserve">Meerkat</t>
  </si>
  <si>
    <t xml:space="preserve">MetaSV</t>
  </si>
  <si>
    <t xml:space="preserve">OncoSNP-Seq</t>
  </si>
  <si>
    <t xml:space="preserve">PBHoney-NGM</t>
  </si>
  <si>
    <t xml:space="preserve">pbsv</t>
  </si>
  <si>
    <t xml:space="preserve">PennCNV-Seq</t>
  </si>
  <si>
    <t xml:space="preserve">Pindel</t>
  </si>
  <si>
    <t xml:space="preserve">PRISM</t>
  </si>
  <si>
    <t xml:space="preserve">RAPTR</t>
  </si>
  <si>
    <t xml:space="preserve">readDepth</t>
  </si>
  <si>
    <t xml:space="preserve">Sniffles</t>
  </si>
  <si>
    <t xml:space="preserve">Socrates</t>
  </si>
  <si>
    <t xml:space="preserve">SoftSearch</t>
  </si>
  <si>
    <t xml:space="preserve">SoftSV</t>
  </si>
  <si>
    <t xml:space="preserve">SoloDel</t>
  </si>
  <si>
    <t xml:space="preserve">Sprites</t>
  </si>
  <si>
    <t xml:space="preserve">SvABA</t>
  </si>
  <si>
    <t xml:space="preserve">SVDetect</t>
  </si>
  <si>
    <t xml:space="preserve">SVelter</t>
  </si>
  <si>
    <t xml:space="preserve">SVfinder</t>
  </si>
  <si>
    <t xml:space="preserve">SVseq2</t>
  </si>
  <si>
    <t xml:space="preserve">TIDDIT</t>
  </si>
  <si>
    <t xml:space="preserve">Ulysses</t>
  </si>
  <si>
    <t xml:space="preserve">VariationHunter</t>
  </si>
  <si>
    <t xml:space="preserve">Wham</t>
  </si>
  <si>
    <t xml:space="preserve">Comprehensively benchmarking applications for detecting copy number variation.</t>
  </si>
  <si>
    <t xml:space="preserve">Fig 2a (50x)</t>
  </si>
  <si>
    <t xml:space="preserve">TPR</t>
  </si>
  <si>
    <t xml:space="preserve">Fig 3a (50x)</t>
  </si>
  <si>
    <t xml:space="preserve">Canvas</t>
  </si>
  <si>
    <t xml:space="preserve">Error in key for fig2a (Canvas key &amp; figure colours don't match) </t>
  </si>
  <si>
    <t xml:space="preserve">GROM-RD</t>
  </si>
  <si>
    <t xml:space="preserve">LUMPY</t>
  </si>
  <si>
    <t xml:space="preserve">RSICNV</t>
  </si>
  <si>
    <t xml:space="preserve">Fig 2b (50x)</t>
  </si>
  <si>
    <t xml:space="preserve">FDR</t>
  </si>
  <si>
    <t xml:space="preserve">De novo transcriptome assembly: A comprehensive cross-species comparison of short-read RNA-Seq assemblers.</t>
  </si>
  <si>
    <t xml:space="preserve">Summarized metric (0,1)-score</t>
  </si>
  <si>
    <t xml:space="preserve">Table 3 (median runtime)</t>
  </si>
  <si>
    <t xml:space="preserve">Trans-ABySS</t>
  </si>
  <si>
    <t xml:space="preserve">Trinity</t>
  </si>
  <si>
    <t xml:space="preserve">SPAdes-rna</t>
  </si>
  <si>
    <t xml:space="preserve">SOAP-Trans</t>
  </si>
  <si>
    <t xml:space="preserve">SPAdes-sc</t>
  </si>
  <si>
    <t xml:space="preserve">Bridger</t>
  </si>
  <si>
    <t xml:space="preserve">Shannon</t>
  </si>
  <si>
    <t xml:space="preserve">IDBA-Tran</t>
  </si>
  <si>
    <t xml:space="preserve">BinPacker</t>
  </si>
  <si>
    <t xml:space="preserve">Oases</t>
  </si>
  <si>
    <t xml:space="preserve">Estimating the &lt;i&gt;k&lt;/i&gt;-mer Coverage Frequencies in Genomic Datasets: A Comparative Assessment of the State-of-the-art.</t>
  </si>
  <si>
    <t xml:space="preserve">F0 Error% (k=25)</t>
  </si>
  <si>
    <t xml:space="preserve">Table A2 (k = 25)</t>
  </si>
  <si>
    <t xml:space="preserve">DSK</t>
  </si>
  <si>
    <t xml:space="preserve">ntCard</t>
  </si>
  <si>
    <t xml:space="preserve">KmerGenie</t>
  </si>
  <si>
    <t xml:space="preserve">Khmer</t>
  </si>
  <si>
    <t xml:space="preserve">KmerStream</t>
  </si>
  <si>
    <t xml:space="preserve">Evaluating Statistical Multiple Sequence Alignment in Comparison to Other Alignment Methods on Protein Data Sets.</t>
  </si>
  <si>
    <t xml:space="preserve">S2-supplementary_information. Table: Summary - Protein Data</t>
  </si>
  <si>
    <t xml:space="preserve">Total SP-Score (recall)</t>
  </si>
  <si>
    <t xml:space="preserve">TABLE 3.</t>
  </si>
  <si>
    <t xml:space="preserve">BAli-Phy</t>
  </si>
  <si>
    <t xml:space="preserve">NB: Kalign &amp; MAFFT Homologs were removed, as no timing data is provided for these in Table 3</t>
  </si>
  <si>
    <t xml:space="preserve">Clustal</t>
  </si>
  <si>
    <t xml:space="preserve">Contralign</t>
  </si>
  <si>
    <t xml:space="preserve">DiAlign</t>
  </si>
  <si>
    <t xml:space="preserve">MAFFT-G-INS-i</t>
  </si>
  <si>
    <t xml:space="preserve">PRANK</t>
  </si>
  <si>
    <t xml:space="preserve">PRIME</t>
  </si>
  <si>
    <t xml:space="preserve">PROBCONS</t>
  </si>
  <si>
    <t xml:space="preserve">PROMALS</t>
  </si>
  <si>
    <t xml:space="preserve">T-COFFEE</t>
  </si>
  <si>
    <t xml:space="preserve">Total Modeler Score (precision)</t>
  </si>
  <si>
    <t xml:space="preserve">Table 2b, All </t>
  </si>
  <si>
    <t xml:space="preserve">AP (adjacency precision)</t>
  </si>
  <si>
    <t xml:space="preserve">Figure 4b (500)</t>
  </si>
  <si>
    <t xml:space="preserve">CG</t>
  </si>
  <si>
    <t xml:space="preserve">ChiSquare</t>
  </si>
  <si>
    <t xml:space="preserve">FisherZ</t>
  </si>
  <si>
    <t xml:space="preserve">MultinomialLRT</t>
  </si>
  <si>
    <t xml:space="preserve">AP (adjacency recall)</t>
  </si>
  <si>
    <t xml:space="preserve">Evaluation of preprocessing, mapping and postprocessing algorithms for analyzing whole genome bisulfite sequencing data.</t>
  </si>
  <si>
    <t xml:space="preserve">Figure 2B. Mott trimming</t>
  </si>
  <si>
    <t xml:space="preserve">Sensitivity </t>
  </si>
  <si>
    <t xml:space="preserve">Table 3. single+paired</t>
  </si>
  <si>
    <t xml:space="preserve">Bismark-bowtie-l28a</t>
  </si>
  <si>
    <t xml:space="preserve">Bismark (Bowtie2, L20) appears to be missing from the figure. Added indices to method names. </t>
  </si>
  <si>
    <t xml:space="preserve">Bismark-bowtie-l50b</t>
  </si>
  <si>
    <t xml:space="preserve">Bismark-bowtie2-L22c</t>
  </si>
  <si>
    <t xml:space="preserve">LAST</t>
  </si>
  <si>
    <t xml:space="preserve">Error rate </t>
  </si>
  <si>
    <t xml:space="preserve">Performance evaluation method for read mapping tool in clinical panel sequencing.</t>
  </si>
  <si>
    <t xml:space="preserve">AU-ROC</t>
  </si>
  <si>
    <t xml:space="preserve">Fig. 4 (median)</t>
  </si>
  <si>
    <t xml:space="preserve">BatAlign</t>
  </si>
  <si>
    <t xml:space="preserve">Used a ruler to estimate median runtime. :-/</t>
  </si>
  <si>
    <t xml:space="preserve">BWA-MEM</t>
  </si>
  <si>
    <t xml:space="preserve">BWA-PSSM</t>
  </si>
  <si>
    <t xml:space="preserve">CUSHAW3</t>
  </si>
  <si>
    <t xml:space="preserve">Kart</t>
  </si>
  <si>
    <t xml:space="preserve">NextGenMap</t>
  </si>
  <si>
    <t xml:space="preserve">NovoAlign</t>
  </si>
  <si>
    <t xml:space="preserve">Benchmarking algorithms for gene regulatory network inference from single-cell transcriptomic data</t>
  </si>
  <si>
    <t xml:space="preserve">Supplementary Figure 5</t>
  </si>
  <si>
    <t xml:space="preserve">Median AUROC (mCAD Network, 0 Dropout Rate)</t>
  </si>
  <si>
    <t xml:space="preserve">Supplementary Figure 7 (#GENES=500)</t>
  </si>
  <si>
    <t xml:space="preserve">GENIE</t>
  </si>
  <si>
    <t xml:space="preserve">SCNS missing from the time figure, therefore removed from ranks. </t>
  </si>
  <si>
    <t xml:space="preserve">GRISL</t>
  </si>
  <si>
    <t xml:space="preserve">GRNBoost</t>
  </si>
  <si>
    <t xml:space="preserve">GRNVBEM</t>
  </si>
  <si>
    <t xml:space="preserve">LEAP</t>
  </si>
  <si>
    <t xml:space="preserve">PIDC</t>
  </si>
  <si>
    <t xml:space="preserve">PPCOR</t>
  </si>
  <si>
    <t xml:space="preserve">SCODE</t>
  </si>
  <si>
    <t xml:space="preserve">SCRIBE</t>
  </si>
  <si>
    <t xml:space="preserve">SINCERITIES</t>
  </si>
  <si>
    <t xml:space="preserve">SINGE</t>
  </si>
  <si>
    <t xml:space="preserve">Simulation-based comprehensive benchmarking of RNA-seq aligners.</t>
  </si>
  <si>
    <t xml:space="preserve">Supplementary Figure 2</t>
  </si>
  <si>
    <t xml:space="preserve"> percentage of bases aligned correctly (human, T3)</t>
  </si>
  <si>
    <t xml:space="preserve">Supplementary Figure 15.  (human, T3)</t>
  </si>
  <si>
    <t xml:space="preserve">ContextMap2</t>
  </si>
  <si>
    <t xml:space="preserve">CLC is missing from the time figure, therefore removed from ranks. </t>
  </si>
  <si>
    <t xml:space="preserve">CRAC</t>
  </si>
  <si>
    <t xml:space="preserve">HISAT</t>
  </si>
  <si>
    <t xml:space="preserve">HISAT2</t>
  </si>
  <si>
    <t xml:space="preserve">MapSplice2</t>
  </si>
  <si>
    <t xml:space="preserve">Olego</t>
  </si>
  <si>
    <t xml:space="preserve">RUM</t>
  </si>
  <si>
    <t xml:space="preserve">SOAPSPLICE</t>
  </si>
  <si>
    <t xml:space="preserve">STAR</t>
  </si>
  <si>
    <t xml:space="preserve">SUBREAD</t>
  </si>
  <si>
    <t xml:space="preserve">TOPHAT2</t>
  </si>
  <si>
    <t xml:space="preserve"> percentage of bases aligned correctly (malaria, T3)</t>
  </si>
  <si>
    <t xml:space="preserve">Supplementary Figure 15. (malaria, T3)</t>
  </si>
  <si>
    <t xml:space="preserve">A Benchmark of Batch-Effect Correction Methods for Single-Cell RNA Sequencing Data</t>
  </si>
  <si>
    <t xml:space="preserve">Additional file 8</t>
  </si>
  <si>
    <t xml:space="preserve">Sum of "final_rank" values </t>
  </si>
  <si>
    <t xml:space="preserve">Fig. 21c</t>
  </si>
  <si>
    <t xml:space="preserve">ComBat</t>
  </si>
  <si>
    <t xml:space="preserve">Time ranks were estimated from the shades of the points. </t>
  </si>
  <si>
    <t xml:space="preserve">fastMNN</t>
  </si>
  <si>
    <t xml:space="preserve">Harmony</t>
  </si>
  <si>
    <t xml:space="preserve">LIGER</t>
  </si>
  <si>
    <t xml:space="preserve">limma</t>
  </si>
  <si>
    <t xml:space="preserve">MMD-ResNet</t>
  </si>
  <si>
    <t xml:space="preserve">MNN-Correct</t>
  </si>
  <si>
    <t xml:space="preserve">Scanorama</t>
  </si>
  <si>
    <t xml:space="preserve">scGen</t>
  </si>
  <si>
    <t xml:space="preserve">scMerge</t>
  </si>
  <si>
    <t xml:space="preserve">Seurat2</t>
  </si>
  <si>
    <t xml:space="preserve">Seurat3</t>
  </si>
  <si>
    <t xml:space="preserve">ZINB-WaVE</t>
  </si>
  <si>
    <t xml:space="preserve">Comparative assessment of methods for the fusion transcripts detection from RNA-Seq data</t>
  </si>
  <si>
    <t xml:space="preserve">Bellerophontes</t>
  </si>
  <si>
    <t xml:space="preserve">FusionMap</t>
  </si>
  <si>
    <t xml:space="preserve">JAFFA</t>
  </si>
  <si>
    <t xml:space="preserve">PPV</t>
  </si>
  <si>
    <t xml:space="preserve">An evaluation of the accuracy and speed of metagenome analysis tools</t>
  </si>
  <si>
    <t xml:space="preserve">Pearson Correlation Coefficient</t>
  </si>
  <si>
    <t xml:space="preserve">EBI</t>
  </si>
  <si>
    <t xml:space="preserve">Genometa</t>
  </si>
  <si>
    <t xml:space="preserve">MetaPhlAn</t>
  </si>
  <si>
    <t xml:space="preserve">mOTU</t>
  </si>
  <si>
    <t xml:space="preserve">One Codex</t>
  </si>
  <si>
    <t xml:space="preserve">QIIME</t>
  </si>
  <si>
    <t xml:space="preserve">Taxator-tk</t>
  </si>
  <si>
    <t xml:space="preserve">MCC</t>
  </si>
  <si>
    <t xml:space="preserve">SEN</t>
  </si>
  <si>
    <t xml:space="preserve">SPEC</t>
  </si>
  <si>
    <t xml:space="preserve">Figure 2</t>
  </si>
  <si>
    <t xml:space="preserve">logOddsGenus</t>
  </si>
  <si>
    <t xml:space="preserve">logOddsPhylum</t>
  </si>
  <si>
    <t xml:space="preserve">Evaluation of variant detection software for pooled next-generation sequence data</t>
  </si>
  <si>
    <t xml:space="preserve">Figure 1B</t>
  </si>
  <si>
    <t xml:space="preserve">Balanced accuracy</t>
  </si>
  <si>
    <t xml:space="preserve">CRISP</t>
  </si>
  <si>
    <t xml:space="preserve">GATK</t>
  </si>
  <si>
    <t xml:space="preserve">LoFreq</t>
  </si>
  <si>
    <t xml:space="preserve">SNVer</t>
  </si>
  <si>
    <t xml:space="preserve">VarScan</t>
  </si>
  <si>
    <t xml:space="preserve">WGBSSuite: simulating whole-genome bisulphite sequencing data and benchmarking differential DNA methylation analysis tools</t>
  </si>
  <si>
    <t xml:space="preserve">AUC</t>
  </si>
  <si>
    <t xml:space="preserve">BSmooth</t>
  </si>
  <si>
    <t xml:space="preserve">Fisher exact test</t>
  </si>
  <si>
    <t xml:space="preserve">MethylKit</t>
  </si>
  <si>
    <t xml:space="preserve">MethylSig</t>
  </si>
  <si>
    <t xml:space="preserve">An assessment of bacterial small RNA target prediction programs.</t>
  </si>
  <si>
    <t xml:space="preserve">Table 1.</t>
  </si>
  <si>
    <t xml:space="preserve">Table 3.</t>
  </si>
  <si>
    <t xml:space="preserve">CopraRNA</t>
  </si>
  <si>
    <t xml:space="preserve">IntaRNA</t>
  </si>
  <si>
    <t xml:space="preserve">RNAup</t>
  </si>
  <si>
    <t xml:space="preserve">RNAplex</t>
  </si>
  <si>
    <t xml:space="preserve">TargetRNA2</t>
  </si>
  <si>
    <t xml:space="preserve">RNAhybrid</t>
  </si>
  <si>
    <t xml:space="preserve">RNAduplex</t>
  </si>
  <si>
    <t xml:space="preserve">RNAcofold</t>
  </si>
  <si>
    <t xml:space="preserve">Pairfold</t>
  </si>
  <si>
    <t xml:space="preserve">tool</t>
  </si>
  <si>
    <t xml:space="preserve">yearPublished</t>
  </si>
  <si>
    <t xml:space="preserve">journal</t>
  </si>
  <si>
    <t xml:space="preserve">impactFactor(2017)</t>
  </si>
  <si>
    <t xml:space="preserve">Journal H5-index(2017)</t>
  </si>
  <si>
    <t xml:space="preserve">totalCitations(2017)</t>
  </si>
  <si>
    <t xml:space="preserve">totalCitations(2020)</t>
  </si>
  <si>
    <t xml:space="preserve">H-index: (Corresponding author)(2017)</t>
  </si>
  <si>
    <t xml:space="preserve">M-index (Corresponding author)(2017)</t>
  </si>
  <si>
    <t xml:space="preserve">H (2020)</t>
  </si>
  <si>
    <t xml:space="preserve">M (2020)</t>
  </si>
  <si>
    <t xml:space="preserve">Versions</t>
  </si>
  <si>
    <t xml:space="preserve">Commits (Github)</t>
  </si>
  <si>
    <t xml:space="preserve">Contributers (Github)</t>
  </si>
  <si>
    <t xml:space="preserve">Issues Open</t>
  </si>
  <si>
    <t xml:space="preserve">Issues Closed</t>
  </si>
  <si>
    <t xml:space="preserve">Pull requests</t>
  </si>
  <si>
    <t xml:space="preserve">Forks</t>
  </si>
  <si>
    <t xml:space="preserve">Github repo</t>
  </si>
  <si>
    <t xml:space="preserve">fullCite</t>
  </si>
  <si>
    <t xml:space="preserve">2009; 2009</t>
  </si>
  <si>
    <t xml:space="preserve">Genome research; Bioinformatics</t>
  </si>
  <si>
    <t xml:space="preserve">1410; 176</t>
  </si>
  <si>
    <t xml:space="preserve">Inanc Birol:36</t>
  </si>
  <si>
    <t xml:space="preserve">Inanc Birol:4.5</t>
  </si>
  <si>
    <t xml:space="preserve">Inanc Birol:57        </t>
  </si>
  <si>
    <t xml:space="preserve">https://github.com/bcgsc/abyss/</t>
  </si>
  <si>
    <t xml:space="preserve">Simpson, Jared T., Kim Wong, Shaun D. Jackman, Jacqueline E. Schein, Steven JM Jones, and Inanç Birol. "ABySS: a parallel assembler for short read sequence data." Genome research 19, no. 6 (2009): 1117-1123.; Birol, Inanç, Shaun D. Jackman, Cydney B. Nielsen, Jenny Q. Qian, Richard Varhol, Greg Stazyk, Ryan D. Morin et al. "De novo transcriptome assembly with ABySS." Bioinformatics 25, no. 21 (2009): 2872-2877.</t>
  </si>
  <si>
    <t xml:space="preserve">adtex</t>
  </si>
  <si>
    <t xml:space="preserve">BMC Genomics</t>
  </si>
  <si>
    <t xml:space="preserve">NA</t>
  </si>
  <si>
    <t xml:space="preserve">Saman K Halgamuge:46</t>
  </si>
  <si>
    <t xml:space="preserve">Amarasinghe KC, Li J, Hunter SM, Ryland GL, Cowin PA, Campbell IG, et al. Inferring copy number and genotype in tumour exome data. BMC Genomics. 2014;15:732.</t>
  </si>
  <si>
    <t xml:space="preserve">antepiseeker</t>
  </si>
  <si>
    <t xml:space="preserve">BMC research notes</t>
  </si>
  <si>
    <t xml:space="preserve">https://github.com/wyp1125/AntEpiSeeker2</t>
  </si>
  <si>
    <t xml:space="preserve">Wang, Y., Liu, X., Robbins, K., &amp; Rekaya, R. (2010). AntEpiSeeker: detecting epistatic interactions for case-control studies using a two-stage ant colony optimization algorithm. BMC research notes, 3(1), 117.</t>
  </si>
  <si>
    <t xml:space="preserve">apg</t>
  </si>
  <si>
    <t xml:space="preserve">BMC bioinformatics</t>
  </si>
  <si>
    <t xml:space="preserve">Antti Airola:13</t>
  </si>
  <si>
    <t xml:space="preserve">Antti Airola:1.86</t>
  </si>
  <si>
    <t xml:space="preserve">Antti Airola:24</t>
  </si>
  <si>
    <t xml:space="preserve">Airola, Antti, Sampo Pyysalo, Jari Björne, Tapio Pahikkala, Filip Ginter, and Tapio Salakoski. "All-paths graph kernel for protein-protein interaction extraction with evaluation of cross-corpus learning." BMC bioinformatics 9, no. Suppl 11 (2008): S2.</t>
  </si>
  <si>
    <t xml:space="preserve">arriba</t>
  </si>
  <si>
    <t xml:space="preserve">https://github.com/suhrig/arriba</t>
  </si>
  <si>
    <t xml:space="preserve">asgenseng</t>
  </si>
  <si>
    <t xml:space="preserve">Nucleic acids research</t>
  </si>
  <si>
    <t xml:space="preserve">Wang W, Wang W, Sun W, Crowley JJ, Szatkiewicz JP. Allele-specific copy-number discovery from whole-genome and whole-exome sequencing. Nucleic acids research. 2015 Aug 18;43(14):e90-.</t>
  </si>
  <si>
    <t xml:space="preserve">baliphy</t>
  </si>
  <si>
    <t xml:space="preserve">Bioinformatics</t>
  </si>
  <si>
    <t xml:space="preserve">Marc A. Suchard:80</t>
  </si>
  <si>
    <t xml:space="preserve">https://github.com/bredelings/BAli-Phy</t>
  </si>
  <si>
    <t xml:space="preserve">Suchard MA, Redelings BD. BAli-Phy: simultaneous Bayesian inference of alignment and phylogeny. Bioinformatics. 2006 Aug 15;22(16):2047-8.</t>
  </si>
  <si>
    <t xml:space="preserve">barry</t>
  </si>
  <si>
    <t xml:space="preserve">Statistical Science</t>
  </si>
  <si>
    <t xml:space="preserve">Barry, D., &amp; Hartigan, J. A. (1987). Statistical analysis of hominoid molecular evolution. Statistical Science, 191-207.</t>
  </si>
  <si>
    <t xml:space="preserve">batalign</t>
  </si>
  <si>
    <r>
      <rPr>
        <sz val="11"/>
        <rFont val="Cambria"/>
        <family val="0"/>
        <charset val="1"/>
      </rPr>
      <t xml:space="preserve">Wing-Kin Sung (</t>
    </r>
    <r>
      <rPr>
        <sz val="11"/>
        <rFont val="Noto Sans CJK SC"/>
        <family val="2"/>
      </rPr>
      <t xml:space="preserve">宋永健</t>
    </r>
    <r>
      <rPr>
        <sz val="11"/>
        <rFont val="Cambria"/>
        <family val="0"/>
        <charset val="1"/>
      </rPr>
      <t xml:space="preserve">):65</t>
    </r>
  </si>
  <si>
    <t xml:space="preserve">Lim JQ, Tennakoon C, Guan P, Sung WK. BatAlign: an incremental method for accurate alignment of sequencing reads. Nucleic acids research. 2015 Jul 13;43(16):e107-.</t>
  </si>
  <si>
    <t xml:space="preserve">bellerophontes</t>
  </si>
  <si>
    <t xml:space="preserve">Francesco Abate:7</t>
  </si>
  <si>
    <t xml:space="preserve">Francesco Abate:1</t>
  </si>
  <si>
    <t xml:space="preserve">Francesco Abate:17</t>
  </si>
  <si>
    <t xml:space="preserve">Abate, Francesco, et al. "Bellerophontes: an RNA-Seq data analysis framework for chimeric transcripts discovery based on accurate fusion model." Bioinformatics 28.16 (2012): 2114-2121.</t>
  </si>
  <si>
    <t xml:space="preserve">bfast</t>
  </si>
  <si>
    <t xml:space="preserve">PloS one</t>
  </si>
  <si>
    <t xml:space="preserve">Barry Merriman:43</t>
  </si>
  <si>
    <t xml:space="preserve">Barry Merriman:2.39</t>
  </si>
  <si>
    <t xml:space="preserve">Barry Merriman:51</t>
  </si>
  <si>
    <t xml:space="preserve">https://github.com/nh13/BFAST</t>
  </si>
  <si>
    <t xml:space="preserve">Homer, N., Merriman, B., &amp; Nelson, S. F. (2009). BFAST: an alignment tool for large scale genome resequencing. PloS one, 4(11), e7767.</t>
  </si>
  <si>
    <t xml:space="preserve">bfc</t>
  </si>
  <si>
    <t xml:space="preserve">Heng Li:53</t>
  </si>
  <si>
    <t xml:space="preserve">https://github.com/lh3/bfc</t>
  </si>
  <si>
    <t xml:space="preserve">Li H. BFC: correcting Illumina sequencing errors. Bioinformatics. 2015 Sep 1;31(17):2885-7.</t>
  </si>
  <si>
    <t xml:space="preserve">bicseq</t>
  </si>
  <si>
    <t xml:space="preserve">Proceedings of the National Academy of Sciences</t>
  </si>
  <si>
    <t xml:space="preserve">Peter J Park:101</t>
  </si>
  <si>
    <t xml:space="preserve">Xi R, Hadjipanayis AG, Luquette LJ, Kim TM, Lee E, Zhang J, Johnson MD, Muzny DM, Wheeler DA, Gibbs RA, Kucherlapati R. Copy number variation detection in whole-genome sequencing data using the Bayesian information criterion. Proceedings of the National Academy of Sciences. 2011 Nov 15;108(46):E1128-36.</t>
  </si>
  <si>
    <t xml:space="preserve">binpacker</t>
  </si>
  <si>
    <t xml:space="preserve">PLoS computational biology</t>
  </si>
  <si>
    <t xml:space="preserve">Guojun Li:24</t>
  </si>
  <si>
    <t xml:space="preserve">Liu J, Li G, Chang Z, Yu T, Liu B, McMullen R, Chen P, Huang X. BinPacker: packing-based de novo transcriptome assembly from RNA-seq data. PLoS computational biology. 2016 Feb 19;12(2):e1004772.</t>
  </si>
  <si>
    <t xml:space="preserve">bismark</t>
  </si>
  <si>
    <t xml:space="preserve">Felix Krueger:14</t>
  </si>
  <si>
    <t xml:space="preserve">Felix Krueger:3.5</t>
  </si>
  <si>
    <t xml:space="preserve">Felix Krueger:33</t>
  </si>
  <si>
    <t xml:space="preserve">https://github.com/FelixKrueger/Bismark</t>
  </si>
  <si>
    <t xml:space="preserve">Krueger, Felix, and Simon R. Andrews. "Bismark: a flexible aligner and methylation caller for Bisulfite-Seq applications." Bioinformatics 27, no. 11 (2011): 1571-1572.</t>
  </si>
  <si>
    <t xml:space="preserve">bismarkbowtiela</t>
  </si>
  <si>
    <t xml:space="preserve">Felix Krueger:36</t>
  </si>
  <si>
    <t xml:space="preserve">Krueger F, Andrews SR. Bismark: a flexible aligner and methylation caller for Bisulfite-Seq applications. bioinformatics. 2011 Jun 1;27(11):1571-2.</t>
  </si>
  <si>
    <t xml:space="preserve">bismarkbowtielb</t>
  </si>
  <si>
    <t xml:space="preserve">bismarkbowtielc</t>
  </si>
  <si>
    <t xml:space="preserve">biss</t>
  </si>
  <si>
    <t xml:space="preserve">Arndt von Haeseler:50</t>
  </si>
  <si>
    <t xml:space="preserve">Arndt von Haeseler:2.38</t>
  </si>
  <si>
    <t xml:space="preserve">Arndt von Haeseler:68</t>
  </si>
  <si>
    <t xml:space="preserve">Dinh, Huy Q., Manu Dubin, Fritz J. Sedlazeck, Nicole Lettner, Ortrun Mittelsten Scheid, and Arndt von Haeseler. "Advanced methylome analysis after bisulfite deep sequencing: an example in Arabidopsis." PloS one 7, no. 7 (2012): e41528.</t>
  </si>
  <si>
    <t xml:space="preserve">blastmegan</t>
  </si>
  <si>
    <t xml:space="preserve">bless</t>
  </si>
  <si>
    <t xml:space="preserve">Deming Chen:41</t>
  </si>
  <si>
    <t xml:space="preserve">Heo Y, Wu XL, Chen D, Ma J, Hwu WM. BLESS: bloom filter-based error correction solution for high-throughput sequencing reads. Bioinformatics. 2014 May 15;30(10):1354-62.</t>
  </si>
  <si>
    <t xml:space="preserve">blue</t>
  </si>
  <si>
    <t xml:space="preserve">Paul Greenfield:20</t>
  </si>
  <si>
    <t xml:space="preserve">Greenfield P, Duesing K, Papanicolaou A, Bauer DC. Blue: correcting sequencing errors using consensus and context. Bioinformatics. 2014 Oct 1;30(19):2723-32.</t>
  </si>
  <si>
    <t xml:space="preserve">bmp</t>
  </si>
  <si>
    <t xml:space="preserve">Journal of microbiological methods</t>
  </si>
  <si>
    <t xml:space="preserve">Victor Satler Pylro:13</t>
  </si>
  <si>
    <t xml:space="preserve">Pylro VS, Roesch LF, Morais DK, Clark IM, Hirsch PR, Tótola MR. Data analysis for 16S microbial profiling from different benchtop sequencing platforms. Journal of microbiological methods. 2014 Dec 1;107:30-7.</t>
  </si>
  <si>
    <t xml:space="preserve">boost</t>
  </si>
  <si>
    <t xml:space="preserve">American Journal of Human Genetics</t>
  </si>
  <si>
    <t xml:space="preserve">Weichuan Yu:21</t>
  </si>
  <si>
    <t xml:space="preserve">Weichuan Yu:1.24</t>
  </si>
  <si>
    <t xml:space="preserve">Weichuan Yu:30</t>
  </si>
  <si>
    <t xml:space="preserve">Wan, X., Yang, C., Yang, Q., Xue, H., Fan, X., Tang, N. L., &amp; Yu, W. (2010). BOOST: A fast approach to detecting gene-gene interactions in genome-wide case-control studies. The American Journal of Human Genetics, 87(3), 325-340.</t>
  </si>
  <si>
    <t xml:space="preserve">bowtie</t>
  </si>
  <si>
    <t xml:space="preserve">Genome biology</t>
  </si>
  <si>
    <t xml:space="preserve">Ben Langmead:13</t>
  </si>
  <si>
    <t xml:space="preserve">Ben Langmead:2.17</t>
  </si>
  <si>
    <t xml:space="preserve">Ben Langmead:29</t>
  </si>
  <si>
    <t xml:space="preserve">https://github.com/BenLangmead/bowtie</t>
  </si>
  <si>
    <t xml:space="preserve">Langmead, B., Trapnell, C., Pop, M., &amp; Salzberg, S. L. (2009). Ultrafast and memory-efficient alignment of short DNA sequences to the human genome. Genome Biology, 10(3), R25. doi:10.1186/gb-2009-10-3-r25</t>
  </si>
  <si>
    <t xml:space="preserve">bowtie2</t>
  </si>
  <si>
    <t xml:space="preserve">Nature methods</t>
  </si>
  <si>
    <t xml:space="preserve">https://github.com/BenLangmead/bowtie2</t>
  </si>
  <si>
    <t xml:space="preserve">Langmead, B., &amp; Salzberg, S. L. (2012). Fast gapped-read alignment with Bowtie 2. Nature Methods, 9(4), 357–9. doi:10.1038/nmeth.1923</t>
  </si>
  <si>
    <t xml:space="preserve">bowtiestar</t>
  </si>
  <si>
    <t xml:space="preserve">bratbw</t>
  </si>
  <si>
    <t xml:space="preserve">Harris, Elena Y., Nadia Ponts, Aleksandr Levchuk, Karine Le Roch, and Stefano Lonardi. "BRAT: bisulfite-treated reads analysis tool." Bioinformatics26, no. 4 (2010): 572-573.</t>
  </si>
  <si>
    <t xml:space="preserve">https://github.com/genome/breakdancer</t>
  </si>
  <si>
    <t xml:space="preserve">Chen K, Wallis JW, McLellan MD, Larson DE, Kalicki JM, Pohl CS, McGrath SD, Wendl MC, Zhang Q, Locke DP, Shi X. BreakDancer: an algorithm for high-resolution mapping of genomic structural variation. Nature methods. 2009 Sep;6(9):677-81.</t>
  </si>
  <si>
    <t xml:space="preserve">breakseek</t>
  </si>
  <si>
    <t xml:space="preserve">Fangqing Zhao:39</t>
  </si>
  <si>
    <t xml:space="preserve">Zhao H, Zhao F. BreakSeek: a breakpoint-based algorithm for full spectral range INDEL detection. Nucleic acids research. 2015 Aug 18;43(14):6701-13.</t>
  </si>
  <si>
    <t xml:space="preserve">breakseq</t>
  </si>
  <si>
    <t xml:space="preserve">Nature biotechnology</t>
  </si>
  <si>
    <t xml:space="preserve">Mark Gerstein:174</t>
  </si>
  <si>
    <t xml:space="preserve">https://github.com/bioinform/breakseq2</t>
  </si>
  <si>
    <t xml:space="preserve">Lam HY, Mu XJ, Stütz AM, Tanzer A, Cayting PD, Snyder M, Kim PM, Korbel JO, Gerstein MB. Nucleotide-resolution analysis of structural variants using BreakSeq and a breakpoint library. Nature biotechnology. 2010 Jan;28(1):47-55.</t>
  </si>
  <si>
    <t xml:space="preserve">bridger</t>
  </si>
  <si>
    <t xml:space="preserve">Zheng Chang:4</t>
  </si>
  <si>
    <t xml:space="preserve">Chang Z, Li G, Liu J, Zhang Y, Ashby C, Liu D, Cramer CL, Huang X. Bridger: a new framework for de novo transcriptome assembly using RNA-seq data. Genome biology. 2015 Dec 1;16(1):30.</t>
  </si>
  <si>
    <t xml:space="preserve">bsmap</t>
  </si>
  <si>
    <t xml:space="preserve">Wei Li:43</t>
  </si>
  <si>
    <t xml:space="preserve">Wei Li:3.31</t>
  </si>
  <si>
    <t xml:space="preserve">Wei Li:74</t>
  </si>
  <si>
    <t xml:space="preserve">Xi, Yuanxin, and Wei Li. "BSMAP: whole genome bisulfite sequence MAPping program." BMC bioinformatics 10, no. 1 (2009): 232.</t>
  </si>
  <si>
    <t xml:space="preserve">bsmooth</t>
  </si>
  <si>
    <t xml:space="preserve">Genome Biology</t>
  </si>
  <si>
    <t xml:space="preserve">Kasper D. Hansen:25; Ben Langmead:15; Rafael A Irizarry:62</t>
  </si>
  <si>
    <t xml:space="preserve">Kasper D. Hansen:2.5; Ben Langmead:2.14; Rafael A Irizarry:4.77</t>
  </si>
  <si>
    <t xml:space="preserve">Rafael A Irizarry:83</t>
  </si>
  <si>
    <t xml:space="preserve">https://github.com/BenLangmead/bsmooth-align</t>
  </si>
  <si>
    <t xml:space="preserve">Hansen, K. D., Langmead, B., &amp; Irizarry, R. A. (2012). BSmooth: from whole genome bisulfite sequencing reads to differentially methylated regions. Genome Biol, 13(10), R83.</t>
  </si>
  <si>
    <t xml:space="preserve">bsseeker</t>
  </si>
  <si>
    <t xml:space="preserve">matteo pellegrini:47</t>
  </si>
  <si>
    <t xml:space="preserve">matteo pellegrini:2.94</t>
  </si>
  <si>
    <t xml:space="preserve">matteo pellegrini:76</t>
  </si>
  <si>
    <t xml:space="preserve">https://github.com/BSSeeker/BSseeker2</t>
  </si>
  <si>
    <t xml:space="preserve">Chen, Pao-Yang, Shawn J. Cokus, and Matteo Pellegrini. "BS Seeker: precise mapping for bisulfite sequencing." BMC bioinformatics 11, no. 1 (2010): 203.</t>
  </si>
  <si>
    <t xml:space="preserve">buckycon</t>
  </si>
  <si>
    <t xml:space="preserve">Cécile Ané:19</t>
  </si>
  <si>
    <t xml:space="preserve">Cécile Ané:1.46</t>
  </si>
  <si>
    <t xml:space="preserve">Larget, B. R., Kotha, S. K., Dewey, C. N., &amp; Ané, C. (2010). BUCKy: gene tree/species tree reconciliation with Bayesian concordance analysis. Bioinformatics, 26(22), 2910-2911.</t>
  </si>
  <si>
    <t xml:space="preserve">buckymrbayes</t>
  </si>
  <si>
    <t xml:space="preserve">buckymrbayesspa</t>
  </si>
  <si>
    <t xml:space="preserve">Larget, B. R., Kotha, S. K., Dewey, C. N., &amp; Ané, C. (2010). BUCKy: gene tree/species tree reconciliation with Bayesian concordance analysis.Bioinformatics, 26(22), 2910-2911.</t>
  </si>
  <si>
    <t xml:space="preserve">buckypop</t>
  </si>
  <si>
    <t xml:space="preserve">buckyraxml</t>
  </si>
  <si>
    <t xml:space="preserve">builder</t>
  </si>
  <si>
    <t xml:space="preserve">1994; 1995</t>
  </si>
  <si>
    <t xml:space="preserve">Journal of molecular biology; Nature Structural &amp; Molecular Biology</t>
  </si>
  <si>
    <t xml:space="preserve">4.333; 13.309</t>
  </si>
  <si>
    <t xml:space="preserve">62; 94</t>
  </si>
  <si>
    <t xml:space="preserve">341; 100</t>
  </si>
  <si>
    <t xml:space="preserve">423; 123</t>
  </si>
  <si>
    <t xml:space="preserve">Patrice Koehl:38</t>
  </si>
  <si>
    <t xml:space="preserve">Patrice Koehl:1.46</t>
  </si>
  <si>
    <t xml:space="preserve">Patrice Koehl:44</t>
  </si>
  <si>
    <t xml:space="preserve">Koehl, P., &amp; Delarue, M. (1994). Application of a self-consistent mean field theory to predict protein side-chains conformation and estimate their conformational entropy. Journal of molecular biology, 239(2), 249-275.; Koehl, P., &amp; Delarue, M. (1995). A self consistent mean field approach to simultaneous gap closure and side-chain positioning in homology modelling. Nature Structural &amp; Molecular Biology, 2(2), 163-170.</t>
  </si>
  <si>
    <t xml:space="preserve">bwa</t>
  </si>
  <si>
    <t xml:space="preserve">Richard Durbin:104</t>
  </si>
  <si>
    <t xml:space="preserve">Richard Durbin:4.95</t>
  </si>
  <si>
    <t xml:space="preserve">Richard Durbin:135</t>
  </si>
  <si>
    <t xml:space="preserve">https://github.com/lh3/bwa</t>
  </si>
  <si>
    <t xml:space="preserve">Li, H., &amp; Durbin, R. (2009). Fast and accurate short read alignment with Burrows-Wheeler transform. Bioinformatics (Oxford, England), 25(14), 1754–60. doi:10.1093/bioinformatics/btp324</t>
  </si>
  <si>
    <t xml:space="preserve">bwamem</t>
  </si>
  <si>
    <t xml:space="preserve">Li H, Durbin R. Fast and accurate short read alignment with Burrows–Wheeler transform. bioinformatics. 2009 Jul 15;25(14):1754-60.</t>
  </si>
  <si>
    <t xml:space="preserve">bwapssm</t>
  </si>
  <si>
    <t xml:space="preserve">Anders Krogh:77</t>
  </si>
  <si>
    <t xml:space="preserve">https://github.com/pkerpedjiev/bwa-pssm</t>
  </si>
  <si>
    <t xml:space="preserve">Kerpedjiev P, Frellsen J, Lindgreen S, Krogh A. Adaptable probabilistic mapping of short reads using position specific scoring matrices. BMC bioinformatics. 2014 Dec 1;15(1):100.</t>
  </si>
  <si>
    <t xml:space="preserve">bwasw</t>
  </si>
  <si>
    <t xml:space="preserve">Li, H., &amp; Durbin, R. (2010). Fast and accurate long-read alignment with Burrows–Wheeler transform. Bioinformatics, 26(5), 589-595.</t>
  </si>
  <si>
    <t xml:space="preserve">bioRxiv</t>
  </si>
  <si>
    <t xml:space="preserve">Rudiyanto Gunawan:29</t>
  </si>
  <si>
    <t xml:space="preserve">https://github.com/CABSEL/CALISTA</t>
  </si>
  <si>
    <t xml:space="preserve">Gao, N. P., Hartmann, T., Fang, T., &amp; Gunawan, R. (2019). CALISTA: Clustering And Lineage Inference in Single-Cell Transcriptional Analysis. bioRxiv, 257550.</t>
  </si>
  <si>
    <t xml:space="preserve">caml</t>
  </si>
  <si>
    <t xml:space="preserve">Systematic biology</t>
  </si>
  <si>
    <t xml:space="preserve">Olivier Gascuel:36</t>
  </si>
  <si>
    <t xml:space="preserve">Olivier Gascuel:2.25</t>
  </si>
  <si>
    <t xml:space="preserve">Olivier Gascuel:45</t>
  </si>
  <si>
    <t xml:space="preserve">Criscuolo, Alexis, Vincent Berry, Emmanuel JP Douzery, and Olivier Gascuel. "SDM: a fast distance-based approach for (super) tree building in phylogenomics." Systematic Biology 55, no. 5 (2006): 740-755.</t>
  </si>
  <si>
    <t xml:space="preserve">camp</t>
  </si>
  <si>
    <t xml:space="preserve">Olaf R.P. Bininda-Emonds:44</t>
  </si>
  <si>
    <t xml:space="preserve">Olaf R.P. Bininda-Emonds:2.93</t>
  </si>
  <si>
    <t xml:space="preserve">Olaf R.P. Bininda-Emonds:54</t>
  </si>
  <si>
    <t xml:space="preserve">Bininda-Emonds, Olaf RP, and Michael J. Sanderson. "Assessment of the accuracy of matrix representation with parsimony analysis supertree construction." Systematic Biology 50, no. 4 (2001): 565-579.</t>
  </si>
  <si>
    <t xml:space="preserve">canu</t>
  </si>
  <si>
    <t xml:space="preserve">Genome research</t>
  </si>
  <si>
    <t xml:space="preserve">Adam M. Phillippy:45</t>
  </si>
  <si>
    <t xml:space="preserve">https://github.com/marbl/canu</t>
  </si>
  <si>
    <t xml:space="preserve">Koren S, Walenz BP, Berlin K, Miller JR, Bergman NH, Phillippy AM. Canu: scalable and accurate long-read assembly via adaptive k-mer weighting and repeat separation. Genome research. 2017 May 1;27(5):722-36.</t>
  </si>
  <si>
    <t xml:space="preserve">canvas</t>
  </si>
  <si>
    <t xml:space="preserve">https://github.com/Illumina/canvas</t>
  </si>
  <si>
    <t xml:space="preserve">Roller E, Ivakhno S, Lee S, Royce T, Tanner S. Canvas: versatile and scalable detection of copy number variants. Bioinformatics. 2016 Aug 1;32(15):2375-7.</t>
  </si>
  <si>
    <t xml:space="preserve">carma</t>
  </si>
  <si>
    <t xml:space="preserve">226; 85</t>
  </si>
  <si>
    <t xml:space="preserve">306; 137</t>
  </si>
  <si>
    <t xml:space="preserve">Jens Stoye:42</t>
  </si>
  <si>
    <t xml:space="preserve">Jens Stoye:2.33</t>
  </si>
  <si>
    <t xml:space="preserve">Jens Stoye:46</t>
  </si>
  <si>
    <t xml:space="preserve">https://github.com/wgerlach/CARMA3</t>
  </si>
  <si>
    <t xml:space="preserve">Krause, L., Diaz, N.N., Goesmann, A., Kelley, S., Nattkemper, T.W., Rohwer, F., Edwards, R.A. and Stoye, J., 2008. Phylogenetic classification of short environmental DNA fragments. Nucleic acids research, 36(7), pp.2230-2239.; Gerlach, W. and Stoye, J., 2011. Taxonomic classification of metagenomic shotgun sequences with CARMA3. Nucleic acids research, p.gkr225.</t>
  </si>
  <si>
    <t xml:space="preserve">casdesigner</t>
  </si>
  <si>
    <t xml:space="preserve">Jin-Soo KIM:66</t>
  </si>
  <si>
    <t xml:space="preserve">Park J, Bae S, Kim Js. Sequence analysis Cas-Designer: A web-based tool for choice of CRISPR-Cas9 target sites. Bioinformatics. 2015;31(24):1–3.</t>
  </si>
  <si>
    <t xml:space="preserve">ce</t>
  </si>
  <si>
    <t xml:space="preserve">Protein engineering</t>
  </si>
  <si>
    <t xml:space="preserve">Philip Bourne:54</t>
  </si>
  <si>
    <t xml:space="preserve">Philip Bourne:3.6</t>
  </si>
  <si>
    <t xml:space="preserve">Philip Bourne:73</t>
  </si>
  <si>
    <t xml:space="preserve">Shindyalov, I. N., &amp; Bourne, P. E. (1998). Protein structure alignment by incremental combinatorial extension (CE) of the optimal path. Protein engineering, 11(9), 739-747.</t>
  </si>
  <si>
    <t xml:space="preserve">Miller, Jason R., Arthur L. Delcher, Sergey Koren, Eli Venter, Brian P. Walenz, Anushka Brownley, Justin Johnson, Kelvin Li, Clark Mobarry, and Granger Sutton. "Aggressive assembly of pyrosequencing reads with mates."Bioinformatics 24, no. 24 (2008): 2818-2824.</t>
  </si>
  <si>
    <t xml:space="preserve">Nature communications</t>
  </si>
  <si>
    <t xml:space="preserve">James J Collins:144</t>
  </si>
  <si>
    <t xml:space="preserve">https://github.com/edroaldo/cellrouter</t>
  </si>
  <si>
    <t xml:space="preserve">Da Rocha EL, Rowe RG, Lundin V, Malleshaiah M, Jha DK, Rambo CR, Li H, North TE, Collins JJ, Daley GQ. Reconstruction of complex single-cell trajectories using CellRouter. Nature communications. 2018 Mar 1;9(1):1-3.</t>
  </si>
  <si>
    <t xml:space="preserve">Cell reports</t>
  </si>
  <si>
    <t xml:space="preserve">Peter G. Barr-Gillespie:51</t>
  </si>
  <si>
    <t xml:space="preserve">https://github.com/dcellwanger/CellTrails</t>
  </si>
  <si>
    <t xml:space="preserve">Ellwanger DC, Scheibinger M, Dumont RA, Barr-Gillespie PG, Heller S. Transcriptional dynamics of hair-bundle morphogenesis revealed with CellTrails. Cell reports. 2018 Jun 5;23(10):2901-14.</t>
  </si>
  <si>
    <t xml:space="preserve">Koji Tsuda:44</t>
  </si>
  <si>
    <t xml:space="preserve">Yotsukura S, Nomura S, Aburatani H, Tsuda K. CellTree: an R/bioconductor package to infer the hierarchical structure of cell populations from single-cell RNA-seq data. BMC bioinformatics. 2016 Dec 1;17(1):363.</t>
  </si>
  <si>
    <t xml:space="preserve">cg</t>
  </si>
  <si>
    <t xml:space="preserve">International journal of data science and analytics</t>
  </si>
  <si>
    <t xml:space="preserve">Gregory Cooper:54</t>
  </si>
  <si>
    <t xml:space="preserve">https://github.com/cmu-phil/tetrad</t>
  </si>
  <si>
    <t xml:space="preserve">Andrews B, Ramsey J, Cooper GF. Scoring Bayesian networks of mixed variables. International journal of data science and analytics. 2018 Aug 1;6(1):3-18.</t>
  </si>
  <si>
    <t xml:space="preserve">chimerascan</t>
  </si>
  <si>
    <t xml:space="preserve">Christopher A. Maher:47</t>
  </si>
  <si>
    <t xml:space="preserve">https://github.com/biobuilds/chimerascan</t>
  </si>
  <si>
    <t xml:space="preserve">Iyer MK, Chinnaiyan AM, Maher CA. ChimeraScan: a tool for identifying chimeric transcription in sequencing data. Bioinformatics. 2011 Oct 15;27(20):2903-4.</t>
  </si>
  <si>
    <t xml:space="preserve">chimpipe</t>
  </si>
  <si>
    <t xml:space="preserve">BMC genomics</t>
  </si>
  <si>
    <t xml:space="preserve">Sarah Djebali:23</t>
  </si>
  <si>
    <t xml:space="preserve">https://github.com/Chimera-tools/ChimPipe</t>
  </si>
  <si>
    <t xml:space="preserve">Rodríguez-Martín B, Palumbo E, Marco-Sola S, Griebel T, Ribeca P, Alonso G, Rastrojo A, Aguado B, Guigó R, Djebali S. ChimPipe: accurate detection of fusion genes and transcription-induced chimeras from RNA-seq data. BMC genomics. 2017 Dec;18(1):1-7.</t>
  </si>
  <si>
    <t xml:space="preserve">chisquare</t>
  </si>
  <si>
    <t xml:space="preserve">MIT press</t>
  </si>
  <si>
    <t xml:space="preserve">David Heckerman:121</t>
  </si>
  <si>
    <t xml:space="preserve">Spirtes P, Glymour CN, Scheines R, Heckerman D. Causation, prediction, and search. MIT press; 2000.</t>
  </si>
  <si>
    <t xml:space="preserve">chopchop</t>
  </si>
  <si>
    <t xml:space="preserve">Nucleic Acids Research</t>
  </si>
  <si>
    <t xml:space="preserve">Eivind Valen:32</t>
  </si>
  <si>
    <t xml:space="preserve">Montague TG, Cruz JM, Gagnon JA, Church GM, Valen E. CHOPCHOP: A CRISPR/Cas9 and TALEN web tool for genome editing. Nucleic Acids Research. 2014;42(W1):401–407.</t>
  </si>
  <si>
    <t xml:space="preserve">clark</t>
  </si>
  <si>
    <t xml:space="preserve">Stefano Lonardi:34</t>
  </si>
  <si>
    <t xml:space="preserve">Stefano Lonardi:2.27</t>
  </si>
  <si>
    <t xml:space="preserve">Stefano Lonardi:49</t>
  </si>
  <si>
    <t xml:space="preserve">Ounit, Rachid, Steve Wanamaker, Timothy J. Close, and Stefano Lonardi. "CLARK: fast and accurate classification of metagenomic and genomic sequences using discriminative k-mers." BMC genomics 16, no. 1 (2015): 236.</t>
  </si>
  <si>
    <t xml:space="preserve">clarks</t>
  </si>
  <si>
    <t xml:space="preserve">http://clcbio.com</t>
  </si>
  <si>
    <t xml:space="preserve">clever</t>
  </si>
  <si>
    <t xml:space="preserve">Tobias Marschall:27</t>
  </si>
  <si>
    <t xml:space="preserve">Marschall T, Costa IG, Canzar S, Bauer M, Klau GW, Schliep A, Schönhuth A. CLEVER: clique-enumerating variant finder. Bioinformatics. 2012 Nov 15;28(22):2875-82.</t>
  </si>
  <si>
    <t xml:space="preserve">clustal</t>
  </si>
  <si>
    <t xml:space="preserve">Molecular systems biology</t>
  </si>
  <si>
    <t xml:space="preserve">des higgins:68</t>
  </si>
  <si>
    <t xml:space="preserve">Sievers F, Wilm A, Dineen D, Gibson TJ, Karplus K, Li W, Lopez R, McWilliam H, Remmert M, Söding J, Thompson JD. Fast, scalable generation of high‐quality protein multiple sequence alignments using Clustal Omega. Molecular systems biology. 2011;7(1):539.</t>
  </si>
  <si>
    <t xml:space="preserve">clustalomega</t>
  </si>
  <si>
    <t xml:space="preserve">des higgins:56</t>
  </si>
  <si>
    <t xml:space="preserve">des higgins:2.55</t>
  </si>
  <si>
    <t xml:space="preserve">https://github.com/FabianSievers/clustal-omega</t>
  </si>
  <si>
    <t xml:space="preserve">Sievers, F., Wilm, A., Dineen, D., Gibson, T. J., Karplus, K., Li, W., ... &amp; Higgins, D. G. (2011). Fast, scalable generation of high‐quality protein multiple sequence alignments using Clustal Omega. Molecular systems biology, 7(1), 539.</t>
  </si>
  <si>
    <t xml:space="preserve">clustalw</t>
  </si>
  <si>
    <t xml:space="preserve">1994; 2007</t>
  </si>
  <si>
    <t xml:space="preserve">Nucleic acids research; Bioinformatics</t>
  </si>
  <si>
    <t xml:space="preserve">9.112; 4.900</t>
  </si>
  <si>
    <t xml:space="preserve">172; 106</t>
  </si>
  <si>
    <t xml:space="preserve">52043; 13918</t>
  </si>
  <si>
    <t xml:space="preserve">62560; 25617</t>
  </si>
  <si>
    <t xml:space="preserve">Thompson, Julie D., Desmond G. Higgins, and Toby J. Gibson. "CLUSTAL W: improving the sensitivity of progressive multiple sequence alignment through sequence weighting, position-specific gap penalties and weight matrix choice." Nucleic acids research 22, no. 22 (1994): 4673-4680.; Larkin, Mark A., Gordon Blackshields, N. P. Brown, R. Chenna, Paul A. McGettigan, Hamish McWilliam, Franck Valentin et al. "Clustal W and Clustal X version 2.0." Bioinformatics 23, no. 21 (2007): 2947-2948.</t>
  </si>
  <si>
    <t xml:space="preserve">cnmops</t>
  </si>
  <si>
    <t xml:space="preserve">Sepp Hochreiter:40</t>
  </si>
  <si>
    <t xml:space="preserve">https://github.com/Bioconductor/copy-number-analysis/wiki/cn.mops</t>
  </si>
  <si>
    <t xml:space="preserve">Klambauer G, Schwarzbauer K, Mayr A, Clevert D-A, Mitterecker A, Bodenhofer U, et al. cn.MOPS: mixture of Poissons for discovering copy number variations in next-generation sequencing data with a low false discovery rate. Nucleic Acids Res 2012;40:e69.</t>
  </si>
  <si>
    <t xml:space="preserve">cnvkit</t>
  </si>
  <si>
    <t xml:space="preserve">https://github.com/etal/cnvkit</t>
  </si>
  <si>
    <t xml:space="preserve">Talevich E, Shain AH, Botton T, Bastian BC. CNVkit: genome-wide copy number detection and visualization from targeted DNA sequencing. PLoS computational biology. 2016 Apr 21;12(4):e1004873.</t>
  </si>
  <si>
    <t xml:space="preserve">cnvnator</t>
  </si>
  <si>
    <t xml:space="preserve">Mark Gerstein:172</t>
  </si>
  <si>
    <t xml:space="preserve">https://github.com/abyzovlab/CNVnator</t>
  </si>
  <si>
    <t xml:space="preserve">Abyzov A, Urban AE, Snyder M, Gerstein M. CNVnator: an approach to discover, genotype, and characterize typical and atypical CNVs from family and population genome sequencing. Genome research. 2011 Jun 1;21(6):974-84.</t>
  </si>
  <si>
    <t xml:space="preserve">cnvnorm</t>
  </si>
  <si>
    <t xml:space="preserve">Arief Gusnanto:16</t>
  </si>
  <si>
    <t xml:space="preserve">Gusnanto A, Wood HM, Pawitan Y, Rabbitts P, Berri S. Correcting for cancer genome size and tumour cell content enables better estimation of copy number alterations from next-generation sequence data. Bioinformatics. 2012 Jan 1;28(1):40-7.</t>
  </si>
  <si>
    <t xml:space="preserve">cnvseq</t>
  </si>
  <si>
    <t xml:space="preserve">Xie C, Tammi MT. CNV-seq, a new method to detect copy number variation using high-throughput sequencing. BMC bioinformatics. 2009 Dec 1;10(1):80.</t>
  </si>
  <si>
    <t xml:space="preserve">colormap</t>
  </si>
  <si>
    <t xml:space="preserve">Cedric Chauve:29</t>
  </si>
  <si>
    <t xml:space="preserve">https://github.com/sfu-compbio/colormap</t>
  </si>
  <si>
    <t xml:space="preserve">Haghshenas E, Hach F, Sahinalp SC, Chauve C. CoLoRMap: correcting long reads by mapping short reads. Bioinformatics. 2016;32:545–51</t>
  </si>
  <si>
    <t xml:space="preserve">combat</t>
  </si>
  <si>
    <t xml:space="preserve">Biostatistics</t>
  </si>
  <si>
    <t xml:space="preserve">Cheng Li:62</t>
  </si>
  <si>
    <t xml:space="preserve">Johnson WE, Li C, Rabinovic A. Adjusting batch effects in microarray expression data using empirical Bayes methods. Biostatistics. 2007 Jan 1;8(1):118-27.</t>
  </si>
  <si>
    <t xml:space="preserve">component</t>
  </si>
  <si>
    <t xml:space="preserve">comus</t>
  </si>
  <si>
    <t xml:space="preserve">conifer</t>
  </si>
  <si>
    <t xml:space="preserve">Evan Eichler:167</t>
  </si>
  <si>
    <t xml:space="preserve">https://github.com/nkrumm/CoNIFER</t>
  </si>
  <si>
    <t xml:space="preserve">Krumm N, Sudmant PH, Ko A, O'Roak BJ, Malig M, Coe BP, Quinlan AR, Nickerson DA, Eichler EE, NHLBI Exome Sequencing Project. Copy number variation detection and genotyping from exome sequence data. Genome research. 2012 Aug 1;22(8):1525-32.</t>
  </si>
  <si>
    <t xml:space="preserve">contextmap</t>
  </si>
  <si>
    <t xml:space="preserve">Caroline Friedel:29</t>
  </si>
  <si>
    <t xml:space="preserve">Bonfert T, Kirner E, Csaba G, Zimmer R, Friedel CC. ContextMap 2: fast and accurate context-based RNA-seq mapping. BMC bioinformatics. 2015 Dec 1;16(1):122.</t>
  </si>
  <si>
    <t xml:space="preserve">contra</t>
  </si>
  <si>
    <t xml:space="preserve">Jason Li:29</t>
  </si>
  <si>
    <t xml:space="preserve">Li J, Lupat R, Amarasinghe KC, Thompson ER, Doyle MA, Ryland GL, et al. CONTRA: copy number analysis for targeted resequencing. Bioinformatics. 2012;28:1307–13.</t>
  </si>
  <si>
    <t xml:space="preserve">contralign</t>
  </si>
  <si>
    <t xml:space="preserve">Annual International Conference on Research in Computational Molecular Biology </t>
  </si>
  <si>
    <t xml:space="preserve">Serafim Batzoglou:60</t>
  </si>
  <si>
    <t xml:space="preserve">Do CB, Gross SS, Batzoglou S. CONTRAlign: discriminative training for protein sequence alignment. InAnnual International Conference on Research in Computational Molecular Biology 2006 Apr 2 (pp. 160-174). Springer, Berlin, Heidelberg.</t>
  </si>
  <si>
    <t xml:space="preserve">controlfreec</t>
  </si>
  <si>
    <t xml:space="preserve">Valentina Boeva:26</t>
  </si>
  <si>
    <t xml:space="preserve">https://github.com/BoevaLab/FREEC</t>
  </si>
  <si>
    <t xml:space="preserve">Boeva V, Popova T, Bleakley K, Chiche P, Cappo J, Schleiermacher G, Janoueix-Lerosey I, Delattre O, Barillot E. Control-FREEC: a tool for assessing copy number and allelic content using next-generation sequencing data. Bioinformatics. 2012 Feb 1;28(3):423-5.</t>
  </si>
  <si>
    <t xml:space="preserve">coprarna</t>
  </si>
  <si>
    <t xml:space="preserve">Jens Georg:12; Rolf Backofen:37</t>
  </si>
  <si>
    <t xml:space="preserve">Jens Georg:1.5; Rolf Backofen:1.68</t>
  </si>
  <si>
    <t xml:space="preserve">Rolf Backofen:53</t>
  </si>
  <si>
    <t xml:space="preserve">https://github.com/PatrickRWright/CopraRNA</t>
  </si>
  <si>
    <t xml:space="preserve">Wright, P. R., Richter, A. S., Papenfort, K., Mann, M., Vogel, J., Hess, W. R., … Georg, J. (2013). Comparative genomics boosts target prediction for bacterial small RNAs. Proceedings of the National Academy of Sciences of the United States of America, 110(37), E3487–96. doi:10.1073/pnas.1303248110</t>
  </si>
  <si>
    <t xml:space="preserve">coral</t>
  </si>
  <si>
    <t xml:space="preserve">Leena Salmela:13</t>
  </si>
  <si>
    <t xml:space="preserve">Leena Salmela:1.00</t>
  </si>
  <si>
    <t xml:space="preserve">Leena Salmela:17</t>
  </si>
  <si>
    <t xml:space="preserve">Salmela, L., &amp; Schröder, J. (2011). Correcting errors in short reads by multiple alignments. Bioinformatics, 27(11), 1455-1461.</t>
  </si>
  <si>
    <t xml:space="preserve">Nature genetics</t>
  </si>
  <si>
    <t xml:space="preserve">Gil McVean:89</t>
  </si>
  <si>
    <t xml:space="preserve">Iqbal Z, Caccamo M, Turner I, Flicek P, McVean G. De novo assembly and genotyping of variants using colored de Bruijn graphs. Nature genetics. 2012 Feb;44(2):226-32.</t>
  </si>
  <si>
    <t xml:space="preserve">Proc. of the 2007 Joint Conf. on Empirical Methods in Natural Language Processing and Computational Natural Language Learning (EMNLP-CoNLL)</t>
  </si>
  <si>
    <t xml:space="preserve">Dragomir Radev:50</t>
  </si>
  <si>
    <t xml:space="preserve">Dragomir Radev:2.78</t>
  </si>
  <si>
    <t xml:space="preserve">Dragomir Radev:62</t>
  </si>
  <si>
    <t xml:space="preserve">Erkan, Günes, Arzucan Özgür, and Dragomir R. Radev. "Semi-supervised classification for extracting protein interaction sentences using dependency parsing." In EMNLP-CoNLL, vol. 7, pp. 228-237. 2007.</t>
  </si>
  <si>
    <t xml:space="preserve">crac</t>
  </si>
  <si>
    <t xml:space="preserve">Eric Rivals:28</t>
  </si>
  <si>
    <t xml:space="preserve">Philippe N, Salson M, Commes T, Rivals E. CRAC: an integrated approach to the analysis of RNA-seq reads. Genome biology. 2013 Mar 1;14(3):R30.</t>
  </si>
  <si>
    <t xml:space="preserve">Jinghui Zhang:78</t>
  </si>
  <si>
    <t xml:space="preserve">Wang J, Mullighan CG, Easton J, Roberts S, Heatley SL, Ma J, Rusch MC, Chen K, Harris CC, Ding L, Holmfeldt L. CREST maps somatic structural variation in cancer genomes with base-pair resolution. Nature methods. 2011 Aug;8(8):652-4.</t>
  </si>
  <si>
    <t xml:space="preserve">crisp</t>
  </si>
  <si>
    <t xml:space="preserve">Vikas Bansal:17</t>
  </si>
  <si>
    <t xml:space="preserve">Vikas Bansal:1.55</t>
  </si>
  <si>
    <t xml:space="preserve">Vikas Bansal:23</t>
  </si>
  <si>
    <t xml:space="preserve">Bansal, V. (2010). A statistical method for the detection of variants from next-generation resequencing of DNA pools. Bioinformatics, 26(12), i318-i324.</t>
  </si>
  <si>
    <t xml:space="preserve">crispor</t>
  </si>
  <si>
    <t xml:space="preserve">Maximilian Haeussler:33</t>
  </si>
  <si>
    <t xml:space="preserve">https://github.com/maximilianh/crisporPaper</t>
  </si>
  <si>
    <t xml:space="preserve">Haeussler M, Schönig K, Eckert H, Eschstruth A, Mianné J, Renaud JB, et al. Evaluation of off-target and on-target scoring algorithms and integration into the guide RNA selection tool CRISPOR. Genome Biology. 2016;17(1):1–12.</t>
  </si>
  <si>
    <t xml:space="preserve">crisprdo</t>
  </si>
  <si>
    <t xml:space="preserve">Ma J, Köster J, Qin Q, Hu S, Li W, Chen C, et al. CRISPR-DO for genome-wide CRISPR design and optimization. Bioinformatics. 2016;32(21):3336–3338. pmid:27402906</t>
  </si>
  <si>
    <t xml:space="preserve">cro</t>
  </si>
  <si>
    <t xml:space="preserve">Evolutionary Computation, IEEE Transactions on</t>
  </si>
  <si>
    <t xml:space="preserve">Albert Y.S. Lam:13; Victor O.K. Li:46</t>
  </si>
  <si>
    <t xml:space="preserve">Albert Y.S. Lam:2.17; Victor O.K. Li:1.77</t>
  </si>
  <si>
    <t xml:space="preserve">Victor O.K. Li:74</t>
  </si>
  <si>
    <t xml:space="preserve">Lam, A., &amp; Li, V. O. (2010). Chemical-reaction-inspired metaheuristic for optimization. Evolutionary Computation, IEEE Transactions on, 14(3), 381-399.</t>
  </si>
  <si>
    <t xml:space="preserve">cromwell</t>
  </si>
  <si>
    <t xml:space="preserve">Proteomics</t>
  </si>
  <si>
    <t xml:space="preserve">Kevin Coombes:52</t>
  </si>
  <si>
    <t xml:space="preserve">Kevin Coombes:3.71</t>
  </si>
  <si>
    <t xml:space="preserve">Kevin Coombes:68</t>
  </si>
  <si>
    <t xml:space="preserve">Coombes, K. R., Tsavachidis, S., Morris, J. S., Baggerly, K. A., Hung, M. C., &amp; Kuerer, H. M. (2005). Improved peak detection and quantification of mass spectrometry data acquired from surface‐enhanced laser desorption and ionization by denoising spectra with the undecimated discrete wavelet transform. Proteomics, 5(16), 4107-4117.</t>
  </si>
  <si>
    <t xml:space="preserve">csblast</t>
  </si>
  <si>
    <t xml:space="preserve">Johannes Söding:57</t>
  </si>
  <si>
    <t xml:space="preserve">https://github.com/cangermueller/csblast</t>
  </si>
  <si>
    <t xml:space="preserve">Biegert A, Söding J. Sequence context-specific profiles for homology searching. Proceedings of the National Academy of Sciences. 2009 Mar 10;106(10):3770-5.</t>
  </si>
  <si>
    <t xml:space="preserve">cufflinks</t>
  </si>
  <si>
    <t xml:space="preserve">2012; 2010</t>
  </si>
  <si>
    <t xml:space="preserve">Nature protocols; Nature biotechnology</t>
  </si>
  <si>
    <t xml:space="preserve">9.673; 41.514</t>
  </si>
  <si>
    <t xml:space="preserve">78; 141</t>
  </si>
  <si>
    <t xml:space="preserve">1454; 3142</t>
  </si>
  <si>
    <t xml:space="preserve">8843; 10305</t>
  </si>
  <si>
    <t xml:space="preserve">Cole Trapnell:25; Lior Pachter:51</t>
  </si>
  <si>
    <t xml:space="preserve">Cole Trapnell:4.17; Lior Pachter:3.64</t>
  </si>
  <si>
    <t xml:space="preserve">Lior Pachter:66</t>
  </si>
  <si>
    <t xml:space="preserve">https://github.com/cole-trapnell-lab/cufflinks</t>
  </si>
  <si>
    <t xml:space="preserve">Trapnell, Cole, Adam Roberts, Loyal Goff, Geo Pertea, Daehwan Kim, David R. Kelley, Harold Pimentel, Steven L. Salzberg, John L. Rinn, and Lior Pachter. "Differential gene and transcript expression analysis of RNA-seq experiments with TopHat and Cufflinks." Nature protocols 7, no. 3 (2012): 562-578.; Trapnell, Cole, Brian A. Williams, Geo Pertea, Ali Mortazavi, Gordon Kwan, Marijke J. Van Baren, Steven L. Salzberg, Barbara J. Wold, and Lior Pachter. "Transcript assembly and quantification by RNA-Seq reveals unannotated transcripts and isoform switching during cell differentiation." Nature biotechnology 28, no. 5 (2010): 511-515.</t>
  </si>
  <si>
    <t xml:space="preserve">cushaw</t>
  </si>
  <si>
    <t xml:space="preserve">Bertil Schmidt:40</t>
  </si>
  <si>
    <t xml:space="preserve">Liu Y, Popp B, Schmidt B. CUSHAW3: sensitive and accurate base-space and color-space short-read alignment with hybrid seeding. PloS one. 2014 Jan 22;9(1):e86869.</t>
  </si>
  <si>
    <t xml:space="preserve">cwt</t>
  </si>
  <si>
    <t xml:space="preserve">Simon M. Lin:31</t>
  </si>
  <si>
    <t xml:space="preserve">Simon M. Lin:2.38</t>
  </si>
  <si>
    <t xml:space="preserve">Simon M. Lin:43</t>
  </si>
  <si>
    <t xml:space="preserve">Du, P., Kibbe, W. A., &amp; Lin, S. M. (2006). Improved peak detection in mass spectrum by incorporating continuous wavelet transform-based pattern matching. Bioinformatics, 22(17), 2059-2065.</t>
  </si>
  <si>
    <t xml:space="preserve">d3e</t>
  </si>
  <si>
    <t xml:space="preserve">Martin Hemberg:35</t>
  </si>
  <si>
    <t xml:space="preserve">https://github.com/hemberg-lab/D3E</t>
  </si>
  <si>
    <t xml:space="preserve">Delmans M, Hemberg M. Discrete distributional differential expression (D 3 E)-a tool for gene expression analysis of single-cell RNA-seq data. BMC bioinformatics. 2016 Dec 1;17(1):110.</t>
  </si>
  <si>
    <t xml:space="preserve">dali</t>
  </si>
  <si>
    <t xml:space="preserve">1993; 2000</t>
  </si>
  <si>
    <t xml:space="preserve">Journal of molecular biology; Bioinformatics</t>
  </si>
  <si>
    <t xml:space="preserve">‎4.333</t>
  </si>
  <si>
    <t xml:space="preserve">4067; 859</t>
  </si>
  <si>
    <t xml:space="preserve">4490; 1038</t>
  </si>
  <si>
    <t xml:space="preserve">Chris Sander:131</t>
  </si>
  <si>
    <t xml:space="preserve">Chris Sander:5.46</t>
  </si>
  <si>
    <t xml:space="preserve">Chris Sander:181</t>
  </si>
  <si>
    <t xml:space="preserve">Holm, L., &amp; Sander, C. (1993). Protein structure comparison by alignment of distance matrices. Journal of molecular biology, 233(1), 123-138.; Holm, L., &amp; Park, J. (2000). DaliLite workbench for protein structure comparison. Bioinformatics, 16(6), 566-567.</t>
  </si>
  <si>
    <t xml:space="preserve">de</t>
  </si>
  <si>
    <t xml:space="preserve">International Journal of Chemical Reactor Engineering</t>
  </si>
  <si>
    <t xml:space="preserve">Feiyi Wang:21</t>
  </si>
  <si>
    <t xml:space="preserve">Feiyi Wang:1.17</t>
  </si>
  <si>
    <t xml:space="preserve">Feiyi Wang:27</t>
  </si>
  <si>
    <t xml:space="preserve">Chen, Y. T., &amp; Wang, F. S. (2012). Determination of kinetic parameters for enzymatic cellulose hydrolysis using hybrid differential evolution. International Journal of Chemical Reactor Engineering, 9(1).</t>
  </si>
  <si>
    <t xml:space="preserve">defuse</t>
  </si>
  <si>
    <t xml:space="preserve">Sohrab Shah:64</t>
  </si>
  <si>
    <t xml:space="preserve">McPherson A, Hormozdiari F, Zayed A, Giuliany R, Ha G, Sun MG, Griffith M, Moussavi AH, Senz J, Melnyk N, Pacheco M. deFuse: an algorithm for gene fusion discovery in tumor RNA-Seq data. PLoS Comput Biol. 2011 May 19;7(5):e1001138.</t>
  </si>
  <si>
    <t xml:space="preserve">Tobias Rausch:31</t>
  </si>
  <si>
    <t xml:space="preserve">https://github.com/dellytools/delly</t>
  </si>
  <si>
    <t xml:space="preserve">Rausch T, Zichner T, Schlattl A, Stütz AM, Benes V, Korbel JO. DELLY: structural variant discovery by integrated paired-end and split-read analysis. Bioinformatics. 2012 Sep 15;28(18):i333-9.</t>
  </si>
  <si>
    <t xml:space="preserve">deseq2</t>
  </si>
  <si>
    <t xml:space="preserve">Simon Anders:30</t>
  </si>
  <si>
    <t xml:space="preserve">https://github.com/mikelove/DESeq2</t>
  </si>
  <si>
    <t xml:space="preserve">Love MI, Huber W, Anders S. Moderated estimation of fold change and dispersion for RNA-seq data with DESeq2. Genome biology. 2014 Dec 1;15(12):550.</t>
  </si>
  <si>
    <t xml:space="preserve">desingle</t>
  </si>
  <si>
    <t xml:space="preserve">https://github.com/miaozhun/DEsingle</t>
  </si>
  <si>
    <t xml:space="preserve">Miao Z, Deng K, Wang X, Zhang X. DEsingle for detecting three types of differential expression in single-cell RNA-seq data. Bioinformatics. 2018 Sep 15;34(18):3223-4.</t>
  </si>
  <si>
    <t xml:space="preserve">dexseq</t>
  </si>
  <si>
    <t xml:space="preserve">Simon Anders:17</t>
  </si>
  <si>
    <t xml:space="preserve">Simon Anders:1.7</t>
  </si>
  <si>
    <t xml:space="preserve">Anders, Simon, Alejandro Reyes, and Wolfgang Huber. "Detecting differential usage of exons from RNA-seq data." Genome research 22, no. 10 (2012): 2008-2017.</t>
  </si>
  <si>
    <t xml:space="preserve">dialign</t>
  </si>
  <si>
    <t xml:space="preserve">Burkhard Morgenstern:34</t>
  </si>
  <si>
    <t xml:space="preserve">Burkhard Morgenstern:2.27</t>
  </si>
  <si>
    <t xml:space="preserve">Burkhard Morgenstern:42</t>
  </si>
  <si>
    <t xml:space="preserve">Morgenstern, B., Frech, K., Dress, A., &amp; Werner, T. (1998). DIALIGN: finding local similarities by multiple sequence alignment. Bioinformatics, 14(3), 290-294.</t>
  </si>
  <si>
    <t xml:space="preserve">dialign22</t>
  </si>
  <si>
    <t xml:space="preserve">1999; 1998</t>
  </si>
  <si>
    <t xml:space="preserve">Bioinformatics; Bioinformatics</t>
  </si>
  <si>
    <t xml:space="preserve">779; 413</t>
  </si>
  <si>
    <t xml:space="preserve">878; 491</t>
  </si>
  <si>
    <t xml:space="preserve">Morgenstern, Burkhard. "DIALIGN 2: improvement of the segment-to-segment approach to multiple sequence alignment." Bioinformatics 15, no. 3 (1999): 211-218.; Morgenstern, Burkhard, Kornelie Frech, Andreas Dress, and Thomas Werner. "DIALIGN: finding local similarities by multiple sequence alignment." Bioinformatics 14, no. 3 (1998): 290-294.</t>
  </si>
  <si>
    <t xml:space="preserve">dialignt</t>
  </si>
  <si>
    <t xml:space="preserve">Subramanian, Amarendran R., Jan Weyer-Menkhoff, Michael Kaufmann, and Burkhard Morgenstern. "DIALIGN-T: an improved algorithm for segment-based multiple sequence alignment." BMC bioinformatics 6, no. 1 (2005): 66.</t>
  </si>
  <si>
    <t xml:space="preserve">dialigntx</t>
  </si>
  <si>
    <t xml:space="preserve">Algorithms for molecular biology</t>
  </si>
  <si>
    <t xml:space="preserve">Subramanian, Amarendran R., Michael Kaufmann, and Burkhard Morgenstern. "DIALIGN-TX: greedy and progressive approaches for segment-based multiple sequence alignment." Algorithms Mol Biol 3, no. 6 (2008): 1-11.</t>
  </si>
  <si>
    <t xml:space="preserve">diamondmegan</t>
  </si>
  <si>
    <t xml:space="preserve">diffsplice</t>
  </si>
  <si>
    <t xml:space="preserve">Hu, Yin, Yan Huang, Ying Du, Christian F. Orellana, Darshan Singh, Amy R. Johnson, Anaïs Monroy et al. "DiffSplice: the genome-wide detection of differential splicing events with RNA-seq." Nucleic acids research 41, no. 2 (2013): e39-e39.</t>
  </si>
  <si>
    <t xml:space="preserve">diginormvelvet</t>
  </si>
  <si>
    <t xml:space="preserve">2012; 2008</t>
  </si>
  <si>
    <t xml:space="preserve">arXiv Genomics (q-bio.GN); Genome research</t>
  </si>
  <si>
    <t xml:space="preserve">36; 107</t>
  </si>
  <si>
    <t xml:space="preserve">64; 4163</t>
  </si>
  <si>
    <t xml:space="preserve">208; 9048</t>
  </si>
  <si>
    <t xml:space="preserve">C. Titus Brown:29; Ewan Birney:92</t>
  </si>
  <si>
    <t xml:space="preserve">C. Titus Brown:1.71; Ewan Birney:6.13</t>
  </si>
  <si>
    <t xml:space="preserve">Ewan Birney:124</t>
  </si>
  <si>
    <t xml:space="preserve">https://github.com/dzerbino/velvet</t>
  </si>
  <si>
    <t xml:space="preserve">Brown, C. T., Howe, A., Zhang, Q., Pyrkosz, A. B., &amp; Brom, T. H. (2012). A reference-free algorithm for computational normalization of shotgun sequencing data. arXiv preprint arXiv:1203.4802.; Zerbino, D. R., &amp; Birney, E. (2008). Velvet: algorithms for de novo short read assembly using de Bruijn graphs. Genome research, 18(5), 821-829.</t>
  </si>
  <si>
    <t xml:space="preserve">dima</t>
  </si>
  <si>
    <t xml:space="preserve">2012; 2013</t>
  </si>
  <si>
    <t xml:space="preserve">arXiv Genomics (q-bio.GN); Proceedings of the VLDB Endowment</t>
  </si>
  <si>
    <t xml:space="preserve">64; 8</t>
  </si>
  <si>
    <t xml:space="preserve">208; 39</t>
  </si>
  <si>
    <t xml:space="preserve">C. Titus Brown:29; Subhash Suri:65</t>
  </si>
  <si>
    <t xml:space="preserve">C. Titus Brown:1.71; Subhash Suri:2.5</t>
  </si>
  <si>
    <t xml:space="preserve">Subhash Suri:75</t>
  </si>
  <si>
    <t xml:space="preserve">Brown, C. T., Howe, A., Zhang, Q., Pyrkosz, A. B., &amp; Brom, T. H. (2012). A reference-free algorithm for computational normalization of shotgun sequencing data. arXiv preprint arXiv:1203.4802.; Li, Y., Kamousi, P., Han, F., Yang, S., Yan, X., &amp; Suri, S. (2013, January). Memory efficient minimum substring partitioning. In Proceedings of the VLDB Endowment (Vol. 6, No. 3, pp. 169-180). VLDB Endowment.</t>
  </si>
  <si>
    <t xml:space="preserve">djigsaw</t>
  </si>
  <si>
    <t xml:space="preserve">Proteins: Structure, Function, and Bioinformatics</t>
  </si>
  <si>
    <t xml:space="preserve">Paul A Bates:48</t>
  </si>
  <si>
    <t xml:space="preserve">Paul A Bates:1.85</t>
  </si>
  <si>
    <t xml:space="preserve">Paul A Bates:65</t>
  </si>
  <si>
    <t xml:space="preserve">Bates, P. A., Kelley, L. A., MacCallum, R. M., &amp; Sternberg, M. J. (2001). Enhancement of protein modeling by human intervention in applying the automatic programs 3D‐JIGSAW and 3D‐PSSM. Proteins: Structure, Function, and Bioinformatics, 45(S5), 39-46.</t>
  </si>
  <si>
    <t xml:space="preserve">downhillsimplex</t>
  </si>
  <si>
    <t xml:space="preserve">Computer Journal.</t>
  </si>
  <si>
    <t xml:space="preserve">JA Nelder, R Mead (1965) The downhill simplex method. Computer Journal.</t>
  </si>
  <si>
    <t xml:space="preserve">Fabian J Theis:77</t>
  </si>
  <si>
    <t xml:space="preserve">Haghverdi L, Büttner M, Wolf FA, Buettner F, Theis FJ. Diffusion pseudotime robustly reconstructs lineage branching. Nature methods. 2016 Oct;13(10):845.</t>
  </si>
  <si>
    <t xml:space="preserve">dsgseq</t>
  </si>
  <si>
    <t xml:space="preserve">Gene</t>
  </si>
  <si>
    <t xml:space="preserve">Wang, Weichen, Zhiyi Qin, Zhixing Feng, Xi Wang, and Xuegong Zhang. "Identifying differentially spliced genes from two groups of RNA-seq samples."Gene 518, no. 1 (2013): 164-170.</t>
  </si>
  <si>
    <t xml:space="preserve">dsk</t>
  </si>
  <si>
    <t xml:space="preserve">Rayan Chikhi:22</t>
  </si>
  <si>
    <t xml:space="preserve">Rizk G, Lavenier D, Chikhi R. DSK: k-mer counting with very low memory usage. Bioinformatics. 2013 Mar 1;29(5):652-3.</t>
  </si>
  <si>
    <t xml:space="preserve">ebi</t>
  </si>
  <si>
    <t xml:space="preserve">Sarah Hunter:12; </t>
  </si>
  <si>
    <t xml:space="preserve">Sarah Hunter:1.5; </t>
  </si>
  <si>
    <t xml:space="preserve">Sarah Hunter:13</t>
  </si>
  <si>
    <t xml:space="preserve">Hunter, S., Corbett, M., Denise, H., Fraser, M., Gonzalez-Beltran, A., Hunter, C., ... &amp; Sansone, S. A. (2014). EBI metagenomics—a new resource for the analysis and archiving of metagenomic data. Nucleic acids research, 42(D1), D600-D606.</t>
  </si>
  <si>
    <t xml:space="preserve">echo</t>
  </si>
  <si>
    <t xml:space="preserve">Kao, W. C., Chan, A. H., &amp; Song, Y. S. (2011). ECHO: a reference-free short-read error correction algorithm. Genome research, 21(7), 1181-1192.</t>
  </si>
  <si>
    <t xml:space="preserve">ectools</t>
  </si>
  <si>
    <t xml:space="preserve">BioRxiv</t>
  </si>
  <si>
    <t xml:space="preserve">Michael Schatz:63</t>
  </si>
  <si>
    <t xml:space="preserve">https://github.com/jgurtowski/ectools</t>
  </si>
  <si>
    <t xml:space="preserve">Lee H, Gurtowski J, Yoo S, Marcus S, McCombie WR, Schatz M. Error correction and assembly complexity of single molecule sequencing reads. BioRxiv. 2014:006395</t>
  </si>
  <si>
    <t xml:space="preserve">edenanonstrict</t>
  </si>
  <si>
    <t xml:space="preserve">David Hernandez:18</t>
  </si>
  <si>
    <t xml:space="preserve">David Hernandez:1.64</t>
  </si>
  <si>
    <t xml:space="preserve">David Hernandez:36</t>
  </si>
  <si>
    <t xml:space="preserve">https://github.com/ddhz/edena</t>
  </si>
  <si>
    <t xml:space="preserve">Hernandez, David, Patrice François, Laurent Farinelli, Magne Østerås, and Jacques Schrenzel. "De novo bacterial genome sequencing: millions of very short reads assembled on a desktop computer." Genome research 18, no. 5 (2008): 802-809.</t>
  </si>
  <si>
    <t xml:space="preserve">edenastrict</t>
  </si>
  <si>
    <t xml:space="preserve">edger</t>
  </si>
  <si>
    <t xml:space="preserve">Mark D. Robinson:59</t>
  </si>
  <si>
    <t xml:space="preserve">Robinson MD, McCarthy DJ, Smyth GK. edgeR: a Bioconductor package for differential expression analysis of digital gene expression data. Bioinformatics. 2010 Jan 1;26(1):139-40.</t>
  </si>
  <si>
    <t xml:space="preserve">Gunes Erkan:13; Arzucan Ozgur:12; Dragomir Radev:50</t>
  </si>
  <si>
    <t xml:space="preserve">Gunes Erkan:1.18; Arzucan Ozgur:1.2; Dragomir Radev:2.78;</t>
  </si>
  <si>
    <t xml:space="preserve">Entropy</t>
  </si>
  <si>
    <t xml:space="preserve">Andrei Zinovyev:39</t>
  </si>
  <si>
    <t xml:space="preserve">https://github.com/Albluca/ElPiGraph.R</t>
  </si>
  <si>
    <t xml:space="preserve">Albergante L, Mirkes E, Bac J, Chen H, Martin A, Faure L, Barillot E, Pinello L, Gorban A, Zinovyev A. Robust and scalable learning of complex intrinsic dataset geometry via ElPiGraph. Entropy. 2020 Mar;22(3):296.</t>
  </si>
  <si>
    <t xml:space="preserve">Kieran R Campbell:13</t>
  </si>
  <si>
    <t xml:space="preserve">https://github.com/kieranrcampbell/embeddr</t>
  </si>
  <si>
    <t xml:space="preserve">Campbell K, Ponting CP, Webber C. Laplacian eigenmaps and principal curves for high resolution pseudotemporal ordering of single-cell RNA-seq profiles. bioRxiv. 2015 Jan 1:027219.</t>
  </si>
  <si>
    <t xml:space="preserve">emdomics</t>
  </si>
  <si>
    <t xml:space="preserve">Andrew H. Beck:52</t>
  </si>
  <si>
    <t xml:space="preserve">https://github.com/schmolze/EMDomics-devel</t>
  </si>
  <si>
    <t xml:space="preserve">Nabavi S, Schmolze D, Maitituoheti M, Malladi S, Beck AH. EMDomics: a robust and powerful method for the identification of genes differentially expressed between heterogeneous classes. Bioinformatics. 2016 Feb 15;32(4):533-41.</t>
  </si>
  <si>
    <t xml:space="preserve">epimode</t>
  </si>
  <si>
    <t xml:space="preserve">PLoS Genetics</t>
  </si>
  <si>
    <t xml:space="preserve">Rui Jiang:19</t>
  </si>
  <si>
    <t xml:space="preserve">Rui Jiang:1.73</t>
  </si>
  <si>
    <t xml:space="preserve">Rui Jiang:33</t>
  </si>
  <si>
    <t xml:space="preserve">Tang, W., Wu, X., Jiang, R., &amp; Li, Y. (2009). Epistatic module detection for case-control studies: a Bayesian model with a Gibbs sampling strategy. PLoS Genet, 5(5), e1000464.</t>
  </si>
  <si>
    <t xml:space="preserve">erds</t>
  </si>
  <si>
    <t xml:space="preserve">The American Journal of Human Genetics</t>
  </si>
  <si>
    <t xml:space="preserve">David B. Goldstein:122</t>
  </si>
  <si>
    <t xml:space="preserve">Zhu M, Need AC, Han Y, Ge D, Maia JM, Zhu Q, Heinzen EL, Cirulli ET, Pelak K, He M, Ruzzo EK. Using ERDS to infer copy-number variants in high-coverage genomes. The American Journal of Human Genetics. 2012 Sep 7;91(3):408-21.</t>
  </si>
  <si>
    <t xml:space="preserve">ericscript</t>
  </si>
  <si>
    <t xml:space="preserve">Matteo Benelli:11</t>
  </si>
  <si>
    <t xml:space="preserve">Matteo Benelli:1.83</t>
  </si>
  <si>
    <t xml:space="preserve">Matteo Benelli:22</t>
  </si>
  <si>
    <t xml:space="preserve">https://github.com/databio/ericscript</t>
  </si>
  <si>
    <t xml:space="preserve">Benelli, M., Pescucci, C., Marseglia, G., Severgnini, M., Torricelli, F., &amp; Magi, A. (2012). Discovering chimeric transcripts in paired-end RNA-seq data by using EricScript. Bioinformatics, 28(24), 3232-3239.</t>
  </si>
  <si>
    <t xml:space="preserve">Journal of molecular biology</t>
  </si>
  <si>
    <t xml:space="preserve">Daniel Gautheret:36</t>
  </si>
  <si>
    <t xml:space="preserve">Daniel Gautheret:1.64</t>
  </si>
  <si>
    <t xml:space="preserve">Daniel Gautheret:45</t>
  </si>
  <si>
    <t xml:space="preserve">Gautheret, Daniel, and André Lambert. "Direct RNA motif definition and identification from multiple sequence alignments using secondary structure profiles." Journal of molecular biology 313, no. 5 (2001): 1003-1011.</t>
  </si>
  <si>
    <t xml:space="preserve">ersa</t>
  </si>
  <si>
    <t xml:space="preserve">Chad Huff:33</t>
  </si>
  <si>
    <t xml:space="preserve">Li H, Glusman G, Hu H, Caballero J, Hubley R, Witherspoon D, Guthery SL, Mauldin DE, Jorde LB, Hood L, Roach JC. Relationship estimation from whole-genome sequence data. PLoS Genet. 2014 Jan 30;10(1):e1004144.</t>
  </si>
  <si>
    <t xml:space="preserve">exomecnv</t>
  </si>
  <si>
    <t xml:space="preserve">J Fah Sathirapongsasuti:16</t>
  </si>
  <si>
    <t xml:space="preserve">Sathirapongsasuti JF, Lee H, Horst BAJ, Brunner G, Cochran AJ, Binder S, et al. Exome sequencing-based copy-number variation and loss of heterozygosity detection: ExomeCNV. Bioinformatics. 2011;27:2648–54.</t>
  </si>
  <si>
    <t xml:space="preserve">exomecopy</t>
  </si>
  <si>
    <t xml:space="preserve">Statistical applications in genetics and molecular biology</t>
  </si>
  <si>
    <t xml:space="preserve">Michael I. Love:23</t>
  </si>
  <si>
    <t xml:space="preserve">Love MI, Myšičková A, Sun R, Kalscheuer V, Vingron M, Haas SA. Modeling read counts for CNV detection in exome sequencing data. Statistical applications in genetics and molecular biology. 2011 Nov 8;10(1).</t>
  </si>
  <si>
    <t xml:space="preserve">fa</t>
  </si>
  <si>
    <t xml:space="preserve">Stochastic algorithms: foundations and applications</t>
  </si>
  <si>
    <t xml:space="preserve">Xin-She Yang:45</t>
  </si>
  <si>
    <t xml:space="preserve">Xin-She Yang:5</t>
  </si>
  <si>
    <t xml:space="preserve">Xin-She Yang:82</t>
  </si>
  <si>
    <t xml:space="preserve">Yang, X. S. (2009). Firefly algorithms for multimodal optimization. In Stochastic algorithms: foundations and applications (pp. 169-178). Springer Berlin Heidelberg.</t>
  </si>
  <si>
    <t xml:space="preserve">1990; 1988</t>
  </si>
  <si>
    <t xml:space="preserve">Methods in enzymology; Proceedings of the National Academy of Sciences</t>
  </si>
  <si>
    <t xml:space="preserve">2.088;  ‎9.674</t>
  </si>
  <si>
    <t xml:space="preserve">38; 216</t>
  </si>
  <si>
    <t xml:space="preserve">2221; 11775</t>
  </si>
  <si>
    <t xml:space="preserve">2686; 13963</t>
  </si>
  <si>
    <t xml:space="preserve">William Pearson:43</t>
  </si>
  <si>
    <t xml:space="preserve">William Pearson:1.43</t>
  </si>
  <si>
    <t xml:space="preserve">William Pearson:51</t>
  </si>
  <si>
    <t xml:space="preserve">https://github.com/wrpearson/fasta36</t>
  </si>
  <si>
    <t xml:space="preserve">Pearson, William R. "[5] Rapid and sensitive sequence comparison with FASTP and FASTA." Methods in enzymology 183 (1990): 63-98.; Pearson, W. R., &amp; Lipman, D. J. (1988). Improved tools for biological sequence comparison. Proceedings of the National Academy of Sciences, 85(8), 2444-2448.</t>
  </si>
  <si>
    <t xml:space="preserve">fastlbd</t>
  </si>
  <si>
    <t xml:space="preserve">Sharon R. Browning:36</t>
  </si>
  <si>
    <t xml:space="preserve">Browning BL, Browning SR. A fast, powerful method for detecting identity by descent. The American Journal of Human Genetics. 2011 Feb 11;88(2):173-82.</t>
  </si>
  <si>
    <t xml:space="preserve">fastmnn</t>
  </si>
  <si>
    <t xml:space="preserve">John Marioni:64</t>
  </si>
  <si>
    <t xml:space="preserve">https://github.com/MarioniLab/FurtherMNN2018</t>
  </si>
  <si>
    <t xml:space="preserve">Haghverdi L, Lun AT, Morgan MD, Marioni JC. Batch effects in single-cell RNA-sequencing data are corrected by matching mutual nearest neighbors. Nature biotechnology. 2018 May;36(5):421-7.</t>
  </si>
  <si>
    <t xml:space="preserve">fasttree</t>
  </si>
  <si>
    <t xml:space="preserve">Molecular biology and evolution</t>
  </si>
  <si>
    <t xml:space="preserve">Morgan Price:34</t>
  </si>
  <si>
    <t xml:space="preserve">Morgan Price:1.79</t>
  </si>
  <si>
    <t xml:space="preserve">Morgan Price:44</t>
  </si>
  <si>
    <t xml:space="preserve">Price, M.N., Dehal, P.S., and Arkin, A.P. (2009) FastTree: Computing Large Minimum-Evolution Trees with Profiles instead of a Distance Matrix. Molecular Biology and Evolution 26:1641-1650, doi:10.1093/molbev/msp077.</t>
  </si>
  <si>
    <t xml:space="preserve">Dominic Grün:27</t>
  </si>
  <si>
    <t xml:space="preserve">https://github.com/dgrun/FateID</t>
  </si>
  <si>
    <t xml:space="preserve">Herman JS, Grün D. FateID infers cell fate bias in multipotent progenitors from single-cell RNA-seq data. Nature methods. 2018 May;15(5):379.</t>
  </si>
  <si>
    <t xml:space="preserve">fermikit</t>
  </si>
  <si>
    <t xml:space="preserve">https://github.com/lh3/fermikit</t>
  </si>
  <si>
    <t xml:space="preserve">Li H. FermiKit: assembly-based variant calling for Illumina resequencing data. Bioinformatics. 2015 Nov 15;31(22):3694-6.</t>
  </si>
  <si>
    <t xml:space="preserve">fiona</t>
  </si>
  <si>
    <t xml:space="preserve">Marcel H Schulz:23</t>
  </si>
  <si>
    <t xml:space="preserve">Schulz MH, Weese D, Holtgrewe M, Dimitrova V, Niu S, Reinert K, Richard H. Fiona: a parallel and automatic strategy for read error correction. Bioinformatics. 2014 Sep 1;30(17):i356-63.</t>
  </si>
  <si>
    <t xml:space="preserve">fisherexacttest</t>
  </si>
  <si>
    <t xml:space="preserve">Journal of the Royal Statistical Society</t>
  </si>
  <si>
    <t xml:space="preserve">Fisher, R. A. (1922). On the interpretation of χ2 from contingency tables, and the calculation of P. Journal of the Royal Statistical Society, 85(1), 87-94.</t>
  </si>
  <si>
    <t xml:space="preserve">fisherz</t>
  </si>
  <si>
    <t xml:space="preserve">flashfry</t>
  </si>
  <si>
    <t xml:space="preserve">BMC biology</t>
  </si>
  <si>
    <t xml:space="preserve">Aaron McKenna:41</t>
  </si>
  <si>
    <t xml:space="preserve">https://github.com/mckennalab/FlashFry</t>
  </si>
  <si>
    <t xml:space="preserve">McKenna A, Shendure J. FlashFry: a fast and flexible tool for large-scale CRISPR target design. BMC biology. 2018;16(1):74. pmid:29976198</t>
  </si>
  <si>
    <t xml:space="preserve">flye</t>
  </si>
  <si>
    <t xml:space="preserve">Pavel Pevzner:93</t>
  </si>
  <si>
    <t xml:space="preserve">https://github.com/fenderglass/Flye</t>
  </si>
  <si>
    <t xml:space="preserve">Lin Y, Yuan J, Kolmogorov M, Shen MW, Chaisson M, Pevzner PA. Assembly of long error-prone reads using de Bruijn graphs. Proceedings of the National Academy of Sciences. 2016 Dec 27;113(52):E8396-405.</t>
  </si>
  <si>
    <t xml:space="preserve">fmlrc</t>
  </si>
  <si>
    <t xml:space="preserve">BMC Bioinformatics</t>
  </si>
  <si>
    <t xml:space="preserve">Jeremy Wang:14</t>
  </si>
  <si>
    <t xml:space="preserve">https://github.com/holtjma/fmlrc</t>
  </si>
  <si>
    <t xml:space="preserve">Wang JR, Holt J, McMillan L, Jones CD. FMLRC: hybrid long read error correction using an FM-index. BMC Bioinformatics. 2018;19:50.</t>
  </si>
  <si>
    <t xml:space="preserve">forestsv</t>
  </si>
  <si>
    <t xml:space="preserve">Jonathan Sebat:45</t>
  </si>
  <si>
    <t xml:space="preserve">Michaelson JJ, Sebat J. forestSV: structural variant discovery through statistical learning. Nature methods. 2012 Aug;9(8):819-21.</t>
  </si>
  <si>
    <t xml:space="preserve">shyam prabhakar:33</t>
  </si>
  <si>
    <t xml:space="preserve">Sharma M, Li H, Sengupta D, Prabhakar S. FORKS: Finding Orderings Robustly using K-means and Steiner trees. bioRxiv. 2017 Jan 1:132811.</t>
  </si>
  <si>
    <t xml:space="preserve">freec</t>
  </si>
  <si>
    <t xml:space="preserve">Boeva V, Zinovyev A, Bleakley K, Vert JP, Janoueix-Lerosey I, Delattre O, Barillot E. Control-free calling of copy number alterations in deep-sequencing data using GC-content normalization. Bioinformatics. 2011 Jan 15;27(2):268-9.</t>
  </si>
  <si>
    <t xml:space="preserve">fusioncatcher</t>
  </si>
  <si>
    <t xml:space="preserve">Daniel Nicorici:14</t>
  </si>
  <si>
    <t xml:space="preserve">Daniel Nicorici:1.08</t>
  </si>
  <si>
    <t xml:space="preserve">Daniel Nicorici:16</t>
  </si>
  <si>
    <t xml:space="preserve">https://github.com/ndaniel/fusioncatcher</t>
  </si>
  <si>
    <t xml:space="preserve">Nicorici, D., Satalan, M., Edgren, H., Kangaspeska, S., Murumagi, A., Kallioniemi, O., Virtanen, S. and Kilkku, O., 2014. FusionCatcher-a tool for finding somatic fusion genes in paired-end RNA-sequencing data. bioRxiv, p.011650.</t>
  </si>
  <si>
    <t xml:space="preserve">fusionhunter</t>
  </si>
  <si>
    <t xml:space="preserve">Jian Ma:36</t>
  </si>
  <si>
    <t xml:space="preserve">https://github.com/ma-compbio/FusionHunter</t>
  </si>
  <si>
    <t xml:space="preserve">Li Y, Chien J, Smith DI, Ma J. FusionHunter: identifying fusion transcripts in cancer using paired-end RNA-seq. Bioinformatics. 2011 Jun 15;27(12):1708-10.</t>
  </si>
  <si>
    <t xml:space="preserve">fusionmap</t>
  </si>
  <si>
    <t xml:space="preserve">Huanying Ge:9</t>
  </si>
  <si>
    <t xml:space="preserve">Ge, H., Liu, K., Juan, T., Fang, F., Newman, M., &amp; Hoeck, W. (2011). FusionMap: detecting fusion genes from next-generation sequencing data at base-pair resolution. Bioinformatics, 27(14), 1922-1928.</t>
  </si>
  <si>
    <t xml:space="preserve">gassst</t>
  </si>
  <si>
    <t xml:space="preserve">Dominique Lavenier:23</t>
  </si>
  <si>
    <t xml:space="preserve">Dominique Lavenier:0.88</t>
  </si>
  <si>
    <t xml:space="preserve">Dominique Lavenier:29</t>
  </si>
  <si>
    <t xml:space="preserve">Rizk, G., &amp; Lavenier, D. (2010). GASSST: global alignment short sequence search tool. Bioinformatics, 26(20), 2534-2540.</t>
  </si>
  <si>
    <t xml:space="preserve">gasvpro</t>
  </si>
  <si>
    <t xml:space="preserve">Ben Raphael:53</t>
  </si>
  <si>
    <t xml:space="preserve">https://github.com/youngmook/gasv</t>
  </si>
  <si>
    <t xml:space="preserve">Sindi SS, Önal S, Peng LC, Wu HT, Raphael BJ. An integrative probabilistic model for identification of structural variation in sequencing data. Genome biology. 2012 Mar 1;13(3):R22.</t>
  </si>
  <si>
    <t xml:space="preserve">gatk</t>
  </si>
  <si>
    <t xml:space="preserve">Mark DePristo:36</t>
  </si>
  <si>
    <t xml:space="preserve">Mark DePristo:3.00</t>
  </si>
  <si>
    <t xml:space="preserve">Mark DePristo:52</t>
  </si>
  <si>
    <t xml:space="preserve">https://github.com/broadinstitute/gatk</t>
  </si>
  <si>
    <t xml:space="preserve">McKenna, A., Hanna, M., Banks, E., Sivachenko, A., Cibulskis, K., Kernytsky, A., Garimella, K., Altshuler, D., Gabriel, S., Daly, M. and DePristo, M.A., 2010. The Genome Analysis Toolkit: a MapReduce framework for analyzing next-generation DNA sequencing data. Genome research, 20(9), pp.1297-1303.</t>
  </si>
  <si>
    <t xml:space="preserve">genie</t>
  </si>
  <si>
    <t xml:space="preserve">Alexandre Irrthum:19</t>
  </si>
  <si>
    <t xml:space="preserve">https://github.com/vahuynh/GENIE3</t>
  </si>
  <si>
    <t xml:space="preserve">Irrthum A, Wehenkel L, Geurts P. Inferring regulatory networks from expression data using tree-based methods. PloS one. 2010 Sep 28;5(9):e12776.</t>
  </si>
  <si>
    <t xml:space="preserve">genomestrip</t>
  </si>
  <si>
    <t xml:space="preserve">Steven A McCarroll:98</t>
  </si>
  <si>
    <t xml:space="preserve">https://github.com/broadinstitute/genomestrip-gatk</t>
  </si>
  <si>
    <t xml:space="preserve">Handsaker RE, Korn JM, Nemesh J, McCarroll SA. Discovery and genotyping of genome structural polymorphism by sequencing on a population scale. Nature genetics. 2011 Mar;43(3):269-76.</t>
  </si>
  <si>
    <t xml:space="preserve">genometa</t>
  </si>
  <si>
    <t xml:space="preserve">Colin Davenport:10</t>
  </si>
  <si>
    <t xml:space="preserve">Colin Davenport:1.43</t>
  </si>
  <si>
    <t xml:space="preserve">Colin Davenport:15</t>
  </si>
  <si>
    <t xml:space="preserve">https://github.com/colindaven/genometa</t>
  </si>
  <si>
    <t xml:space="preserve">Davenport, Colin F., Jens Neugebauer, Nils Beckmann, Benedikt Friedrich, Burim Kameri, Svea Kokott, Malte Paetow et al. "Genometa-a fast and accurate classifier for short metagenomic shotgun reads." (2012): e41224.</t>
  </si>
  <si>
    <t xml:space="preserve">Itsik Pe'er:48</t>
  </si>
  <si>
    <t xml:space="preserve">https://github.com/gusevlab/germline</t>
  </si>
  <si>
    <t xml:space="preserve">Gusev A, Lowe JK, Stoffel M, Daly MJ, Altshuler D, Breslow JL, Friedman JM, Pe'er I. Whole population, genome-wide mapping of hidden relatedness. Genome research. 2009 Feb 1;19(2):318-26.</t>
  </si>
  <si>
    <t xml:space="preserve">gojobori</t>
  </si>
  <si>
    <t xml:space="preserve">Journal of Molecular Evolution</t>
  </si>
  <si>
    <t xml:space="preserve">Dan Graur:57; Takashi Gojobori:95</t>
  </si>
  <si>
    <t xml:space="preserve">Gojobori, T., Li, W. H., &amp; Graur, D. (1982). Patterns of nucleotide substitution in pseudogenes and functional genes. Journal of Molecular Evolution, 18(5), 360-369.</t>
  </si>
  <si>
    <t xml:space="preserve">goldman</t>
  </si>
  <si>
    <t xml:space="preserve">Nick Goldman:49</t>
  </si>
  <si>
    <t xml:space="preserve">Nick Goldman:2.45</t>
  </si>
  <si>
    <t xml:space="preserve">Nick Goldman:57</t>
  </si>
  <si>
    <t xml:space="preserve">Goldman, N., Thorne, J. L., &amp; Jones, D. T. (1996). Using evolutionary trees in protein secondary structure prediction and other comparative sequence analyses. Journal of molecular biology, 263(2), 196-208.</t>
  </si>
  <si>
    <t xml:space="preserve">gossamer</t>
  </si>
  <si>
    <t xml:space="preserve">Thomas Conway:15</t>
  </si>
  <si>
    <t xml:space="preserve">Thomas Conway:0.71</t>
  </si>
  <si>
    <t xml:space="preserve">Thomas Conway:18</t>
  </si>
  <si>
    <t xml:space="preserve">https://github.com/data61/gossamer</t>
  </si>
  <si>
    <t xml:space="preserve">Conway, T. C., &amp; Bromage, A. J. (2011). Succinct data structures for assembling large genomes. Bioinformatics, 27(4), 479-486.</t>
  </si>
  <si>
    <t xml:space="preserve">gottcha</t>
  </si>
  <si>
    <t xml:space="preserve">Patrick S. G. Chain:64</t>
  </si>
  <si>
    <t xml:space="preserve">https://github.com/poeli/GOTTCHA</t>
  </si>
  <si>
    <t xml:space="preserve">Freitas, Tracey Allen K., Po-E. Li, Matthew B. Scholz, and Patrick SG Chain. "Accurate read-based metagenome characterization using a hierarchical suite of unique signatures." Nucleic acids research (2015): gkv180.</t>
  </si>
  <si>
    <t xml:space="preserve">Science immunology</t>
  </si>
  <si>
    <t xml:space="preserve">Sarah A. Teichmann:89</t>
  </si>
  <si>
    <t xml:space="preserve">https://github.com/Teichlab/GPfates</t>
  </si>
  <si>
    <t xml:space="preserve">Lönnberg, T., Svensson, V., James, K.R., Fernandez-Ruiz, D., Sebina, I., Montandon, R., Soon, M.S., Fogg, L.G., Nair, A.S., Liligeto, U. and Stubbington, M.J., 2017. Single-cell RNA-seq and computational analysis using temporal mixture modelling resolves Th1/Tfh fate bifurcation in malaria. Science immunology, 2(9).</t>
  </si>
  <si>
    <t xml:space="preserve">Sumon Ahmed:1</t>
  </si>
  <si>
    <t xml:space="preserve">https://github.com/ManchesterBioinference/GrandPrix</t>
  </si>
  <si>
    <t xml:space="preserve">Ahmed S, Rattray M, Boukouvalas A. GrandPrix: scaling up the Bayesian GPLVM for single-cell data. Bioinformatics. 2019 Jan 1;35(1):47-54.</t>
  </si>
  <si>
    <t xml:space="preserve">greedyft</t>
  </si>
  <si>
    <t xml:space="preserve">David Swofford:42</t>
  </si>
  <si>
    <t xml:space="preserve">David Swofford:1.75</t>
  </si>
  <si>
    <t xml:space="preserve">David Swofford:54</t>
  </si>
  <si>
    <t xml:space="preserve">Swofford DL. PAUP: phylogenetic analysis using parsimony. Mac Version 3. 1. 1.(Computer program and manual).. 1993.</t>
  </si>
  <si>
    <t xml:space="preserve">Professor Tony Papenfuss:46</t>
  </si>
  <si>
    <t xml:space="preserve">https://github.com/PapenfussLab/gridss</t>
  </si>
  <si>
    <t xml:space="preserve">Cameron DL, Schröder J, Penington JS, Do H, Molania R, Dobrovic A, Speed TP, Papenfuss AT. GRIDSS: sensitive and specific genomic rearrangement detection using positional de Bruijn graph assembly. Genome research. 2017 Dec 1;27(12):2050-60.</t>
  </si>
  <si>
    <t xml:space="preserve">grisl</t>
  </si>
  <si>
    <t xml:space="preserve">Jean-Philippe Vert:63</t>
  </si>
  <si>
    <t xml:space="preserve">https://github.com/PCAubin/GRISLI</t>
  </si>
  <si>
    <t xml:space="preserve">Aubin-Frankowski PC, Vert JP. Gene regulation inference from single-cell RNA-seq data with linear differential equations and velocity inference. Bioinformatics. 2020 Sep 15;36(18):4774-80.</t>
  </si>
  <si>
    <t xml:space="preserve">grnboost</t>
  </si>
  <si>
    <t xml:space="preserve">Stein Aerts:45</t>
  </si>
  <si>
    <t xml:space="preserve">https://github.com/aertslab/arboreto</t>
  </si>
  <si>
    <t xml:space="preserve">Moerman T, Aibar Santos S, Bravo González-Blas C, Simm J, Moreau Y, Aerts J, Aerts S. GRNBoost2 and Arboreto: efficient and scalable inference of gene regulatory networks. Bioinformatics. 2019 Jun 1;35(12):2159-61.</t>
  </si>
  <si>
    <t xml:space="preserve">grnvbem</t>
  </si>
  <si>
    <t xml:space="preserve">M. Sanchez-Castillo:6</t>
  </si>
  <si>
    <t xml:space="preserve">https://github.com/mscastillo/GRNVBEM</t>
  </si>
  <si>
    <t xml:space="preserve">Sanchez-Castillo M, Blanco D, Tienda-Luna IM, Carrion MC, Huang Y. A Bayesian framework for the inference of gene regulatory networks from time and pseudo-time series data. Bioinformatics. 2018 Mar 15;34(6):964-70.</t>
  </si>
  <si>
    <t xml:space="preserve">gromrd</t>
  </si>
  <si>
    <t xml:space="preserve">PeerJ</t>
  </si>
  <si>
    <t xml:space="preserve">Andrey Grigoriev:19</t>
  </si>
  <si>
    <t xml:space="preserve">Smith SD, Kawash JK, Grigoriev A. GROM-RD: resolving genomic biases to improve read depth detection of copy number variants. PeerJ. 2015 Mar 17;3:e836.</t>
  </si>
  <si>
    <t xml:space="preserve">gsnap</t>
  </si>
  <si>
    <t xml:space="preserve">Wu, T. D., &amp; Nacu, S. (2010). Fast and SNP-tolerant detection of complex variants and splicing in short reads. Bioinformatics (Oxford, England), 26(7), 873–81. doi:10.1093/bioinformatics/btq057</t>
  </si>
  <si>
    <t xml:space="preserve">halc</t>
  </si>
  <si>
    <t xml:space="preserve">https://github.com/lanl001/halc</t>
  </si>
  <si>
    <t xml:space="preserve">Bao E, Lan LX. HALC: high throughput algorithm for long read error correction. Bmc Bioinformatics. 2017;18(1):204.</t>
  </si>
  <si>
    <t xml:space="preserve">haploscore</t>
  </si>
  <si>
    <t xml:space="preserve">Nicholas Eriksson:42</t>
  </si>
  <si>
    <t xml:space="preserve">Durand EY, Eriksson N, McLean CY. Reducing pervasive false-positive identical-by-descent segments detected by large-scale pedigree analysis. Molecular biology and evolution. 2014 Aug 1;31(8):2212-22.</t>
  </si>
  <si>
    <t xml:space="preserve">harmony</t>
  </si>
  <si>
    <t xml:space="preserve">Soumya Raychaudhuri:93</t>
  </si>
  <si>
    <t xml:space="preserve">https://github.com/immunogenomics/harmony</t>
  </si>
  <si>
    <t xml:space="preserve">Korsunsky I, Millard N, Fan J, Slowikowski K, Zhang F, Wei K, Baglaenko Y, Brenner M, Loh PR, Raychaudhuri S. Fast, sensitive and accurate integration of single-cell data with Harmony. Nature methods. 2019 Nov 18:1-8.</t>
  </si>
  <si>
    <t xml:space="preserve">heidge</t>
  </si>
  <si>
    <t xml:space="preserve">hhsearch</t>
  </si>
  <si>
    <t xml:space="preserve">https://github.com/soedinglab/hh-suite</t>
  </si>
  <si>
    <t xml:space="preserve">Söding J. Protein homology detection by HMM–HMM comparison. Bioinformatics. 2005 Apr 1;21(7):951-60.</t>
  </si>
  <si>
    <t xml:space="preserve">hisat</t>
  </si>
  <si>
    <t xml:space="preserve">Steven Salzberg:144</t>
  </si>
  <si>
    <t xml:space="preserve">https://github.com/DaehwanKimLab/hisat2</t>
  </si>
  <si>
    <t xml:space="preserve">Kim D, Langmead B, Salzberg SL. HISAT: a fast spliced aligner with low memory requirements. Nature methods. 2015 Apr;12(4):357-60.</t>
  </si>
  <si>
    <t xml:space="preserve">hitec</t>
  </si>
  <si>
    <t xml:space="preserve">Lucian Ilie:28</t>
  </si>
  <si>
    <t xml:space="preserve">Ilie, L., Fazayeli, F., &amp; Ilie, S. (2011). HiTEC: accurate error correction in high-throughput sequencing data. Bioinformatics, 27(3), 295-302.</t>
  </si>
  <si>
    <t xml:space="preserve">Sean R. Eddy:71</t>
  </si>
  <si>
    <t xml:space="preserve">Sean R. Eddy:4.18</t>
  </si>
  <si>
    <t xml:space="preserve">Sean R. Eddy:91</t>
  </si>
  <si>
    <t xml:space="preserve">https://github.com/EddyRivasLab/hmmer</t>
  </si>
  <si>
    <t xml:space="preserve">Eddy, Sean R. "Profile hidden Markov models." Bioinformatics 14, no. 9 (1998): 755-763.</t>
  </si>
  <si>
    <t xml:space="preserve">hshrec</t>
  </si>
  <si>
    <t xml:space="preserve">Salmela, L. (2010). Correction of sequencing errors in a mixed set of reads. Bioinformatics, 26(10), 1284-1290.</t>
  </si>
  <si>
    <t xml:space="preserve">Ira M Hall:28</t>
  </si>
  <si>
    <t xml:space="preserve">Quinlan AR, Clark RA, Sokolova S, Leibowitz ML, Zhang Y, Hurles ME, Mell JC, Hall IM. Genome-wide mapping and assembly of structural variant breakpoints in the mouse genome. Genome research. 2010 May 1;20(5):623-35.</t>
  </si>
  <si>
    <t xml:space="preserve">ibdseq</t>
  </si>
  <si>
    <t xml:space="preserve">Brian Browning:43</t>
  </si>
  <si>
    <t xml:space="preserve">Browning BL, Browning SR. Detecting identity by descent and estimating genotype error rates in sequence data. The American Journal of Human Genetics. 2013 Nov 7;93(5):840-51.</t>
  </si>
  <si>
    <t xml:space="preserve">icopydav</t>
  </si>
  <si>
    <t xml:space="preserve">PLoS One</t>
  </si>
  <si>
    <t xml:space="preserve">Nita Parekh:14</t>
  </si>
  <si>
    <t xml:space="preserve">https://github.com/vogetihrsh/icopydav</t>
  </si>
  <si>
    <t xml:space="preserve">Dharanipragada P, Vogeti S, Parekh N. iCopyDAV: Integrated platform for copy number variations—Detection, annotation and visualization. PLoS One. 2018 Apr 5;13(4):e0195334.</t>
  </si>
  <si>
    <t xml:space="preserve">idbatran</t>
  </si>
  <si>
    <t xml:space="preserve">Francis Chin:44</t>
  </si>
  <si>
    <t xml:space="preserve">https://github.com/loneknightpy/idba</t>
  </si>
  <si>
    <t xml:space="preserve">Peng Y, Leung HC, Yiu SM, Lv MJ, Zhu XG, Chin FY. IDBA-tran: a more robust de novo de Bruijn graph assembler for transcriptomes with uneven expression levels. Bioinformatics. 2013 Jul 1;29(13):i326-34.</t>
  </si>
  <si>
    <t xml:space="preserve">idbaud</t>
  </si>
  <si>
    <t xml:space="preserve">Peng, Y., Leung, H. C., Yiu, S. M., &amp; Chin, F. Y. (2012). IDBA-UD: a de novo assembler for single-cell and metagenomic sequencing data with highly uneven depth. Bioinformatics, 28(11), 1420-1428.</t>
  </si>
  <si>
    <t xml:space="preserve">igtpduplossft</t>
  </si>
  <si>
    <t xml:space="preserve">Oliver Eulenstein:23</t>
  </si>
  <si>
    <t xml:space="preserve">Oliver Eulenstein:1.28</t>
  </si>
  <si>
    <t xml:space="preserve">Oliver Eulenstein:27</t>
  </si>
  <si>
    <t xml:space="preserve">Chaudhary, R., Bansal, M. S., Wehe, A., Fernández-Baca, D., &amp; Eulenstein, O. (2010). iGTP: A software package for large-scale gene tree parsimony analysis. BMC bioinformatics, 11(1), 574.</t>
  </si>
  <si>
    <t xml:space="preserve">Nir Friedman:76</t>
  </si>
  <si>
    <t xml:space="preserve">Nir Friedman:4.47</t>
  </si>
  <si>
    <t xml:space="preserve">Nir Friedman:91</t>
  </si>
  <si>
    <t xml:space="preserve">Grabherr, M. G., Haas, B. J., Yassour, M., Levin, J. Z., Thompson, D. A., Amit, I., ... &amp; Regev, A. (2011). Full-length transcriptome assembly from RNA-Seq data without a reference genome. Nature biotechnology, 29(7), 644-652.</t>
  </si>
  <si>
    <t xml:space="preserve">indelminer</t>
  </si>
  <si>
    <t xml:space="preserve">Aakrosh Ratan:27</t>
  </si>
  <si>
    <t xml:space="preserve">https://github.com/ratan-lab/indelMINER</t>
  </si>
  <si>
    <t xml:space="preserve">Ratan A, Olson TL, Loughran TP, Miller W. Identification of indels in next-generation sequencing data. BMC bioinformatics. 2015 Dec 1;16(1):42.</t>
  </si>
  <si>
    <t xml:space="preserve">https://github.com/EddyRivasLab/infernal</t>
  </si>
  <si>
    <t xml:space="preserve">Eddy, Sean R. "A memory-efficient dynamic programming algorithm for optimal alignment of a sequence to an RNA secondary structure." BMC bioinformatics3, no. 1 (2002): 18.</t>
  </si>
  <si>
    <t xml:space="preserve">infusion</t>
  </si>
  <si>
    <t xml:space="preserve">Thomas F. Meyer:103</t>
  </si>
  <si>
    <t xml:space="preserve">Okonechnikov K, Imai-Matsushima A, Paul L, Seitz A, Meyer TF, Garcia-Alcalde F. InFusion: advancing discovery of fusion genes and chimeric transcripts from deep RNA-sequencing data. PLoS One. 2016 Dec 1;11(12):e0167417.</t>
  </si>
  <si>
    <t xml:space="preserve">ingapsv</t>
  </si>
  <si>
    <t xml:space="preserve">Ji Qi:36</t>
  </si>
  <si>
    <t xml:space="preserve">Qi J, Zhao F. inGAP-sv: a novel scheme to identify and visualize structural variation from paired end mapping data. Nucleic acids research. 2011 Jul 1;39(suppl_2):W567-75.</t>
  </si>
  <si>
    <t xml:space="preserve">intarna</t>
  </si>
  <si>
    <t xml:space="preserve">Rolf Backofen:37</t>
  </si>
  <si>
    <t xml:space="preserve">Rolf Backofen:1.68</t>
  </si>
  <si>
    <t xml:space="preserve">https://github.com/BackofenLab/IntaRNA</t>
  </si>
  <si>
    <t xml:space="preserve">Busch, A., Richter, A. S., &amp; Backofen, R. (2008). IntaRNA: efficient prediction of bacterial sRNA targets incorporating target site accessibility and seed regions. Bioinformatics (Oxford, England), 24(24), 2849–56. doi:10.1093/bioinformatics/btn544</t>
  </si>
  <si>
    <t xml:space="preserve">jabba</t>
  </si>
  <si>
    <t xml:space="preserve">International Workshop on Algorithms in Bioinformatic</t>
  </si>
  <si>
    <t xml:space="preserve">Jan Fostier:17</t>
  </si>
  <si>
    <t xml:space="preserve">https://github.com/biointec/jabba</t>
  </si>
  <si>
    <t xml:space="preserve">Miclotte G, Heydari M, Demeester P, Audenaert P, Fostier J. Jabba: hybrid error correction for long sequencing reads using maximal exact matches. Algorithms Bioinformatics (Wabi 2015). 2015;9289:175–88.</t>
  </si>
  <si>
    <t xml:space="preserve">jaffa</t>
  </si>
  <si>
    <t xml:space="preserve">Genome medicine</t>
  </si>
  <si>
    <t xml:space="preserve">Alicia Oshlack:23</t>
  </si>
  <si>
    <t xml:space="preserve">Alicia Oshlack:1.77</t>
  </si>
  <si>
    <t xml:space="preserve">Alicia Oshlack:43</t>
  </si>
  <si>
    <t xml:space="preserve">https://github.com/Oshlack/JAFFA</t>
  </si>
  <si>
    <t xml:space="preserve">Davidson, N. M., Majewski, I. J., &amp; Oshlack, A. (2015). JAFFA: High sensitivity transcriptome-focused fusion gene detection. Genome Med, 7(1), 43.</t>
  </si>
  <si>
    <t xml:space="preserve">jaffaassembly</t>
  </si>
  <si>
    <t xml:space="preserve">Alicia Oshlack:44</t>
  </si>
  <si>
    <t xml:space="preserve">Davidson NM, Majewski IJ, Oshlack A. JAFFA: High sensitivity transcriptome-focused fusion gene detection. Genome medicine. 2015 Dec;7(1):1-2.</t>
  </si>
  <si>
    <t xml:space="preserve">jaffadirect</t>
  </si>
  <si>
    <t xml:space="preserve">jaffahybrid</t>
  </si>
  <si>
    <t xml:space="preserve">kalign</t>
  </si>
  <si>
    <t xml:space="preserve">Timo Lassmann:31</t>
  </si>
  <si>
    <t xml:space="preserve">Timo Lassmann:3.44</t>
  </si>
  <si>
    <t xml:space="preserve">Timo Lassmann:45</t>
  </si>
  <si>
    <t xml:space="preserve">https://github.com/TimoLassmann/kalign</t>
  </si>
  <si>
    <t xml:space="preserve">Lassmann, Timo, and Erik LL Sonnhammer. "Kalign–an accurate and fast multiple sequence alignment algorithm." BMC bioinformatics 6, no. 1 (2005): 298.</t>
  </si>
  <si>
    <t xml:space="preserve">karect</t>
  </si>
  <si>
    <t xml:space="preserve">Amin Allam:4</t>
  </si>
  <si>
    <t xml:space="preserve">https://github.com/aminallam/karect</t>
  </si>
  <si>
    <t xml:space="preserve">Allam A, Kalnis P, Solovyev V. Karect: accurate correction of substitution, insertion and deletion errors for next-generation sequencing data. Bioinformatics. 2015 Nov 1;31(21):3421-8.</t>
  </si>
  <si>
    <t xml:space="preserve">kart</t>
  </si>
  <si>
    <t xml:space="preserve">Wen-Lian Hsu:46</t>
  </si>
  <si>
    <t xml:space="preserve">https://github.com/hsinnan75/Kart/</t>
  </si>
  <si>
    <t xml:space="preserve">Lin HN, Hsu WL. Kart: a divide-and-conquer algorithm for NGS read alignment. Bioinformatics. 2017 Aug 1;33(15):2281-7.</t>
  </si>
  <si>
    <t xml:space="preserve">kbsps</t>
  </si>
  <si>
    <t xml:space="preserve">Palaga, Peter. "Extracting relations from biomedical texts using syntactic information." Mémoire de DEA, Technische Universität Berlin 138 (2009).</t>
  </si>
  <si>
    <t xml:space="preserve">khmer</t>
  </si>
  <si>
    <t xml:space="preserve">C. Titus Brown:44</t>
  </si>
  <si>
    <t xml:space="preserve">https://github.com/dib-lab/khmer</t>
  </si>
  <si>
    <t xml:space="preserve">Zhang Q, Pell J, Canino-Koning R, Howe AC, Brown CT. These are not the k-mers you are looking for: efficient online k-mer counting using a probabilistic data structure. PloS one. 2014 Jul 25;9(7):e101271.</t>
  </si>
  <si>
    <t xml:space="preserve">king</t>
  </si>
  <si>
    <t xml:space="preserve">Wei-Min Chen:49</t>
  </si>
  <si>
    <t xml:space="preserve">Manichaikul A, Mychaleckyj JC, Rich SS, Daly K, Sale M, Chen WM. Robust relationship inference in genome-wide association studies. Bioinformatics. 2010 Nov 15;26(22):2867-73.</t>
  </si>
  <si>
    <t xml:space="preserve">kmergenie</t>
  </si>
  <si>
    <t xml:space="preserve">Paul Medvedev:21</t>
  </si>
  <si>
    <t xml:space="preserve">Chikhi R, Medvedev P. Informed and automated k-mer size selection for genome assembly. Bioinformatics. 2014 Jan 1;30(1):31-7.</t>
  </si>
  <si>
    <t xml:space="preserve">kmerstream</t>
  </si>
  <si>
    <t xml:space="preserve">Bjarni V. Halldorsson:45</t>
  </si>
  <si>
    <t xml:space="preserve">https://github.com/pmelsted/KmerStream</t>
  </si>
  <si>
    <t xml:space="preserve">Melsted P, Halldórsson BV. KmerStream: streaming algorithms for k-mer abundance estimation. Bioinformatics. 2014 Dec 15;30(24):3541-7.</t>
  </si>
  <si>
    <t xml:space="preserve">Derrick Wood:4</t>
  </si>
  <si>
    <t xml:space="preserve">Derrick Wood:2</t>
  </si>
  <si>
    <t xml:space="preserve">Derrick Wood:6</t>
  </si>
  <si>
    <t xml:space="preserve">https://github.com/DerrickWood/kraken</t>
  </si>
  <si>
    <t xml:space="preserve">Wood, Derrick E., and Steven L. Salzberg. "Kraken: ultrafast metagenomic sequence classification using exact alignments." Genome Biol 15, no. 3 (2014): R46.</t>
  </si>
  <si>
    <t xml:space="preserve">kthse</t>
  </si>
  <si>
    <t xml:space="preserve">last</t>
  </si>
  <si>
    <t xml:space="preserve">Martin Frith:41</t>
  </si>
  <si>
    <t xml:space="preserve">https://github.com/mcfrith/last-genotype</t>
  </si>
  <si>
    <t xml:space="preserve">Frith MC, Mori R, Asai K. A mostly traditional approach improves alignment of bisulfite-converted DNA. Nucleic acids research. 2012 Jul 1;40(13):e100-.</t>
  </si>
  <si>
    <t xml:space="preserve">lasv</t>
  </si>
  <si>
    <t xml:space="preserve">Zhiping Weng:99</t>
  </si>
  <si>
    <t xml:space="preserve">https://github.com/JialiUMassWengLab/laSV</t>
  </si>
  <si>
    <t xml:space="preserve">Zhuang J, Weng Z. Local sequence assembly reveals a high-resolution profile of somatic structural variations in 97 cancer genomes. Nucleic acids research. 2015 Sep 30;43(17):8146-56.</t>
  </si>
  <si>
    <t xml:space="preserve">leap</t>
  </si>
  <si>
    <t xml:space="preserve">li yunming:113</t>
  </si>
  <si>
    <t xml:space="preserve">Specht AT, Li J. LEAP: constructing gene co-expression networks for single-cell RNA-sequencing data using pseudotime ordering. Bioinformatics. 2017 Mar 1;33(5):764-6.</t>
  </si>
  <si>
    <t xml:space="preserve">leidnl</t>
  </si>
  <si>
    <t xml:space="preserve">liger</t>
  </si>
  <si>
    <t xml:space="preserve">Evan Macosko:22</t>
  </si>
  <si>
    <t xml:space="preserve">https://github.com/welch-lab/liger</t>
  </si>
  <si>
    <t xml:space="preserve">Welch J, Kozareva V, Ferreira A, Vanderburg C, Martin C, Macosko E. Integrative inference of brain cell similarities and differences from single-cell genomics. bioRxiv. 2018 Jan 1:459891.</t>
  </si>
  <si>
    <t xml:space="preserve">lighter</t>
  </si>
  <si>
    <t xml:space="preserve">https://github.com/mourisl/Lighter/</t>
  </si>
  <si>
    <t xml:space="preserve">Song L, Florea L, Langmead B. Lighter: fast and memory-efficient sequencing error correction without counting. Genome biology. 2014 Nov 1;15(11):509.</t>
  </si>
  <si>
    <t xml:space="preserve">Methods</t>
  </si>
  <si>
    <t xml:space="preserve">Gordon K Smyth:92</t>
  </si>
  <si>
    <t xml:space="preserve">https://github.com/cran/limma</t>
  </si>
  <si>
    <t xml:space="preserve">Smyth GK, Speed T. Normalization of cDNA microarray data. Methods. 2003 Dec 1;31(4):265-73.</t>
  </si>
  <si>
    <t xml:space="preserve">limpic</t>
  </si>
  <si>
    <t xml:space="preserve">Andrea Urbani:39</t>
  </si>
  <si>
    <t xml:space="preserve">Andrea Urbani:2.05</t>
  </si>
  <si>
    <t xml:space="preserve">Andrea Urbani:53</t>
  </si>
  <si>
    <t xml:space="preserve">Mantini, D., Petrucci, F., Pieragostino, D., Del Boccio, P., Di Nicola, M., Di Ilio, C., Federici, G., Sacchetta, P., Comani, S. and Urbani, A., 2007. LIMPIC: a computational method for the separation of protein MALDI-TOF-MS signals from noise. BMC bioinformatics, 8(1), p.1.</t>
  </si>
  <si>
    <t xml:space="preserve">lmat</t>
  </si>
  <si>
    <t xml:space="preserve">Jonathan E Allen:15</t>
  </si>
  <si>
    <t xml:space="preserve">Jonathan E Allen:1.15</t>
  </si>
  <si>
    <t xml:space="preserve">Jonathan E Allen:24</t>
  </si>
  <si>
    <t xml:space="preserve">https://github.com/LivGen/LMAT</t>
  </si>
  <si>
    <t xml:space="preserve">Ames, Sasha K., David A. Hysom, Shea N. Gardner, G. Scott Lloyd, Maya B. Gokhale, and Jonathan E. Allen. "Scalable metagenomic taxonomy classification using a reference genome database." Bioinformatics 29, no. 18 (2013): 2253-2260.</t>
  </si>
  <si>
    <t xml:space="preserve">lms</t>
  </si>
  <si>
    <t xml:space="preserve">Yutaka Yasui:85</t>
  </si>
  <si>
    <t xml:space="preserve">Yutaka Yasui:4.25</t>
  </si>
  <si>
    <t xml:space="preserve">Yutaka Yasui:107</t>
  </si>
  <si>
    <t xml:space="preserve">Yasui, Y., Pepe, M., Thompson, M.L., Adam, B.L., Wright, G.L., Qu, Y., Potter, J.D., Winget, M., Thornquist, M. and Feng, Z., 2003. A data‐analytic strategy for protein biomarker discovery: profiling of high‐dimensional proteomic data for cancer detection. Biostatistics, 4(3), pp.449-463.</t>
  </si>
  <si>
    <t xml:space="preserve">lofreq</t>
  </si>
  <si>
    <t xml:space="preserve"> Niranjan Nagarajan:23</t>
  </si>
  <si>
    <t xml:space="preserve"> Niranjan Nagarajan:2.09</t>
  </si>
  <si>
    <t xml:space="preserve"> Niranjan Nagarajan:44</t>
  </si>
  <si>
    <t xml:space="preserve">https://github.com/CSB5/lofreq</t>
  </si>
  <si>
    <t xml:space="preserve">Wilm, A., Aw, P.P.K., Bertrand, D., Yeo, G.H.T., Ong, S.H., Wong, C.H., Khor, C.C., Petric, R., Hibberd, M.L. and Nagarajan, N., 2012. LoFreq: a sequence-quality aware, ultra-sensitive variant caller for uncovering cell-population heterogeneity from high-throughput sequencing datasets. Nucleic acids research, p.gks918.</t>
  </si>
  <si>
    <t xml:space="preserve">lordec</t>
  </si>
  <si>
    <t xml:space="preserve">Salmela L, Rivals E. LoRDEC: accurate and efficient long read error correction. Bioinformatics. 2014;30:3506–14.</t>
  </si>
  <si>
    <t xml:space="preserve">lsc</t>
  </si>
  <si>
    <t xml:space="preserve">Wing Hung Wong:82</t>
  </si>
  <si>
    <t xml:space="preserve">Au KF, Underwood JG, Lee L, Wong WH. Improving PacBio long read accuracy by short read alignment. PLoS One. 2012;7(10):e46679.</t>
  </si>
  <si>
    <t xml:space="preserve">lsqman</t>
  </si>
  <si>
    <t xml:space="preserve">Acta Crystallographica Section D: Biological Crystallography</t>
  </si>
  <si>
    <t xml:space="preserve">Kleywegt, G. J. (1996). Use of non-crystallographic symmetry in protein structure refinement. Acta Crystallographica Section D: Biological Crystallography, 52(4), 842-857.</t>
  </si>
  <si>
    <t xml:space="preserve">lumpy</t>
  </si>
  <si>
    <t xml:space="preserve">Aaron Quinlan:40</t>
  </si>
  <si>
    <t xml:space="preserve">https://github.com/arq5x/lumpy-sv</t>
  </si>
  <si>
    <t xml:space="preserve">Layer RM, Chiang C, Quinlan AR, Hall IM. LUMPY: a probabilistic framework for structural variant discovery. Genome biology. 2014 Jun 1;15(6):R84.</t>
  </si>
  <si>
    <t xml:space="preserve">mafft</t>
  </si>
  <si>
    <t xml:space="preserve">2008; 2005</t>
  </si>
  <si>
    <t xml:space="preserve">Briefings in bioinformatics; Nucleic acids research</t>
  </si>
  <si>
    <t xml:space="preserve">9.617; 9.112</t>
  </si>
  <si>
    <t xml:space="preserve">46; 172</t>
  </si>
  <si>
    <t xml:space="preserve">1829; 2534</t>
  </si>
  <si>
    <t xml:space="preserve">3141; 4050</t>
  </si>
  <si>
    <t xml:space="preserve">Kazutaka Katoh:22</t>
  </si>
  <si>
    <t xml:space="preserve">Kazutaka Katoh:1.57</t>
  </si>
  <si>
    <t xml:space="preserve">Kazutaka Katoh:33</t>
  </si>
  <si>
    <t xml:space="preserve">Katoh, Kazutaka, and Hiroyuki Toh. "Recent developments in the MAFFT multiple sequence alignment program." Briefings in bioinformatics 9, no. 4 (2008): 286-298.; Katoh, Kazutaka, Kei-ichi Kuma, Hiroyuki Toh, and Takashi Miyata. "MAFFT version 5: improvement in accuracy of multiple sequence alignment." Nucleic acids research 33, no. 2 (2005): 511-518.</t>
  </si>
  <si>
    <t xml:space="preserve">mafftfftns</t>
  </si>
  <si>
    <t xml:space="preserve">mafftfftns2</t>
  </si>
  <si>
    <t xml:space="preserve">mafftginsi</t>
  </si>
  <si>
    <t xml:space="preserve">mafftlinsi</t>
  </si>
  <si>
    <t xml:space="preserve">Christopher T Saunders:8</t>
  </si>
  <si>
    <t xml:space="preserve">https://github.com/Illumina/manta</t>
  </si>
  <si>
    <t xml:space="preserve">Chen X, Schulz-Trieglaff O, Shaw R, Barnes B, Schlesinger F, Källberg M, Cox AJ, Kruglyak S, Saunders CT. Manta: rapid detection of structural variants and indels for germline and cancer sequencing applications. Bioinformatics. 2016 Apr 15;32(8):1220-2.</t>
  </si>
  <si>
    <t xml:space="preserve">mapsplice</t>
  </si>
  <si>
    <t xml:space="preserve">https://github.com/LiuBioinfo/MapSplice</t>
  </si>
  <si>
    <t xml:space="preserve">Wang, K., Singh, D., Zeng, Z., Coleman, S.J., Huang, Y., Savich, G.L., He, X., Mieczkowski, P., Grimm, S.A., Perou, C.M. and MacLeod, J.N., 2010. MapSplice: accurate mapping of RNA-seq reads for splice junction discovery. Nucleic acids research, 38(18), pp.e178-e178.</t>
  </si>
  <si>
    <t xml:space="preserve">maq</t>
  </si>
  <si>
    <t xml:space="preserve">Li, H., Ruan, J., &amp; Durbin, R. (2008). Mapping short DNA sequencing reads and calling variants using mapping quality scores. Genome Research, 18(11), 1851–8. doi:10.1101/gr.078212.108</t>
  </si>
  <si>
    <t xml:space="preserve">mast</t>
  </si>
  <si>
    <t xml:space="preserve">Raphael Gottardo:44</t>
  </si>
  <si>
    <t xml:space="preserve">https://github.com/RGLab/MAST</t>
  </si>
  <si>
    <t xml:space="preserve">Finak G, McDavid A, Yajima M, Deng J, Gersuk V, Shalek AK, Slichter CK, Miller HW, McElrath MJ, Prlic M, Linsley PS. MAST: a flexible statistical framework for assessing transcriptional changes and characterizing heterogeneity in single-cell RNA sequencing data. Genome biology. 2015 Dec;16(1):1-3.</t>
  </si>
  <si>
    <t xml:space="preserve">matchclip</t>
  </si>
  <si>
    <t xml:space="preserve">Frontiers in genetics</t>
  </si>
  <si>
    <t xml:space="preserve">Hongzhe Li, PhD:71</t>
  </si>
  <si>
    <t xml:space="preserve">https://github.com/yhwu/matchclips</t>
  </si>
  <si>
    <t xml:space="preserve">Wu Y, Tian L, Pirastu M, Stambolian D, Li H. MATCHCLIP: locate precise breakpoints for copy number variation using CIGAR string by matching soft clipped reads. Frontiers in genetics. 2013 Aug 16;4:157.</t>
  </si>
  <si>
    <t xml:space="preserve">Jan F. Prins:45</t>
  </si>
  <si>
    <t xml:space="preserve">Welch JD, Hartemink AJ, Prins JF. MATCHER: manifold alignment reveals correspondence between single cell transcriptome and epigenome dynamics. Genome biology. 2017 Dec;18(1):1-9.</t>
  </si>
  <si>
    <t xml:space="preserve">mats</t>
  </si>
  <si>
    <t xml:space="preserve">Yi Xing:36</t>
  </si>
  <si>
    <t xml:space="preserve">Yi Xing:3.27</t>
  </si>
  <si>
    <t xml:space="preserve">Yi Xing:52</t>
  </si>
  <si>
    <t xml:space="preserve">Shen, Shihao, Juw Won Park, Jian Huang, Kimberly A. Dittmar, Zhi-xiang Lu, Qing Zhou, Russ P. Carstens, and Yi Xing. "MATS: a Bayesian framework for flexible detection of differential alternative splicing from RNA-Seq data." Nucleic acids research (2012): gkr1291.</t>
  </si>
  <si>
    <t xml:space="preserve">meerkat</t>
  </si>
  <si>
    <t xml:space="preserve">Cell</t>
  </si>
  <si>
    <t xml:space="preserve">Peter J Park:102</t>
  </si>
  <si>
    <t xml:space="preserve">Yang L, Luquette LJ, Gehlenborg N, Xi R, Haseley PS, Hsieh CH, Zhang C, Ren X, Protopopov A, Chin L, Kucherlapati R. Diverse mechanisms of somatic structural variations in human cancer genomes. Cell. 2013 May 9;153(4):919-29.</t>
  </si>
  <si>
    <t xml:space="preserve">megan</t>
  </si>
  <si>
    <t xml:space="preserve">2007; 2011</t>
  </si>
  <si>
    <t xml:space="preserve">Genome research; Genome research</t>
  </si>
  <si>
    <t xml:space="preserve">1108; 488</t>
  </si>
  <si>
    <t xml:space="preserve">2472; </t>
  </si>
  <si>
    <t xml:space="preserve">Daniel H. Huson:51; Stephan C. Schuster:61</t>
  </si>
  <si>
    <t xml:space="preserve">Daniel H. Huson:3.4; Stephan C. Schuster:3.05</t>
  </si>
  <si>
    <t xml:space="preserve">Daniel H. Huson:69; Stephan C. Schuster:74</t>
  </si>
  <si>
    <t xml:space="preserve">2.09 ;2.39</t>
  </si>
  <si>
    <t xml:space="preserve">https://github.com/husonlab/megan-ce</t>
  </si>
  <si>
    <t xml:space="preserve">Huson, Daniel H., Alexander F. Auch, Ji Qi, and Stephan C. Schuster. "MEGAN analysis of metagenomic data." Genome research 17, no. 3 (2007): 377-386.; Huson, Daniel H., Suparna Mitra, Hans-Joachim Ruscheweyh, Nico Weber, and Stephan C. Schuster. "Integrative analysis of environmental sequences using MEGAN4." Genome research 21, no. 9 (2011): 1552-1560.</t>
  </si>
  <si>
    <t xml:space="preserve">Johannes Söding:56</t>
  </si>
  <si>
    <t xml:space="preserve">https://github.com/soedinglab/merlot</t>
  </si>
  <si>
    <t xml:space="preserve">Parra RG, Papadopoulos N, Ahumada-Arranz L, Kholtei JE, Mottelson N, Horokhovsky Y, Treutlein B, Soeding J. Reconstructing complex lineage trees from scRNA-seq data using MERLoT. Nucleic acids research. 2019 Sep 26;47(17):8961-74.</t>
  </si>
  <si>
    <t xml:space="preserve">metaflow</t>
  </si>
  <si>
    <t xml:space="preserve">International Conference on Research in Computational Molecular Biology </t>
  </si>
  <si>
    <t xml:space="preserve">Veli Mäkinen:34</t>
  </si>
  <si>
    <t xml:space="preserve">Sobih A, Tomescu AI, Mäkinen V. MetaFlow: Metagenomic profiling based on whole-genome coverage analysis with min-cost flows. InInternational Conference on Research in Computational Molecular Biology 2016 Apr 17 (pp. 111-121). Springer, Cham.</t>
  </si>
  <si>
    <t xml:space="preserve">metaphlan</t>
  </si>
  <si>
    <t xml:space="preserve">Curtis Huttenhower:42</t>
  </si>
  <si>
    <t xml:space="preserve">Curtis Huttenhower:5.25</t>
  </si>
  <si>
    <t xml:space="preserve">Curtis Huttenhower:96</t>
  </si>
  <si>
    <t xml:space="preserve">https://github.com/biobakery/MetaPhlAn</t>
  </si>
  <si>
    <t xml:space="preserve">Segata, Nicola, Levi Waldron, Annalisa Ballarini, Vagheesh Narasimhan, Olivier Jousson, and Curtis Huttenhower. "Metagenomic microbial community profiling using unique clade-specific marker genes." Nature methods 9, no. 8 (2012): 811-814.</t>
  </si>
  <si>
    <t xml:space="preserve">metaphyler</t>
  </si>
  <si>
    <t xml:space="preserve">Bioinformatics and Biomedicine (BIBM), 2010 IEEE International Conference on</t>
  </si>
  <si>
    <t xml:space="preserve">Mihai Pop:42</t>
  </si>
  <si>
    <t xml:space="preserve">Mihai Pop:3.5</t>
  </si>
  <si>
    <t xml:space="preserve">Mihai Pop:56</t>
  </si>
  <si>
    <t xml:space="preserve">https://github.com/boliu6/MetaPhyler</t>
  </si>
  <si>
    <t xml:space="preserve">Liu, Bo, Theodore Gibbons, Mohammad Ghodsi, and Mihai Pop. "MetaPhyler: Taxonomic profiling for metagenomic sequences." In Bioinformatics and Biomedicine (BIBM), 2010 IEEE International Conference on, pp. 95-100. IEEE, 2010.</t>
  </si>
  <si>
    <t xml:space="preserve">metasv</t>
  </si>
  <si>
    <t xml:space="preserve">Hugo Lam:30</t>
  </si>
  <si>
    <t xml:space="preserve">https://github.com/bioinform/metasv</t>
  </si>
  <si>
    <t xml:space="preserve">Mohiyuddin M, Mu JC, Li J, Bani Asadi N, Gerstein MB, Abyzov A, Wong WH, Lam HY. MetaSV: an accurate and integrative structural-variant caller for next generation sequencing. Bioinformatics. 2015 Aug 15;31(16):2741-4.</t>
  </si>
  <si>
    <t xml:space="preserve">methylkit</t>
  </si>
  <si>
    <t xml:space="preserve">Altuna Akalin:18; Christopher Mason:30</t>
  </si>
  <si>
    <t xml:space="preserve">Altuna Akalin:1.8; Christopher Mason:2.73</t>
  </si>
  <si>
    <t xml:space="preserve">Altuna Akalin:25; Christopher Mason:59</t>
  </si>
  <si>
    <t xml:space="preserve">1.79; 3.28</t>
  </si>
  <si>
    <t xml:space="preserve">https://github.com/al2na/methylKit</t>
  </si>
  <si>
    <t xml:space="preserve">Akalin, A., Kormaksson, M., Li, S., Garrett-Bakelman, F. E., Figueroa, M. E., Melnick, A., &amp; Mason, C. E. (2012). methylKit: a comprehensive R package for the analysis of genome-wide DNA methylation profiles. Genome Biol, 13(10), R87.</t>
  </si>
  <si>
    <t xml:space="preserve">methylsig</t>
  </si>
  <si>
    <t xml:space="preserve">https://github.com/sartorlab/methylSig</t>
  </si>
  <si>
    <t xml:space="preserve">Park, Y., Figueroa, M. E., Rozek, L. S., &amp; Sartor, M. A. (2014). MethylSig: a whole genome DNA methylation analysis pipeline. Bioinformatics, btu339.</t>
  </si>
  <si>
    <t xml:space="preserve">Wellcome open research</t>
  </si>
  <si>
    <t xml:space="preserve">Christopher Yau:26</t>
  </si>
  <si>
    <t xml:space="preserve">https://github.com/kieranrcampbell/mfa</t>
  </si>
  <si>
    <t xml:space="preserve">Campbell KR, Yau C. Probabilistic modeling of bifurcations in single-cell gene expression data using a Bayesian mixture of factor analyzers. Wellcome open research. 2017;2.</t>
  </si>
  <si>
    <t xml:space="preserve">mgrast</t>
  </si>
  <si>
    <t xml:space="preserve">Folker Meyer:45</t>
  </si>
  <si>
    <t xml:space="preserve">Folker Meyer:3.75</t>
  </si>
  <si>
    <t xml:space="preserve">Folker Meyer:62</t>
  </si>
  <si>
    <t xml:space="preserve">https://github.com/MG-RAST/MG-RAST</t>
  </si>
  <si>
    <t xml:space="preserve">Meyer, Folker, Daniel Paarmann, Mark D'Souza, Robert Olson, Elizabeth M. Glass, Michael Kubal, Tobias Paczian et al. "The metagenomics RAST server–a public resource for the automatic phylogenetic and functional analysis of metagenomes." BMC bioinformatics 9, no. 1 (2008): 386.</t>
  </si>
  <si>
    <t xml:space="preserve">minia</t>
  </si>
  <si>
    <t xml:space="preserve">Rayan Chikhi:12</t>
  </si>
  <si>
    <t xml:space="preserve">Rayan Chikhi:1.71</t>
  </si>
  <si>
    <t xml:space="preserve">https://github.com/GATB/minia</t>
  </si>
  <si>
    <t xml:space="preserve">Chikhi, R., &amp; Rizk, G. (2013). Space-efficient and exact de Bruijn graph representation based on a Bloom filter. Algorithms for Molecular Biology, 8(22), 1.</t>
  </si>
  <si>
    <t xml:space="preserve">miniasmminipolish</t>
  </si>
  <si>
    <t xml:space="preserve">F1000Research</t>
  </si>
  <si>
    <t xml:space="preserve">Ryan Wick:21</t>
  </si>
  <si>
    <t xml:space="preserve">https://github.com/rrwick/Minipolish</t>
  </si>
  <si>
    <t xml:space="preserve">Wick RR, Holt KE. Benchmarking of long-read assemblers for prokaryote whole genome sequencing. F1000Research. 2019;8.</t>
  </si>
  <si>
    <t xml:space="preserve">Bastien Chevreux:9</t>
  </si>
  <si>
    <t xml:space="preserve">Bastien Chevreux:0.9</t>
  </si>
  <si>
    <t xml:space="preserve">Bastien Chevreux:11</t>
  </si>
  <si>
    <t xml:space="preserve">Chevreux, Bastien, Thomas Pfisterer, Bernd Drescher, Albert J. Driesel, Werner EG Müller, Thomas Wetter, and Sándor Suhai. "Using the miraEST assembler for reliable and automated mRNA transcript assembly and SNP detection in sequenced ESTs." Genome research 14, no. 6 (2004): 1147-1159.</t>
  </si>
  <si>
    <t xml:space="preserve">mirdeep</t>
  </si>
  <si>
    <t xml:space="preserve">Nikolaus Rajewsky:48</t>
  </si>
  <si>
    <t xml:space="preserve">Nikolaus Rajewsky:3</t>
  </si>
  <si>
    <t xml:space="preserve">Nikolaus Rajewsky:73</t>
  </si>
  <si>
    <t xml:space="preserve">https://github.com/rajewsky-lab/mirdeep2</t>
  </si>
  <si>
    <t xml:space="preserve">Friedländer, M. R., Chen, W., Adamidi, C., Maaskola, J., Einspanier, R., Knespel, S., &amp; Rajewsky, N. (2008). Discovering microRNAs from deep sequencing data using miRDeep. Nature biotechnology, 26(4), 407-415.</t>
  </si>
  <si>
    <t xml:space="preserve">Chen-Yu Zhang:87</t>
  </si>
  <si>
    <t xml:space="preserve">https://github.com/liqb/mireap</t>
  </si>
  <si>
    <t xml:space="preserve">Chen, X., Li, Q., Wang, J., Guo, X., Jiang, X., Ren, Z., ... &amp; Ma, L. (2009). Identification and characterization of novel amphioxus microRNAs by Solexa sequencing. Genome Biol, 10(7), R78.</t>
  </si>
  <si>
    <t xml:space="preserve">mirena</t>
  </si>
  <si>
    <t xml:space="preserve">Mathelier, A., &amp; Carbone, A. (2010). MIReNA: finding microRNAs with high accuracy and no learning at genome scale and from deep sequencing data. Bioinformatics, 26(18), 2226-2234.</t>
  </si>
  <si>
    <t xml:space="preserve">mirexpress</t>
  </si>
  <si>
    <t xml:space="preserve">Wang, W. C., Lin, F. M., Chang, W. C., Lin, K. Y., Huang, H. D., &amp; Lin, N. S. (2009). miRExpress: analyzing high-throughput sequencing data for profiling microRNA expression. BMC bioinformatics, 10(1), 1.</t>
  </si>
  <si>
    <t xml:space="preserve">mlclustalw</t>
  </si>
  <si>
    <t xml:space="preserve">mlclustalwquicktree</t>
  </si>
  <si>
    <t xml:space="preserve">mlmafft</t>
  </si>
  <si>
    <t xml:space="preserve">mlmafftparttree</t>
  </si>
  <si>
    <t xml:space="preserve">mlmuscle</t>
  </si>
  <si>
    <t xml:space="preserve">mlopal</t>
  </si>
  <si>
    <t xml:space="preserve">mlprankgt</t>
  </si>
  <si>
    <t xml:space="preserve">mmdb</t>
  </si>
  <si>
    <t xml:space="preserve">Cell Reports</t>
  </si>
  <si>
    <t xml:space="preserve">Hiroki R. Ueda:46</t>
  </si>
  <si>
    <t xml:space="preserve">https://github.com/bmds-lab/mm10db</t>
  </si>
  <si>
    <t xml:space="preserve">Sunagawa GA, Sumiyama K, Ukai-Tadenuma M, Perrin D, Fujishima H, Ukai H, et al. Mammalian reverse genetics without crossing reveals Nr3a as a short-sleeper gene. Cell Reports. 2016;14(3):662–677. pmid:26774482</t>
  </si>
  <si>
    <t xml:space="preserve">mmdresnet</t>
  </si>
  <si>
    <t xml:space="preserve">Yuval Kluger:58</t>
  </si>
  <si>
    <t xml:space="preserve">https://github.com/ushaham/BatchEffectRemoval</t>
  </si>
  <si>
    <t xml:space="preserve">Shaham U, Stanton KP, Zhao J, Li H, Raddassi K, Montgomery R, Kluger Y. Removal of batch effects using distribution-matching residual networks. Bioinformatics. 2017 Aug 15;33(16):2539-46.</t>
  </si>
  <si>
    <t xml:space="preserve">mnncorrect</t>
  </si>
  <si>
    <t xml:space="preserve">modellerv</t>
  </si>
  <si>
    <t xml:space="preserve">Andrej Sali:96</t>
  </si>
  <si>
    <t xml:space="preserve">Andrej Sali:4.57</t>
  </si>
  <si>
    <t xml:space="preserve">Andrej Sali:122</t>
  </si>
  <si>
    <t xml:space="preserve">Šali, A., &amp; Blundell, T. L. (1993). Comparative protein modelling by satisfaction of spatial restraints. Journal of molecular biology, 234(3), 779-815.</t>
  </si>
  <si>
    <t xml:space="preserve">monocle2</t>
  </si>
  <si>
    <t xml:space="preserve">Cole Trapnell:51</t>
  </si>
  <si>
    <t xml:space="preserve">https://github.com/cole-trapnell-lab/monocle-release</t>
  </si>
  <si>
    <t xml:space="preserve">Qiu X, Hill A, Packer J, Lin D, Ma YA, Trapnell C. Single-cell mRNA quantification and differential analysis with Census. Nature methods. 2017 Mar;14(3):309-15.</t>
  </si>
  <si>
    <t xml:space="preserve">Qiu X, Mao Q, Tang Y, Wang L, Chawla R, Pliner HA, Trapnell C. Reversed graph embedding resolves complex single-cell trajectories. Nature methods. 2017 Oct;14(10):979.</t>
  </si>
  <si>
    <t xml:space="preserve">mosaik</t>
  </si>
  <si>
    <t xml:space="preserve">Wan-Ping Lee:12</t>
  </si>
  <si>
    <t xml:space="preserve">Wan-Ping Lee:1.71</t>
  </si>
  <si>
    <t xml:space="preserve">Wan-Ping Lee:15</t>
  </si>
  <si>
    <t xml:space="preserve">https://github.com/wanpinglee/MOSAIK</t>
  </si>
  <si>
    <t xml:space="preserve">Lee, W. P., Stromberg, M. P., Ward, A., Stewart, C., Garrison, E. P., &amp; Marth, G. T. (2014). MOSAIK: a hash-based algorithm for accurate next-generation sequencing short-read mapping. PloS one, 9(3), e90581.</t>
  </si>
  <si>
    <t xml:space="preserve">Applied and environmental microbiology</t>
  </si>
  <si>
    <t xml:space="preserve">Patrick D. Schloss:61</t>
  </si>
  <si>
    <t xml:space="preserve">https://github.com/mothur/mothur</t>
  </si>
  <si>
    <t xml:space="preserve">Schloss PD, Westcott SL, Ryabin T, Hall JR, Hartmann M, Hollister EB, Lesniewski RA, Oakley BB, Parks DH, Robinson CJ, Sahl JW. Introducing mothur: open-source, platform-independent, community-supported software for describing and comparing microbial communities. Applied and environmental microbiology. 2009 Dec 1;75(23):7537-41.</t>
  </si>
  <si>
    <t xml:space="preserve">motu</t>
  </si>
  <si>
    <t xml:space="preserve">Peer Bork:158</t>
  </si>
  <si>
    <t xml:space="preserve">Peer Bork:7.9</t>
  </si>
  <si>
    <t xml:space="preserve">Peer Bork:205</t>
  </si>
  <si>
    <t xml:space="preserve">Sunagawa, Shinichi, Daniel R. Mende, Georg Zeller, Fernando Izquierdo-Carrasco, Simon A. Berger, Jens Roat Kultima, Luis Pedro Coelho et al. "Metagenomic species profiling using universal phylogenetic marker genes." Nature methods 10, no. 12 (2013): 1196-1199.</t>
  </si>
  <si>
    <t xml:space="preserve">Jinmiao Chen:36</t>
  </si>
  <si>
    <t xml:space="preserve">https://github.com/JinmiaoChenLab/Mpath</t>
  </si>
  <si>
    <t xml:space="preserve">Chen J, Schlitzer A, Chakarov S, Ginhoux F, Poidinger M. Mpath maps multi-branching single-cell trajectories revealing progenitor cell progression during development. Nature communications. 2016 Jun 30;7(1):1-5.</t>
  </si>
  <si>
    <t xml:space="preserve">mpest</t>
  </si>
  <si>
    <t xml:space="preserve">BMC evolutionary biology</t>
  </si>
  <si>
    <t xml:space="preserve">liang liu:20</t>
  </si>
  <si>
    <t xml:space="preserve">liang liu:2.5</t>
  </si>
  <si>
    <t xml:space="preserve">liang liu:32</t>
  </si>
  <si>
    <t xml:space="preserve">Liu, L., Yu, L., &amp; Edwards, S. V. (2010). A maximum pseudo-likelihood approach for estimating species trees under the coalescent model. BMC evolutionary biology, 10(1), 302.</t>
  </si>
  <si>
    <t xml:space="preserve">mpjclustalw</t>
  </si>
  <si>
    <t xml:space="preserve">mpsclustalw</t>
  </si>
  <si>
    <t xml:space="preserve">mrfast</t>
  </si>
  <si>
    <t xml:space="preserve">Evan Eichler:123</t>
  </si>
  <si>
    <t xml:space="preserve">Evan Eichler:7.2</t>
  </si>
  <si>
    <t xml:space="preserve">Evan Eichler:166</t>
  </si>
  <si>
    <t xml:space="preserve">https://github.com/BilkentCompGen/mrfast</t>
  </si>
  <si>
    <t xml:space="preserve">Alkan, Can, et al. "Personalized copy number and segmental duplication maps using next-generation sequencing." Nature genetics 41.10 (2009): 1061-1067.</t>
  </si>
  <si>
    <t xml:space="preserve">mrpml</t>
  </si>
  <si>
    <t xml:space="preserve">1992;1992</t>
  </si>
  <si>
    <t xml:space="preserve">Molecular phylogenetics and evolution; Taxon</t>
  </si>
  <si>
    <t xml:space="preserve">3.916; 3.299</t>
  </si>
  <si>
    <t xml:space="preserve">51; 29</t>
  </si>
  <si>
    <t xml:space="preserve">391;465</t>
  </si>
  <si>
    <t xml:space="preserve">508; 587</t>
  </si>
  <si>
    <t xml:space="preserve">Mark A. Ragan:46</t>
  </si>
  <si>
    <t xml:space="preserve">Mark A. Ragan:1.31</t>
  </si>
  <si>
    <t xml:space="preserve">Mark A. Ragan:61</t>
  </si>
  <si>
    <t xml:space="preserve">Ragan, Mark A. "Phylogenetic inference based on matrix representation of trees." Molecular phylogenetics and evolution 1, no. 1 (1992): 53-58; Baum, Bernard R. "Combining trees as a way of combining data sets for phylogenetic inference, and the desirability of combining gene trees." Taxon (1992): 3-10.</t>
  </si>
  <si>
    <t xml:space="preserve">mrpmp</t>
  </si>
  <si>
    <t xml:space="preserve">mrsfast</t>
  </si>
  <si>
    <t xml:space="preserve">Cenk Sahinalp:35</t>
  </si>
  <si>
    <t xml:space="preserve">Cenk Sahinalp:2.33</t>
  </si>
  <si>
    <t xml:space="preserve">Cenk Sahinalp:51</t>
  </si>
  <si>
    <t xml:space="preserve">https://github.com/sfu-compbio/mrsfast</t>
  </si>
  <si>
    <t xml:space="preserve">Hach, F., Hormozdiari, F., Alkan, C., Hormozdiari, F., Birol, I., Eichler, E. E., &amp; Sahinalp, S. C. (2010). mrsFAST: a cache-oblivious algorithm for short-read mapping. Nature Methods, 7(8), 576–7. doi:10.1038/nmeth0810-576</t>
  </si>
  <si>
    <t xml:space="preserve">msinspect</t>
  </si>
  <si>
    <t xml:space="preserve">https://github.com/dhmay/msInspect</t>
  </si>
  <si>
    <t xml:space="preserve">Bellew, M., Coram, M., Fitzgibbon, M., Igra, M., Randolph, T., Wang, P., ... &amp; McIntosh, M. (2006). A suite of algorithms for the comprehensive analysis of complex protein mixtures using high-resolution LC-MS. Bioinformatics, 22(15), 1902-1909.</t>
  </si>
  <si>
    <t xml:space="preserve">multalin</t>
  </si>
  <si>
    <t xml:space="preserve">Corpet, F. (1988). Multiple sequence alignment with hierarchical clustering. Nucleic acids research, 16(22), 10881-10890.</t>
  </si>
  <si>
    <t xml:space="preserve">multinomiallrt</t>
  </si>
  <si>
    <t xml:space="preserve">muscle</t>
  </si>
  <si>
    <t xml:space="preserve">Robert C. Edgar:23</t>
  </si>
  <si>
    <t xml:space="preserve">Robert C. Edgar:2.3</t>
  </si>
  <si>
    <t xml:space="preserve">Robert C. Edgar:38</t>
  </si>
  <si>
    <t xml:space="preserve">Edgar, Robert C. "MUSCLE: a multiple sequence alignment method with reduced time and space complexity." BMC bioinformatics 5, no. 1 (2004): 113.</t>
  </si>
  <si>
    <t xml:space="preserve">musclemaxiters</t>
  </si>
  <si>
    <t xml:space="preserve">musket</t>
  </si>
  <si>
    <t xml:space="preserve">Liu Y, Schröder J, Schmidt B. Musket: a multistage k-mer spectrum-based error corrector for Illumina sequence data. Bioinformatics. 2013 Feb 1;29(3):308-15.</t>
  </si>
  <si>
    <t xml:space="preserve">mzmine</t>
  </si>
  <si>
    <t xml:space="preserve">Matej Orešič:56</t>
  </si>
  <si>
    <t xml:space="preserve">Matej Orešič:5.09</t>
  </si>
  <si>
    <t xml:space="preserve">Matej Orešič:78</t>
  </si>
  <si>
    <t xml:space="preserve">https://github.com/mzmine/mzmine2</t>
  </si>
  <si>
    <t xml:space="preserve">Katajamaa, M., Miettinen, J., &amp; Orešič, M. (2006). MZmine: toolbox for processing and visualization of mass spectrometry based molecular profile data. Bioinformatics, 22(5), 634-636.</t>
  </si>
  <si>
    <t xml:space="preserve">nanocorr</t>
  </si>
  <si>
    <t xml:space="preserve">W. Richard McCombie:92</t>
  </si>
  <si>
    <t xml:space="preserve">https://github.com/jgurtowski/Nanocorr</t>
  </si>
  <si>
    <t xml:space="preserve">Goodwin S, Gurtowski J, Ethe-Sayers S, Deshpande P, Schatz MC, McCombie WR. Oxford Nanopore sequencing, hybrid error correction, and de novo assembly of a eukaryotic genome. Genome Res. 2015;25:1750–6.</t>
  </si>
  <si>
    <t xml:space="preserve">nbc</t>
  </si>
  <si>
    <t xml:space="preserve">2008; 2011</t>
  </si>
  <si>
    <t xml:space="preserve">Advances in bioinformatics; Bioinformatics</t>
  </si>
  <si>
    <t xml:space="preserve">54; 92</t>
  </si>
  <si>
    <t xml:space="preserve">106; 207</t>
  </si>
  <si>
    <t xml:space="preserve">Gail Rosen:13</t>
  </si>
  <si>
    <t xml:space="preserve">Gail Rosen:1.08</t>
  </si>
  <si>
    <t xml:space="preserve">Gail Rosen:23</t>
  </si>
  <si>
    <t xml:space="preserve">Rosen, G., Garbarine, E., Caseiro, D., Polikar, R., &amp; Sokhansanj, B. (2008). Metagenome Fragment Classification Using 𝑁-Mer Frequency Profiles. Advances in bioinformatics, 2008.; Rosen, G. L., Reichenberger, E. R., &amp; Rosenfeld, A. M. (2011). NBC: the Naive Bayes Classification tool webserver for taxonomic classification of metagenomic reads. Bioinformatics, 27(1), 127-129.</t>
  </si>
  <si>
    <t xml:space="preserve">ncbiblast</t>
  </si>
  <si>
    <t xml:space="preserve">Stephen Altschul:46</t>
  </si>
  <si>
    <t xml:space="preserve">Stephen Altschul:2</t>
  </si>
  <si>
    <t xml:space="preserve">Stephen Altschul:48</t>
  </si>
  <si>
    <t xml:space="preserve">Altschul, Stephen F., Warren Gish, Webb Miller, Eugene W. Myers, and David J. Lipman. "Basic local alignment search tool." Journal of molecular biology" 215, no. 3 (1990): 403-410.</t>
  </si>
  <si>
    <t xml:space="preserve">necat</t>
  </si>
  <si>
    <t xml:space="preserve">Feng Luo:28</t>
  </si>
  <si>
    <t xml:space="preserve">https://github.com/xiaochuanle/NECAT</t>
  </si>
  <si>
    <t xml:space="preserve">Chen Y, Nie F, Xie SQ, Zheng YF, Bray T, Dai Q, Wang YX, Xing JF, Huang ZJ, Wang DP, He LJ. Fast and accurate assembly of Nanopore reads via progressive error correction and adaptive read selection. bioRxiv. 2020 Jan 1.</t>
  </si>
  <si>
    <t xml:space="preserve">Barry Honig:124</t>
  </si>
  <si>
    <t xml:space="preserve">Petrey, D., Xiang, Z., Tang, C. L., Xie, L., Gimpelev, M., Mitros, T., ... &amp; Honig, B. (2003). Using multiple structure alignments, fast model building, and energetic analysis in fold recognition and homology modeling. Proteins: Structure, Function, and Bioinformatics, 53(S6), 430-435.</t>
  </si>
  <si>
    <t xml:space="preserve">Nature</t>
  </si>
  <si>
    <t xml:space="preserve">Margulies, Marcel, Michael Egholm, William E. Altman, Said Attiya, Joel S. Bader, Lisa A. Bemben, Jan Berka et al. "Genome sequencing in microfabricated high-density picolitre reactors." Nature 437, no. 7057 (2005): 376-380.</t>
  </si>
  <si>
    <t xml:space="preserve">nextgenmap</t>
  </si>
  <si>
    <t xml:space="preserve">Fritz J Sedlazeck:25</t>
  </si>
  <si>
    <t xml:space="preserve">https://github.com/Cibiv/NextGenMap</t>
  </si>
  <si>
    <t xml:space="preserve">Sedlazeck FJ, Rescheneder P, Von Haeseler A. NextGenMap: fast and accurate read mapping in highly polymorphic genomes. Bioinformatics. 2013 Nov 1;29(21):2790-1.</t>
  </si>
  <si>
    <t xml:space="preserve">nfuse</t>
  </si>
  <si>
    <t xml:space="preserve">McPherson, A., Wu, C., Wyatt, A. W., Shah, S., Collins, C., &amp; Sahinalp, S. C. (2012). nFuse: discovery of complex genomic rearrangements in cancer using high-throughput sequencing. Genome research.</t>
  </si>
  <si>
    <t xml:space="preserve">novoalign</t>
  </si>
  <si>
    <t xml:space="preserve">http://www.novocraft.com/</t>
  </si>
  <si>
    <t xml:space="preserve">ntcard</t>
  </si>
  <si>
    <t xml:space="preserve">https://github.com/bcgsc/ntCard</t>
  </si>
  <si>
    <t xml:space="preserve">Mohamadi H, Khan H, Birol I. ntCard: a streaming algorithm for cardinality estimation in genomics data. Bioinformatics. 2017 May 1;33(9):1324-30.</t>
  </si>
  <si>
    <t xml:space="preserve">Daniel R. Zerbino:16</t>
  </si>
  <si>
    <t xml:space="preserve">Daniel R. Zerbino:2</t>
  </si>
  <si>
    <t xml:space="preserve">Daniel R. Zerbino:34</t>
  </si>
  <si>
    <t xml:space="preserve">https://github.com/dzerbino/oases</t>
  </si>
  <si>
    <t xml:space="preserve">Schulz, Marcel H., et al. "Oases: robust de novo RNA-seq assembly across the dynamic range of expression levels." Bioinformatics 28.8 (2012): 1086-1092.</t>
  </si>
  <si>
    <t xml:space="preserve">olego</t>
  </si>
  <si>
    <t xml:space="preserve">Chaolin Zhang:35</t>
  </si>
  <si>
    <t xml:space="preserve">https://github.com/chaolinzhanglab/olego</t>
  </si>
  <si>
    <t xml:space="preserve">Wu J, Anczukow O, Krainer AR, Zhang MQ, Zhang C. OLego: fast and sensitive mapping of spliced mRNA-Seq reads using small seeds. Nucleic acids research. 2013 May 1;41(10):5149-63.</t>
  </si>
  <si>
    <t xml:space="preserve">oncosnpseq</t>
  </si>
  <si>
    <t xml:space="preserve">https://github.com/cwcyau/oncosnpseq</t>
  </si>
  <si>
    <t xml:space="preserve">Yau C. OncoSNP-SEQ: a statistical approach for the identification of somatic copy number alterations from next-generation sequencing of cancer genomes. Bioinformatics. 2013 Oct 1;29(19):2482-4.</t>
  </si>
  <si>
    <t xml:space="preserve">onecodex</t>
  </si>
  <si>
    <t xml:space="preserve">https://github.com/onecodex/onecodex</t>
  </si>
  <si>
    <t xml:space="preserve">https://www.onecodex.com/</t>
  </si>
  <si>
    <t xml:space="preserve">openms</t>
  </si>
  <si>
    <t xml:space="preserve">https://github.com/OpenMS/OpenMS</t>
  </si>
  <si>
    <t xml:space="preserve">Sturm, Marc, et al. "OpenMS–an open-source software framework for mass spectrometry." BMC bioinformatics 9.1 (2008): 163.</t>
  </si>
  <si>
    <t xml:space="preserve">https://github.com/kieranrcampbell/ouija</t>
  </si>
  <si>
    <t xml:space="preserve">Campbell KR, Yau C. A descriptive marker gene approach to single-cell pseudotime inference. Bioinformatics. 2019 Jan 1;35(1):28-35.</t>
  </si>
  <si>
    <t xml:space="preserve">pacbiotoca</t>
  </si>
  <si>
    <t xml:space="preserve">Nature Biotechnology</t>
  </si>
  <si>
    <t xml:space="preserve">Koren S, Schatz MC, Walenz BP, Martin J, Howard JT, Ganapathy G, Wang Z, Rasko DA, McCombie WR, Jarvis ED, Phillippy AM. Hybrid error correction and de novo assembly of single-molecule sequencing reads. Nat Biotechnol. 2012;30:692.</t>
  </si>
  <si>
    <t xml:space="preserve">https://github.com/theislab/paga</t>
  </si>
  <si>
    <t xml:space="preserve">Wolf FA, Hamey FK, Plass M, Solana J, Dahlin JS, Göttgens B, Rajewsky N, Simon L, Theis FJ. PAGA: graph abstraction reconciles clustering with trajectory inference through a topology preserving map of single cells. Genome biology. 2019 Dec;20(1):1-9.</t>
  </si>
  <si>
    <t xml:space="preserve">pairfold</t>
  </si>
  <si>
    <t xml:space="preserve">Anne Condon:39</t>
  </si>
  <si>
    <t xml:space="preserve">Anne Condon:1.56</t>
  </si>
  <si>
    <t xml:space="preserve">Anne Condon:45</t>
  </si>
  <si>
    <t xml:space="preserve">Mirela Andronescu, Zhi Chuan Zhang , Anne Condon RNAsoft: a suite of RNA secondary structure prediction and design software tools. Nucleic Acids Research, 31(13), 3416–3422. doi:10.1093/nar/gkg612</t>
  </si>
  <si>
    <t xml:space="preserve">2001; 2005</t>
  </si>
  <si>
    <t xml:space="preserve">Nucleic acids research; Nucleic acids research</t>
  </si>
  <si>
    <t xml:space="preserve">66; 45</t>
  </si>
  <si>
    <t xml:space="preserve">84; 51</t>
  </si>
  <si>
    <t xml:space="preserve">Torbjørn Rognes:21</t>
  </si>
  <si>
    <t xml:space="preserve">Torbjørn Rognes:1.24</t>
  </si>
  <si>
    <t xml:space="preserve">Torbjørn Rognes:31</t>
  </si>
  <si>
    <t xml:space="preserve">Rognes, T. (2001). ParAlign: a parallel sequence alignment algorithm for rapid and sensitive database searches. Nucleic acids research, 29(7), 1647-1652.; Sæbø, P. E., Andersen, S. M., Myrseth, J., Laerdahl, J. K., &amp; Rognes, T. (2005). PARALIGN: rapid and sensitive sequence similarity searches powered by parallel computing technology. Nucleic acids research, 33(suppl 2), W535-W539.</t>
  </si>
  <si>
    <t xml:space="preserve">pass</t>
  </si>
  <si>
    <t xml:space="preserve">Giorgio Valle:44</t>
  </si>
  <si>
    <t xml:space="preserve">Giorgio Valle:4.8</t>
  </si>
  <si>
    <t xml:space="preserve">Giorgio Valle:53</t>
  </si>
  <si>
    <t xml:space="preserve">Campagna, Davide, et al. "PASS: a program to align short sequences." Bioinformatics 25.7 (2009): 967-968.</t>
  </si>
  <si>
    <t xml:space="preserve">pbhoneyngm</t>
  </si>
  <si>
    <t xml:space="preserve">Adam English:13</t>
  </si>
  <si>
    <t xml:space="preserve">English AC, Salerno WJ, Reid JG. PBHoney: identifying genomic variants via long-read discordance and interrupted mapping. BMC bioinformatics. 2014 Dec 1;15(1):180.</t>
  </si>
  <si>
    <t xml:space="preserve">https://github.com/PacificBiosciences/pbsv</t>
  </si>
  <si>
    <t xml:space="preserve">pcrelate</t>
  </si>
  <si>
    <t xml:space="preserve">Timothy A. Thornton:30</t>
  </si>
  <si>
    <t xml:space="preserve">Conomos MP, Reiner AP, Weir BS, Thornton TA. Model-free estimation of recent genetic relatedness. The American Journal of Human Genetics. 2016 Jan 7;98(1):127-48.</t>
  </si>
  <si>
    <t xml:space="preserve">Cell systems</t>
  </si>
  <si>
    <t xml:space="preserve">Ken Lau:18</t>
  </si>
  <si>
    <t xml:space="preserve">https://github.com/KenLauLab/pCreode</t>
  </si>
  <si>
    <t xml:space="preserve">Herring CA, Banerjee A, McKinley ET, Simmons AJ, Ping J, Roland JT, Franklin JL, Liu Q, Gerdes MJ, Coffey RJ, Lau KS. Unsupervised trajectory analysis of single-cell RNA-seq and imaging data reveals alternative tuft cell origins in the gut. Cell systems. 2018 Jan 24;6(1):37-51.</t>
  </si>
  <si>
    <t xml:space="preserve">penncnvseq</t>
  </si>
  <si>
    <t xml:space="preserve">https://github.com/WGLab/PennCNV</t>
  </si>
  <si>
    <t xml:space="preserve">Wang K, Li M, Hadley D, Liu R, Glessner J, Grant SF, Hakonarson H, Bucan M. PennCNV: an integrated hidden Markov model designed for high-resolution copy number variation detection in whole-genome SNP genotyping data. Genome research. 2007 Nov 1;17(11):1665-74.</t>
  </si>
  <si>
    <t xml:space="preserve">perm</t>
  </si>
  <si>
    <t xml:space="preserve">Yinlin Chen:9.1</t>
  </si>
  <si>
    <t xml:space="preserve">Ting Chen:44</t>
  </si>
  <si>
    <t xml:space="preserve">https://github.com/tingchenlab/PerM</t>
  </si>
  <si>
    <t xml:space="preserve">Chen, Yangho, Tade Souaiaia, and Ting Chen. "PerM: efficient mapping of short sequencing reads with periodic full sensitive spaced seeds." Bioinformatics 25.19 (2009): 2514-2521.</t>
  </si>
  <si>
    <t xml:space="preserve">https://github.com/kieranrcampbell/phenopath</t>
  </si>
  <si>
    <t xml:space="preserve">Campbell K, Yau C. Uncovering genomic trajectories with heterogeneous genetic and environmental backgrounds across single-cells and populations. bioRxiv. 2017 Jan 1:159913.</t>
  </si>
  <si>
    <t xml:space="preserve">phmmer</t>
  </si>
  <si>
    <t xml:space="preserve">Finn RD, Clements J, Eddy SR. HMMER web server: interactive sequence similarity searching. Nucleic acids research. 2011 May 18;39(suppl_2):W29-37.</t>
  </si>
  <si>
    <t xml:space="preserve">phylonetft</t>
  </si>
  <si>
    <t xml:space="preserve">Cuong Van Than:10; Luay Nakhleh:29</t>
  </si>
  <si>
    <t xml:space="preserve">Cuong Van Than:1.1; Luay Nakhleh:2.0</t>
  </si>
  <si>
    <t xml:space="preserve">Cuong Van Than:11; Luay Nakhleh:44</t>
  </si>
  <si>
    <t xml:space="preserve">0.79; 2.32</t>
  </si>
  <si>
    <t xml:space="preserve">https://github.com/phylonet/PhyloNet</t>
  </si>
  <si>
    <t xml:space="preserve">Than, Cuong, Derek Ruths, and Luay Nakhleh. "PhyloNet: a software package for analyzing and reconstructing reticulate evolutionary relationships." BMC bioinformatics 9.1 (2008): 322.</t>
  </si>
  <si>
    <t xml:space="preserve">phylopythias</t>
  </si>
  <si>
    <t xml:space="preserve">Nature methods </t>
  </si>
  <si>
    <t xml:space="preserve">398; 81</t>
  </si>
  <si>
    <t xml:space="preserve">Alice Carolyn McHardy:32; Isidore Rigoutsos:50</t>
  </si>
  <si>
    <t xml:space="preserve">Alice Carolyn McHardy:2.67; Isidore Rigoutsos:2.5</t>
  </si>
  <si>
    <t xml:space="preserve">Alice Carolyn McHardy:47; Isidore Rigoutsos:64</t>
  </si>
  <si>
    <t xml:space="preserve">2.76; 1.83</t>
  </si>
  <si>
    <t xml:space="preserve">McHardy, A. C., Martín, H. G., Tsirigos, A., Hugenholtz, P., &amp; Rigoutsos, I. (2007). Accurate phylogenetic classification of variable-length DNA fragments. Nature methods, 4(1), 63-72.; Patil, K. R., Haider, P., Pope, P. B., Turnbaugh, P. J., Morrison, M., Scheffer, T., &amp; McHardy, A. C. (2011). Taxonomic metagenome sequence assignment with structured output models. Nature methods, 8(3), 191-192.</t>
  </si>
  <si>
    <t xml:space="preserve">phylosift</t>
  </si>
  <si>
    <t xml:space="preserve">Aaron Darling:41</t>
  </si>
  <si>
    <t xml:space="preserve">https://github.com/gjospin/PhyloSift</t>
  </si>
  <si>
    <t xml:space="preserve">Darling AE, Jospin G, Lowe E, Matsen IV FA, Bik HM, Eisen JA. PhyloSift: phylogenetic analysis of genomes and metagenomes. PeerJ. 2014 Jan 9;2:e243.</t>
  </si>
  <si>
    <t xml:space="preserve">phymmbl</t>
  </si>
  <si>
    <t xml:space="preserve">Brady, A., &amp; Salzberg, S. L. (2009). Phymm and PhymmBL: metagenomic phylogenetic classification with interpolated Markov models. Nature methods, 6(9), 673-676.</t>
  </si>
  <si>
    <t xml:space="preserve">phytocrispex</t>
  </si>
  <si>
    <t xml:space="preserve">Leila TIRICHINE:23</t>
  </si>
  <si>
    <t xml:space="preserve">Rastogi A, Murik O, Bowler C, Tirichine L. PhytoCRISP-Ex: A web-based and stand-alone application to find specific target sequences for CRISPR/CAS editing. BMC Bioinformatics. 2016;17(1):1–4.</t>
  </si>
  <si>
    <t xml:space="preserve">pidc</t>
  </si>
  <si>
    <t xml:space="preserve">Ann Babtie:13</t>
  </si>
  <si>
    <t xml:space="preserve">https://github.com/Tchanders/network_inference_tutorials</t>
  </si>
  <si>
    <t xml:space="preserve">Chan TE, Stumpf MP, Babtie AC. Gene regulatory network inference from single-cell data using multivariate information measures. Cell systems. 2017 Sep 27;5(3):251-67.</t>
  </si>
  <si>
    <t xml:space="preserve">piler</t>
  </si>
  <si>
    <t xml:space="preserve">Robert C. Edgar:2.09</t>
  </si>
  <si>
    <t xml:space="preserve">Edgar, Robert C., and Eugene W. Myers. "PILER: identification and classification of genomic repeats." Bioinformatics 21.suppl 1 (2005): i152-i158.</t>
  </si>
  <si>
    <t xml:space="preserve">Zemin Ning:45</t>
  </si>
  <si>
    <t xml:space="preserve">https://github.com/genome/pindel</t>
  </si>
  <si>
    <t xml:space="preserve">Ye K, Schulz MH, Long Q, Apweiler R, Ning Z. Pindel: a pattern growth approach to detect break points of large deletions and medium sized insertions from paired-end short reads. Bioinformatics. 2009 Nov 1;25(21):2865-71.</t>
  </si>
  <si>
    <t xml:space="preserve">pizzly</t>
  </si>
  <si>
    <t xml:space="preserve">https://github.com/pmelsted/pizzly</t>
  </si>
  <si>
    <t xml:space="preserve">Melsted P, Hateley S, Joseph IC, Pimentel H, Bray N, Pachter L. Fusion detection and quantification by pseudoalignment. bioRxiv. 2017 Jan 1:166322.</t>
  </si>
  <si>
    <t xml:space="preserve">plink</t>
  </si>
  <si>
    <t xml:space="preserve">Gigascience</t>
  </si>
  <si>
    <t xml:space="preserve">https://github.com/chrchang/plink-ng</t>
  </si>
  <si>
    <t xml:space="preserve">Chang CC, Chow CC, Tellier LC, Vattikuti S, Purcell SM, Lee JJ. Second-generation PLINK: rising to the challenge of larger and richer datasets. Gigascience. 2015 Dec 1;4(1):s13742-015.</t>
  </si>
  <si>
    <t xml:space="preserve">poa</t>
  </si>
  <si>
    <t xml:space="preserve">Lee, Christopher, Catherine Grasso, and Mark F. Sharlow. "Multiple sequence alignment using partial order graphs." Bioinformatics 18, no. 3 (2002): 452-464.</t>
  </si>
  <si>
    <t xml:space="preserve">pollux</t>
  </si>
  <si>
    <t xml:space="preserve">Brendan McConkey:34</t>
  </si>
  <si>
    <t xml:space="preserve">https://github.com/emarinier/pollux</t>
  </si>
  <si>
    <t xml:space="preserve">Marinier E, Brown DG, McConkey BJ. Pollux: platform independent error correction of single and mixed genomes. BMC bioinformatics. 2015 Dec 1;16(1):10.</t>
  </si>
  <si>
    <t xml:space="preserve">poy</t>
  </si>
  <si>
    <t xml:space="preserve">Ward Wheeler:60</t>
  </si>
  <si>
    <t xml:space="preserve">Ward Wheeler:2.61</t>
  </si>
  <si>
    <t xml:space="preserve">Ward Wheeler:73</t>
  </si>
  <si>
    <t xml:space="preserve">Gladstein, D. S., &amp; Wheeler, W. C. (1997). POY: The optimization of alignment characters. American Museum of Natural History, New York.</t>
  </si>
  <si>
    <t xml:space="preserve">poystar</t>
  </si>
  <si>
    <t xml:space="preserve">ppcor</t>
  </si>
  <si>
    <t xml:space="preserve">Communications for statistical applications and methods</t>
  </si>
  <si>
    <t xml:space="preserve">Kim S. ppcor: an R package for a fast calculation to semi-partial correlation coefficients. Communications for statistical applications and methods. 2015 Nov;22(6):665.</t>
  </si>
  <si>
    <t xml:space="preserve">prada</t>
  </si>
  <si>
    <t xml:space="preserve">Gad Getz:179</t>
  </si>
  <si>
    <t xml:space="preserve">Torres-García W, Zheng S, Sivachenko A, Vegesna R, Wang Q, Yao R, Berger MF, Weinstein JN, Getz G, Verhaak RG. PRADA: pipeline for RNA sequencing data analysis. Bioinformatics. 2014 Aug 1;30(15):2224-6.</t>
  </si>
  <si>
    <t xml:space="preserve">pragcz</t>
  </si>
  <si>
    <t xml:space="preserve">prank</t>
  </si>
  <si>
    <t xml:space="preserve">Ari Löytynoja:20</t>
  </si>
  <si>
    <t xml:space="preserve">https://github.com/ariloytynoja/prank-msa</t>
  </si>
  <si>
    <t xml:space="preserve">Löytynoja A, Goldman N. An algorithm for progressive multiple alignment of sequences with insertions. Proceedings of the National Academy of Sciences. 2005 Jul 26;102(30):10557-62.</t>
  </si>
  <si>
    <t xml:space="preserve">prestplus</t>
  </si>
  <si>
    <t xml:space="preserve">BMC proceedings </t>
  </si>
  <si>
    <t xml:space="preserve">Apostolos Dimitromanolakis:24</t>
  </si>
  <si>
    <t xml:space="preserve">Sun L, Dimitromanolakis A. PREST-plus identifies pedigree errors and cryptic relatedness in the GAW18 sample using genome-wide SNP data. In BMC proceedings 2014 Jun 1 (Vol. 8, No. S1, p. S23). BioMed Central.</t>
  </si>
  <si>
    <t xml:space="preserve">prime</t>
  </si>
  <si>
    <t xml:space="preserve">Yamada S, Gotoh O, Yamana H. Improvement in accuracy of multiple sequence alignment using novel group-to-group sequence alignment algorithm with piecewise linear gap cost. BMC bioinformatics. 2006 Dec 1;7(1):524.</t>
  </si>
  <si>
    <t xml:space="preserve">prism</t>
  </si>
  <si>
    <t xml:space="preserve">Michael Brudno:56</t>
  </si>
  <si>
    <t xml:space="preserve">Jiang Y, Wang Y, Brudno M. PRISM: pair-read informed split-read mapping for base-pair level detection of insertion, deletion and structural variants. Bioinformatics. 2012 Oct 15;28(20):2576-83.</t>
  </si>
  <si>
    <t xml:space="preserve">probalign</t>
  </si>
  <si>
    <t xml:space="preserve">Usman Roshan:14</t>
  </si>
  <si>
    <t xml:space="preserve">Usman Roshan:1</t>
  </si>
  <si>
    <t xml:space="preserve">Roshan, U., &amp; Livesay, D. R. (2006). Probalign: multiple sequence alignment using partition function posterior probabilities. Bioinformatics, 22(22), 2715-2721.</t>
  </si>
  <si>
    <t xml:space="preserve">probcons</t>
  </si>
  <si>
    <t xml:space="preserve">Serafim Batzoglou:47</t>
  </si>
  <si>
    <t xml:space="preserve">Serafim Batzoglou:3.1</t>
  </si>
  <si>
    <t xml:space="preserve">Serafim Batzoglou:59</t>
  </si>
  <si>
    <t xml:space="preserve">Do, Chuong B., Mahathi SP Mahabhashyam, Michael Brudno, and Serafim Batzoglou. "ProbCons: Probabilistic consistency-based multiple sequence alignment." Genome research 15, no. 2 (2005): 330-340.</t>
  </si>
  <si>
    <t xml:space="preserve">probtree</t>
  </si>
  <si>
    <t xml:space="preserve">Pacific Symposium on Biocomputing</t>
  </si>
  <si>
    <t xml:space="preserve">Tandy Warnow:48</t>
  </si>
  <si>
    <t xml:space="preserve">Tandy Warnow:2.18</t>
  </si>
  <si>
    <t xml:space="preserve">Tandy Warnow:64</t>
  </si>
  <si>
    <t xml:space="preserve">Nelesen, S. M., Liu, K., Zhao, D., Linder, C. R., &amp; Warnow, T. (2008). The Effect of the Guide Tree on Multiple Sequence Alignments and Subsequent Phylogenetic Analysis. In Pacific Symposium on Biocomputing (Vol. 13, No. 2008, pp. 25-36).</t>
  </si>
  <si>
    <t xml:space="preserve">process</t>
  </si>
  <si>
    <t xml:space="preserve">Li, X., Gentleman, R., Lu, X., Shi, Q., Iglehart, J. D., Harris, L., &amp; Miron, A. (2005). SELDI-TOF mass spectrometry protein data. In Bioinformatics and Computational Biology solutions using R and Bioconductor (pp. 91-109). Springer New York.</t>
  </si>
  <si>
    <t xml:space="preserve">promals</t>
  </si>
  <si>
    <t xml:space="preserve">Pei J, Kim BH, Grishin NV. PROMALS3D: a tool for multiple protein sequence and structure alignments. Nucleic acids research. 2008 Apr 1;36(7):2295-300.</t>
  </si>
  <si>
    <t xml:space="preserve">Frank Förster:21</t>
  </si>
  <si>
    <t xml:space="preserve">https://github.com/BioInf-Wuerzburg/proovread</t>
  </si>
  <si>
    <t xml:space="preserve">Hackl T, Hedrich R, Schultz J, Forster F. proovread: large-scale high-accuracy PacBio correction through iterative short read consensus. Bioinformatics. 2014;30:3004–11</t>
  </si>
  <si>
    <t xml:space="preserve">https://github.com/kieranrcampbell/pseudogp</t>
  </si>
  <si>
    <t xml:space="preserve">Campbell KR, Yau C. Order under uncertainty: robust differential expression analysis using probabilistic models for pseudotime inference. PLoS computational biology. 2016 Nov 21;12(11):e1005212.</t>
  </si>
  <si>
    <t xml:space="preserve">pso</t>
  </si>
  <si>
    <t xml:space="preserve">pt</t>
  </si>
  <si>
    <t xml:space="preserve">Machine Learning: ECML 2006</t>
  </si>
  <si>
    <t xml:space="preserve">Alessandro Moschitti:35</t>
  </si>
  <si>
    <t xml:space="preserve">Alessandro Moschitti:2.69</t>
  </si>
  <si>
    <t xml:space="preserve">Alessandro Moschitti:50</t>
  </si>
  <si>
    <t xml:space="preserve">Moschitti, Alessandro. "Efficient convolution kernels for dependency and constituent syntactic trees." In Machine Learning: ECML 2006, pp. 318-329. Springer Berlin Heidelberg, 2006.</t>
  </si>
  <si>
    <t xml:space="preserve">qiime</t>
  </si>
  <si>
    <t xml:space="preserve">Rob Knight:95</t>
  </si>
  <si>
    <t xml:space="preserve">Rob Knight:9.5</t>
  </si>
  <si>
    <t xml:space="preserve">Rob Knight:187</t>
  </si>
  <si>
    <t xml:space="preserve">https://github.com/biocore/qiime</t>
  </si>
  <si>
    <t xml:space="preserve">Caporaso, J. Gregory, Justin Kuczynski, Jesse Stombaugh, Kyle Bittinger, Frederic D. Bushman, Elizabeth K. Costello, Noah Fierer et al. "QIIME allows analysis of high-throughput community sequencing data." Nature methods 7, no. 5 (2010): 335-336.</t>
  </si>
  <si>
    <t xml:space="preserve">qiimess</t>
  </si>
  <si>
    <t xml:space="preserve">qsra</t>
  </si>
  <si>
    <t xml:space="preserve">Doug W. Bryant, Jr.:10</t>
  </si>
  <si>
    <t xml:space="preserve">Doug W. Bryant, Jr.:1.67</t>
  </si>
  <si>
    <t xml:space="preserve">Doug W. Bryant, Jr.:15</t>
  </si>
  <si>
    <t xml:space="preserve">Bryant, Douglas W., Weng-Keen Wong, and Todd C. Mockler. "QSRA–a quality-value guided de novo short read assembler." BMC bioinformatics 10, no. 1 (2009): 69.</t>
  </si>
  <si>
    <t xml:space="preserve">quake</t>
  </si>
  <si>
    <t xml:space="preserve">David R Kelley:13</t>
  </si>
  <si>
    <t xml:space="preserve">David R Kelley:1.86</t>
  </si>
  <si>
    <t xml:space="preserve">David R Kelley:22</t>
  </si>
  <si>
    <t xml:space="preserve">Kelley, D. R., Schatz, M. C., &amp; Salzberg, S. L. (2010). Quake: quality-aware detection and correction of sequencing errors. Genome Biol, 11(11), R116.</t>
  </si>
  <si>
    <t xml:space="preserve">Cell stem cell</t>
  </si>
  <si>
    <t xml:space="preserve">Alexander van Oudenaarden:94</t>
  </si>
  <si>
    <t xml:space="preserve">https://github.com/dgrun/StemID</t>
  </si>
  <si>
    <t xml:space="preserve">Grün D, Muraro MJ, Boisset JC, Wiebrands K, Lyubimova A, Dharmadhikari G, van den Born M, Van Es J, Jansen E, Clevers H, de Koning EJ. De novo prediction of stem cell identity using single-cell transcriptome data. Cell stem cell. 2016 Aug 4;19(2):266-77.</t>
  </si>
  <si>
    <t xml:space="preserve">racer</t>
  </si>
  <si>
    <t xml:space="preserve">https://github.com/lucian-ilie/RACER</t>
  </si>
  <si>
    <t xml:space="preserve">Ilie L, Molnar M. RACER: rapid and accurate correction of errors in reads. Bioinformatics. 2013 Oct 1;29(19):2490-3.</t>
  </si>
  <si>
    <t xml:space="preserve">raiphy</t>
  </si>
  <si>
    <t xml:space="preserve">Nalbantoglu, O. U., Way, S. F., Hinrichs, S. H., &amp; Sayood, K. (2011). RAIphy: phylogenetic classification of metagenomics samples using iterative refinement of relative abundance index profiles. BMC bioinformatics, 12(1), 41.</t>
  </si>
  <si>
    <t xml:space="preserve">raptr</t>
  </si>
  <si>
    <t xml:space="preserve">Derek Bickhart:31</t>
  </si>
  <si>
    <t xml:space="preserve">https://github.com/njdbickhart/RAPTR-SV</t>
  </si>
  <si>
    <t xml:space="preserve">Bickhart DM, Hutchison JL, Xu L, Schnabel RD, Taylor JF, Reecy JM, Schroeder S, Van Tassell CP, Sonstegard TS, Liu GE. RAPTR-SV: a hybrid method for the detection of structural variants. Bioinformatics. 2015 Jul 1;31(13):2084-90.</t>
  </si>
  <si>
    <t xml:space="preserve">raven</t>
  </si>
  <si>
    <t xml:space="preserve">Mile Sikic:17</t>
  </si>
  <si>
    <t xml:space="preserve">https://github.com/lbcb-sci/raven</t>
  </si>
  <si>
    <t xml:space="preserve">Vaser R, Sikic M. Raven: a de novo genome assembler for long reads. bioRxiv. 2020 Jan 1.</t>
  </si>
  <si>
    <t xml:space="preserve">Walter L. Ruzzo:43</t>
  </si>
  <si>
    <t xml:space="preserve">Walter L. Ruzzo:1.34</t>
  </si>
  <si>
    <t xml:space="preserve">Walter L. Ruzzo:49</t>
  </si>
  <si>
    <t xml:space="preserve">Weinberg, Zasha, and Walter L. Ruzzo. "Sequence-based heuristics for faster annotation of non-coding RNA families." Bioinformatics 22, no. 1 (2006): 35-39.</t>
  </si>
  <si>
    <t xml:space="preserve">raxml</t>
  </si>
  <si>
    <t xml:space="preserve">Alexandros Stamatakis:40</t>
  </si>
  <si>
    <t xml:space="preserve">Alexandros Stamatakis:3.33</t>
  </si>
  <si>
    <t xml:space="preserve">Alexandros Stamatakis:59</t>
  </si>
  <si>
    <t xml:space="preserve">https://github.com/stamatak/standard-RAxML</t>
  </si>
  <si>
    <t xml:space="preserve">Stamatakis, Alexandros. "RAxML version 8: a tool for phylogenetic analysis and post-analysis of large phylogenies." Bioinformatics 30.9 (2014): 1312-1313.</t>
  </si>
  <si>
    <t xml:space="preserve">raxmllimited</t>
  </si>
  <si>
    <t xml:space="preserve">rdiffparam</t>
  </si>
  <si>
    <t xml:space="preserve">Philipp Drewe:8; Gunnar Rätsch:53</t>
  </si>
  <si>
    <t xml:space="preserve">Philipp Drewe:2; Gunnar Rätsch:3.53</t>
  </si>
  <si>
    <t xml:space="preserve">Philipp Drewe:12; Gunnar Rätsch:71</t>
  </si>
  <si>
    <t xml:space="preserve">1.2; 3.09</t>
  </si>
  <si>
    <t xml:space="preserve">Drewe, Philipp, Oliver Stegle, Lisa Hartmann, André Kahles, Regina Bohnert, Andreas Wachter, Karsten Borgwardt, and Gunnar Rätsch. "Accurate detection of differential RNA processing." Nucleic acids research 41, no. 10 (2013): 5189-5198.</t>
  </si>
  <si>
    <t xml:space="preserve">rdxplorer</t>
  </si>
  <si>
    <t xml:space="preserve">Yoon S, Xuan Z, Makarov V, Ye K, Sebat J. Sensitive and accurate detection of copy number variants using read depth of coverage. Genome research. 2009 Sep 1;19(9):1586-92.</t>
  </si>
  <si>
    <t xml:space="preserve">readdepth</t>
  </si>
  <si>
    <t xml:space="preserve">Aleksandar Milosavljevic:47</t>
  </si>
  <si>
    <t xml:space="preserve">https://github.com/chrisamiller/readDepth</t>
  </si>
  <si>
    <t xml:space="preserve">Miller CA, Hampton O, Coarfa C, Milosavljevic A. ReadDepth: a parallel R package for detecting copy number alterations from short sequencing reads. PloS one. 2011 Jan 31;6(1):e16327.</t>
  </si>
  <si>
    <t xml:space="preserve">reap</t>
  </si>
  <si>
    <t xml:space="preserve">Thornton T, Tang H, Hoffmann TJ, Ochs-Balcom HM, Caan BJ, Risch N. Estimating kinship in admixed populations. The American Journal of Human Genetics. 2012 Jul 13;91(1):122-38.</t>
  </si>
  <si>
    <t xml:space="preserve">https://github.com/tinglab/reCAT</t>
  </si>
  <si>
    <t xml:space="preserve">Liu Z, Lou H, Xie K, Wang H, Chen N, Aparicio OM, Zhang MQ, Jiang R, Chen T. Reconstructing cell cycle pseudo time-series via single-cell transcriptome data. Nature communications. 2017 Jun 19;8(1):1-9.</t>
  </si>
  <si>
    <t xml:space="preserve">reckoner</t>
  </si>
  <si>
    <t xml:space="preserve">Sebastian Deorowicz:24</t>
  </si>
  <si>
    <t xml:space="preserve">Długosz M, Deorowicz S. RECKONER: read error corrector based on KMC. Bioinformatics. 2017 Apr 1;33(7):1086-9.</t>
  </si>
  <si>
    <t xml:space="preserve">redbean</t>
  </si>
  <si>
    <t xml:space="preserve">https://github.com/ruanjue/wtdbg2</t>
  </si>
  <si>
    <t xml:space="preserve">Ruan J, Li H. Fast and accurate long-read assembly with wtdbg2. Nature methods. 2020 Feb;17(2):155-8.</t>
  </si>
  <si>
    <t xml:space="preserve">refinedibd</t>
  </si>
  <si>
    <t xml:space="preserve">relateadmix</t>
  </si>
  <si>
    <t xml:space="preserve">Anders Albrechtsen:55</t>
  </si>
  <si>
    <t xml:space="preserve">https://github.com/aalbrechtsen/relateAdmix</t>
  </si>
  <si>
    <t xml:space="preserve">Moltke I, Albrechtsen A. RelateAdmix: a software tool for estimating relatedness between admixed individuals. Bioinformatics. 2014 Apr 1;30(7):1027-8.</t>
  </si>
  <si>
    <t xml:space="preserve">repeatfinder</t>
  </si>
  <si>
    <t xml:space="preserve">Volfovsky, N., Haas, B. J., &amp; Salzberg, S. L. (2001). A clustering method for repeat analysis in DNA sequences. Genome Biol, 2(8), 0027-1.</t>
  </si>
  <si>
    <t xml:space="preserve">repeatgluer</t>
  </si>
  <si>
    <t xml:space="preserve">Pevzner, P. A., Tang, H., &amp; Tesler, G. (2004). De novo repeat classification and fragment assembly. Genome research, 14(9), 1786-1796.</t>
  </si>
  <si>
    <t xml:space="preserve">repeatscout</t>
  </si>
  <si>
    <t xml:space="preserve">Pavel Pevzner:74</t>
  </si>
  <si>
    <t xml:space="preserve">Pavel Pevzner:3.7</t>
  </si>
  <si>
    <t xml:space="preserve">Price, A. L., Jones, N. C., &amp; Pevzner, P. A. (2005). De novo identification of repeat families in large genomes. Bioinformatics, 21(suppl 1), i351-i358.</t>
  </si>
  <si>
    <t xml:space="preserve">reptile</t>
  </si>
  <si>
    <t xml:space="preserve">Xiao Yang:12; Srinivas Aluru:31</t>
  </si>
  <si>
    <t xml:space="preserve">Xiao Yang:1.09; Srinivas Aluru:1.55</t>
  </si>
  <si>
    <t xml:space="preserve">Xiao Yang:20; Srinivas Aluru:40</t>
  </si>
  <si>
    <t xml:space="preserve">1.25; 2.11</t>
  </si>
  <si>
    <t xml:space="preserve">Yang, X., Dorman, K. S., &amp; Aluru, S. (2010). Reptile: representative tiling for short read error correction. Bioinformatics, 26(20), 2526-2533.</t>
  </si>
  <si>
    <t xml:space="preserve">rmap</t>
  </si>
  <si>
    <t xml:space="preserve">Andrew D Smith:45</t>
  </si>
  <si>
    <t xml:space="preserve">https://github.com/smithlabcode/rmap</t>
  </si>
  <si>
    <t xml:space="preserve">Smith, A. D., Chung, W.-Y., Hodges, E., Kendall, J., Hannon, G., Hicks, J., … Zhang, M. Q. (2009). Updates to the RMAP short-read mapping software. Bioinformatics, 25(21), 2841–2842. doi:10.1093/bioinformatics/btp533</t>
  </si>
  <si>
    <t xml:space="preserve">rnacofold</t>
  </si>
  <si>
    <t xml:space="preserve">Stephan Bernhart:32</t>
  </si>
  <si>
    <t xml:space="preserve">Bernhart, S. H., Tafer, H., Mückstein, U., Flamm, C., Stadler, P. F., &amp; Hofacker, I. L. (2006). Partition function and base pairing probabilities of RNA heterodimers. Algorithms for Molecular Biology : AMB, 1(1), 3. doi:10.1186/1748-7188-1-3</t>
  </si>
  <si>
    <t xml:space="preserve">rnaduplex</t>
  </si>
  <si>
    <t xml:space="preserve">Ivo Hofacker:56; Ronny Lorenz:8</t>
  </si>
  <si>
    <t xml:space="preserve">Ivo Hofacker:2.8; Ronny Lorenz:1.14</t>
  </si>
  <si>
    <t xml:space="preserve">Ivo Hofacker:69; Ronny Lorenz:20</t>
  </si>
  <si>
    <t xml:space="preserve">1.43; 2.3</t>
  </si>
  <si>
    <t xml:space="preserve">Lorenz, R., Bernhart, S. H., Höner Zu Siederdissen, C., Tafer, H., Flamm, C., Stadler, P. F., &amp; Hofacker, I. L. (2011). ViennaRNA Package 2.0. Algorithms for Molecular Biology : AMB, 6, 26. doi:10.1186/1748-7188-6-26</t>
  </si>
  <si>
    <t xml:space="preserve">rnahybrid</t>
  </si>
  <si>
    <t xml:space="preserve">RNA</t>
  </si>
  <si>
    <t xml:space="preserve">Marc Rehmsmeier:22</t>
  </si>
  <si>
    <t xml:space="preserve">Rehmsmeier, M., Steffen, P., Hochsmann, M., &amp; Giegerich, R. (2004). Fast and effective prediction of microRNA/target duplexes. RNA (New York, N.Y.), 10(10), 1507–17. doi:10.1261/rna.5248604</t>
  </si>
  <si>
    <t xml:space="preserve">rnaplex</t>
  </si>
  <si>
    <t xml:space="preserve">Ivo Hofacker:56</t>
  </si>
  <si>
    <t xml:space="preserve">Ivo Hofacker:2.8</t>
  </si>
  <si>
    <t xml:space="preserve">Ivo Hofacker:69 </t>
  </si>
  <si>
    <t xml:space="preserve">Tafer, H., &amp; Hofacker, I. L. (2008). RNAplex: a fast tool for RNA-RNA interaction search. Bioinformatics (Oxford, England), 24(22), 2657–63. doi:10.1093/bioinformatics/btn193</t>
  </si>
  <si>
    <t xml:space="preserve">rnaup</t>
  </si>
  <si>
    <t xml:space="preserve">Mückstein, U., Tafer, H., Hackermüller, J., Bernhart, S. H., Stadler, P. F., &amp; Hofacker, I. L. (2006). Thermodynamics of RNA-RNA binding. Bioinformatics (Oxford, England), 22(10), 1177–82. doi:10.1093/bioinformatics/btl024</t>
  </si>
  <si>
    <t xml:space="preserve">Klein, Robert J., and Sean R. Eddy. "RSEARCH: finding homologs of single structured RNA sequences." BMC bioinformatics 4, no. 1 (2003): 44.</t>
  </si>
  <si>
    <t xml:space="preserve">rsicnv</t>
  </si>
  <si>
    <t xml:space="preserve">https://github.com/yhwu/rsicnv</t>
  </si>
  <si>
    <t xml:space="preserve">Vardhanabhuti S, Jeng XJ, Wu Y, Li H. Parametric modeling of whole-genome sequencing data for CNV identification. Biostatistics. 2014 Jul 1;15(3):427-41.</t>
  </si>
  <si>
    <t xml:space="preserve">Bin Tian:36</t>
  </si>
  <si>
    <t xml:space="preserve">Bin Tian:2.57</t>
  </si>
  <si>
    <t xml:space="preserve">Bin Tian:53</t>
  </si>
  <si>
    <t xml:space="preserve">Liu, Jianghui, Jason TL Wang, Jun Hu, and Bin Tian. "A method for aligning RNA secondary structures and its application to RNA motif detection." BMC bioinformatics 6, no. 1 (2005): 89.</t>
  </si>
  <si>
    <t xml:space="preserve">rswseg</t>
  </si>
  <si>
    <t xml:space="preserve">Kim TM, Luquette LJ, Xi R, Park PJ. rSW-seq: algorithm for detection of copy number alterations in deep sequencing data. BMC bioinformatics. 2010 Dec 1;11(1):432.</t>
  </si>
  <si>
    <t xml:space="preserve">rum</t>
  </si>
  <si>
    <t xml:space="preserve">Eric A Pierce:49</t>
  </si>
  <si>
    <t xml:space="preserve">https://github.com/itmat/rum</t>
  </si>
  <si>
    <t xml:space="preserve">Grant GR, Farkas MH, Pizarro AD, Lahens NF, Schug J, Brunk BP, Stoeckert CJ, Hogenesch JB, Pierce EA. Comparative analysis of RNA-Seq alignment algorithms and the RNA-Seq unified mapper (RUM). Bioinformatics. 2011 Sep 15;27(18):2518-28.</t>
  </si>
  <si>
    <t xml:space="preserve">sam</t>
  </si>
  <si>
    <t xml:space="preserve">Richard Hughey:30</t>
  </si>
  <si>
    <t xml:space="preserve">Richard Hughey:1.36</t>
  </si>
  <si>
    <t xml:space="preserve">Richard Hughey:31</t>
  </si>
  <si>
    <t xml:space="preserve">Hughey, Richard, and Anders Krogh. "Hidden Markov models for sequence analysis: extension and analysis of the basic method." Computer applications in the biosciences: CABIOS 12, no. 2 (1996): 95-107.</t>
  </si>
  <si>
    <t xml:space="preserve">sate</t>
  </si>
  <si>
    <t xml:space="preserve">C. Randal Linder:34</t>
  </si>
  <si>
    <t xml:space="preserve">C. Randal Linder:1.6</t>
  </si>
  <si>
    <t xml:space="preserve">C. Randal Linder:39</t>
  </si>
  <si>
    <t xml:space="preserve">Liu, Kevin, et al. "SATe-II: very fast and accurate simultaneous estimation of multiple sequence alignments and phylogenetic trees." Systematic biology (2011): syr095.</t>
  </si>
  <si>
    <t xml:space="preserve">scanorama</t>
  </si>
  <si>
    <t xml:space="preserve">Bonnie Berger:69</t>
  </si>
  <si>
    <t xml:space="preserve">https://github.com/brianhie/scanorama</t>
  </si>
  <si>
    <t xml:space="preserve">Hie B, Bryson B, Berger B. Efficient integration of heterogeneous single-cell transcriptomes using Scanorama. Nature biotechnology. 2019 Jun;37(6):685-91.</t>
  </si>
  <si>
    <t xml:space="preserve">scdd</t>
  </si>
  <si>
    <t xml:space="preserve">Christina Kendziorski:44</t>
  </si>
  <si>
    <t xml:space="preserve">https://github.com/kdkorthauer/scDD</t>
  </si>
  <si>
    <t xml:space="preserve">Korthauer KD, Chu LF, Newton MA, Li Y, Thomson J, Stewart R, Kendziorski C. A statistical approach for identifying differential distributions in single-cell RNA-seq experiments. Genome biology. 2016 Dec 1;17(1):222.</t>
  </si>
  <si>
    <t xml:space="preserve">scde</t>
  </si>
  <si>
    <t xml:space="preserve">https://github.com/hms-dbmi/scde</t>
  </si>
  <si>
    <t xml:space="preserve">Kharchenko PV, Silberstein L, Scadden DT. Bayesian approach to single-cell differential expression analysis. Nature methods. 2014 Jul;11(7):740-2.</t>
  </si>
  <si>
    <t xml:space="preserve">scgen</t>
  </si>
  <si>
    <t xml:space="preserve">https://github.com/theislab/scGen</t>
  </si>
  <si>
    <t xml:space="preserve">Lotfollahi M, Wolf FA, Theis FJ. Generative modeling and latent space arithmetics predict single-cell perturbation response across cell types, studies and species. bioRxiv. 2018 Jan 1:478503.</t>
  </si>
  <si>
    <t xml:space="preserve">Joshua M Stuart:82</t>
  </si>
  <si>
    <t xml:space="preserve">https://github.com/dimenwarper/scimitar</t>
  </si>
  <si>
    <t xml:space="preserve">Cordero P, Stuart JM. Tracing co-regulatory network dynamics in noisy, single-cell transcriptome trajectories. InPACIFIC SYMPOSIUM ON BIOCOMPUTING 2017 2017 (pp. 576-587).</t>
  </si>
  <si>
    <t xml:space="preserve">scmerge</t>
  </si>
  <si>
    <t xml:space="preserve">Jean Yee Hwa Yang:46</t>
  </si>
  <si>
    <t xml:space="preserve">https://github.com/SydneyBioX/scMerge</t>
  </si>
  <si>
    <t xml:space="preserve">Lin Y, Ghazanfar S, Wang KY, Gagnon-Bartsch JA, Lo KK, Su X, Han ZG, Ormerod JT, Speed TP, Yang P, Yang JY. scMerge leverages factor analysis, stable expression, and pseudoreplication to merge multiple single-cell RNA-seq datasets. Proceedings of the National Academy of Sciences. 2019 May 14;116(20):9775-84.</t>
  </si>
  <si>
    <t xml:space="preserve">scode</t>
  </si>
  <si>
    <t xml:space="preserve">https://github.com/hmatsu1226/SCODE</t>
  </si>
  <si>
    <t xml:space="preserve">Matsumoto H, Kiryu H, Furusawa C, Ko MS, Ko SB, Gouda N, Hayashi T, Nikaido I. SCODE: an efficient regulatory network inference algorithm from single-cell RNA-Seq during differentiation. Bioinformatics. 2017 Aug 1;33(15):2314-21.</t>
  </si>
  <si>
    <t xml:space="preserve">Yvan Saeys:49</t>
  </si>
  <si>
    <t xml:space="preserve">https://github.com/rcannood/SCORPIUS</t>
  </si>
  <si>
    <t xml:space="preserve">Cannoodt R, Saelens W, Sichien D, Tavernier S, Janssens S, Guilliams M, Lambrecht B, De Preter K, Saeys Y. SCORPIUS improves trajectory inference and identifies novel modules in dendritic cell development. bioRxiv. 2016 Jan 1:079509.</t>
  </si>
  <si>
    <t xml:space="preserve">https://github.com/hmatsu1226/SCOUP</t>
  </si>
  <si>
    <t xml:space="preserve">Matsumoto H, Kiryu H. SCOUP: a probabilistic model based on the Ornstein–Uhlenbeck process to analyze single-cell expression data during differentiation. BMC bioinformatics. 2016 Dec 1;17(1):232.</t>
  </si>
  <si>
    <t xml:space="preserve">scribe</t>
  </si>
  <si>
    <t xml:space="preserve">https://github.com/cole-trapnell-lab/Scribe</t>
  </si>
  <si>
    <t xml:space="preserve">Qiu X, Rahimzamani A, Wang L, Mao Q, Durham T, McFaline-Figueroa JL, Saunders L, Trapnell C, Kannan S. Towards inferring causal gene regulatory networks from single cell expression measurements. BioRxiv. 2018 Jan 1:426981.</t>
  </si>
  <si>
    <t xml:space="preserve">scro</t>
  </si>
  <si>
    <t xml:space="preserve">Guo-Cheng Yuan:53</t>
  </si>
  <si>
    <t xml:space="preserve">https://github.com/gcyuan/SCUBA</t>
  </si>
  <si>
    <t xml:space="preserve">Marco E, Karp RL, Guo G, Robson P, Hart AH, Trippa L, Yuan GC. Bifurcation analysis of single-cell gene expression data reveals epigenetic landscape. Proceedings of the National Academy of Sciences. 2014 Dec 30;111(52):E5643-50.</t>
  </si>
  <si>
    <t xml:space="preserve">scwrl</t>
  </si>
  <si>
    <t xml:space="preserve">Protein science</t>
  </si>
  <si>
    <t xml:space="preserve">Roland Dunbrack:46</t>
  </si>
  <si>
    <t xml:space="preserve">Roland Dunbrack:2.19</t>
  </si>
  <si>
    <t xml:space="preserve">Roland Dunbrack:59</t>
  </si>
  <si>
    <t xml:space="preserve">Canutescu, A. A., Shelenkov, A. A., &amp; Dunbrack, R. L. (2003). A graph‐theory algorithm for rapid protein side‐chain prediction. Protein science, 12(9), 2001-2014.</t>
  </si>
  <si>
    <t xml:space="preserve">scwrlcons</t>
  </si>
  <si>
    <t xml:space="preserve">PLoS Computational Biology</t>
  </si>
  <si>
    <t xml:space="preserve">Hoffmann, Steve, et al. "Fast mapping of short sequences with mismatches, insertions and deletions using index structures." PLoS Comput Biol 5.9 (2009): e1000502.</t>
  </si>
  <si>
    <t xml:space="preserve">segmodencad</t>
  </si>
  <si>
    <t xml:space="preserve">Michael Levitt:84</t>
  </si>
  <si>
    <t xml:space="preserve">Michael Levitt:2.21</t>
  </si>
  <si>
    <t xml:space="preserve">Michael Levitt:93</t>
  </si>
  <si>
    <t xml:space="preserve">Levitt, M. (1992). Accurate modeling of protein conformation by automatic segment matching. Journal of molecular biology, 226(2), 507-533.</t>
  </si>
  <si>
    <t xml:space="preserve">seqgsea</t>
  </si>
  <si>
    <t xml:space="preserve">Murray Cairns:27</t>
  </si>
  <si>
    <t xml:space="preserve">Murray Cairns:1.59</t>
  </si>
  <si>
    <t xml:space="preserve">Murray Cairns:48</t>
  </si>
  <si>
    <t xml:space="preserve">https://github.com/sunlightwang/SeqGSEA_3.3</t>
  </si>
  <si>
    <t xml:space="preserve">Wang, Xi, and Murray J. Cairns. "SeqGSEA: a Bioconductor package for gene set enrichment analysis of RNA-Seq data integrating differential expression and splicing." Bioinformatics (2014): btu090.</t>
  </si>
  <si>
    <t xml:space="preserve">http://www.dnastar.com/t-nextgen-seqman-ngen.aspx</t>
  </si>
  <si>
    <t xml:space="preserve">seqmap</t>
  </si>
  <si>
    <t xml:space="preserve">Jiang, H., &amp; Wong, W. H. (2008). SeqMap: mapping massive amount of oligonucleotides to the genome. Bioinformatics, 24(20), 2395-2396.</t>
  </si>
  <si>
    <t xml:space="preserve">seurat</t>
  </si>
  <si>
    <t xml:space="preserve">Rahul Satija:44</t>
  </si>
  <si>
    <t xml:space="preserve">https://github.com/satijalab/seurat</t>
  </si>
  <si>
    <t xml:space="preserve">Butler A, Hoffman P, Smibert P, Papalexi E, Satija R. Integrating single-cell transcriptomic data across different conditions, technologies, and species. Nature biotechnology. 2018 May;36(5):411-20.</t>
  </si>
  <si>
    <t xml:space="preserve">sga</t>
  </si>
  <si>
    <t xml:space="preserve">https://github.com/jts/sga</t>
  </si>
  <si>
    <t xml:space="preserve">Simpson, Jared T., and Richard Durbin. "Efficient de novo assembly of large genomes using compressed data structures." Genome research 22.3 (2012): 549-556.</t>
  </si>
  <si>
    <t xml:space="preserve">sgrnascorer</t>
  </si>
  <si>
    <t xml:space="preserve">ACS Synthetic Biology</t>
  </si>
  <si>
    <t xml:space="preserve">Raj Chari:35</t>
  </si>
  <si>
    <t xml:space="preserve">Chari R, Yeo NC, Chavez A, Church GM. SgRNA Scorer 2.0: A species-independent model to predict CRISPR/Cas9 activity. ACS Synthetic Biology. 2017;6(5):902–904. pmid:28146356</t>
  </si>
  <si>
    <t xml:space="preserve">shannon</t>
  </si>
  <si>
    <t xml:space="preserve">David Tse:83</t>
  </si>
  <si>
    <t xml:space="preserve">https://github.com/sreeramkannan/Shannon</t>
  </si>
  <si>
    <t xml:space="preserve">Kannan S, Hui J, Mazooji K, Pachter L, Tse D. Shannon: an information-optimal de Novo RNA-Seq assembler. BioRxiv. 2016 Jan 1:039230.</t>
  </si>
  <si>
    <t xml:space="preserve">sharcgs</t>
  </si>
  <si>
    <t xml:space="preserve">Dohm, Juliane C., Claudio Lottaz, Tatiana Borodina, and Heinz Himmelbauer. "SHARCGS, a fast and highly accurate short-read assembly algorithm for de novo genomic sequencing." Genome research 17, no. 11 (2007): 1697-1706.</t>
  </si>
  <si>
    <t xml:space="preserve">shasta</t>
  </si>
  <si>
    <t xml:space="preserve">Benedict Paten:44</t>
  </si>
  <si>
    <t xml:space="preserve">https://github.com/chanzuckerberg/shasta</t>
  </si>
  <si>
    <t xml:space="preserve">Shafin K, Pesout T, Lorig-Roach R, Haukness M, Olsen HE, Bosworth C, Armstrong J, Tigyi K, Maurer N, Koren S, Sedlazeck FJ. Nanopore sequencing and the Shasta toolkit enable efficient de novo assembly of eleven human genomes. Nature Biotechnology. 2020 May 4:1-0.</t>
  </si>
  <si>
    <t xml:space="preserve">shrimp</t>
  </si>
  <si>
    <t xml:space="preserve">Michael Brudno:37</t>
  </si>
  <si>
    <t xml:space="preserve">Michael Brudno:2.64</t>
  </si>
  <si>
    <t xml:space="preserve">Michael Brudno:54</t>
  </si>
  <si>
    <t xml:space="preserve">https://github.com/compbio-UofT/shrimp</t>
  </si>
  <si>
    <t xml:space="preserve">Rumble, S. M., Lacroute, P., Dalca, Rumble, S. M., Lacroute, P., Dalca, A. V., Fiume, M., Sidow, A., &amp; Brudno, M. (2009). SHRiMP: accurate mapping of short color-space reads. PLoS Comput Biol, 5(5), e1000386.</t>
  </si>
  <si>
    <t xml:space="preserve">sigemd</t>
  </si>
  <si>
    <t xml:space="preserve">Sheida Nabavi:14</t>
  </si>
  <si>
    <t xml:space="preserve">https://github.com/NabaviLab/SigEMD</t>
  </si>
  <si>
    <t xml:space="preserve">Wang T, Nabavi S. SigEMD: A powerful method for differential gene expression analysis in single-cell RNA sequencing data. Methods. 2018 Aug 1;145:25-32.</t>
  </si>
  <si>
    <t xml:space="preserve">simulatedannealing</t>
  </si>
  <si>
    <t xml:space="preserve">Emile Aarts:43</t>
  </si>
  <si>
    <t xml:space="preserve">Emile Aarts:1.59</t>
  </si>
  <si>
    <t xml:space="preserve">Emile Aarts:50</t>
  </si>
  <si>
    <t xml:space="preserve">Aarts, E., &amp; Korst, J. (1988). Simulated annealing and Boltzmann machines. John Wiley..</t>
  </si>
  <si>
    <t xml:space="preserve">Antonio Rausell:16</t>
  </si>
  <si>
    <t xml:space="preserve">https://github.com/RausellLab/Sincell</t>
  </si>
  <si>
    <t xml:space="preserve">Juliá M, Telenti A, Rausell A. Sincell: an R/Bioconductor package for statistical assessment of cell-state hierarchies from single-cell RNA-seq. Bioinformatics. 2015 Oct 15;31(20):3380-2.</t>
  </si>
  <si>
    <t xml:space="preserve">sincera</t>
  </si>
  <si>
    <t xml:space="preserve">Yan Xu:41</t>
  </si>
  <si>
    <t xml:space="preserve">https://github.com/xu-lab/SINCERA</t>
  </si>
  <si>
    <t xml:space="preserve">Guo M, Wang H, Potter SS, Whitsett JA, Xu Y. SINCERA: a pipeline for single-cell RNA-Seq profiling analysis. PLoS computational biology. 2015 Nov 24;11(11):e1004575.</t>
  </si>
  <si>
    <t xml:space="preserve">sincerities</t>
  </si>
  <si>
    <t xml:space="preserve">Rudiyanto Gunawan:30</t>
  </si>
  <si>
    <t xml:space="preserve">https://github.com/CABSEL/SINCERITIES</t>
  </si>
  <si>
    <t xml:space="preserve">Papili Gao N, Ud-Dean SM, Gandrillon O, Gunawan R. SINCERITIES: inferring gene regulatory networks from time-stamped single cell transcriptional expression profiles. Bioinformatics. 2018 Jan 15;34(2):258-66.</t>
  </si>
  <si>
    <t xml:space="preserve">singe</t>
  </si>
  <si>
    <t xml:space="preserve">https://github.com/gitter-lab/SINGE</t>
  </si>
  <si>
    <t xml:space="preserve">Deshpande A, Chu LF, Stewart R, Gitter A. Network inference with granger causality ensembles on single-cell transcriptomic data. BioRxiv. 2019 Jan 1:534834.</t>
  </si>
  <si>
    <t xml:space="preserve">sl</t>
  </si>
  <si>
    <t xml:space="preserve">Proc. of the 11st Conf. of the European Chapter of the Association for Computational Linguistics (EACL'06)</t>
  </si>
  <si>
    <t xml:space="preserve">Claudio Giuliano:17; Alberto Lavelli:19</t>
  </si>
  <si>
    <t xml:space="preserve">Claudio Giuliano:1.55; Alberto Lavelli:0.86</t>
  </si>
  <si>
    <t xml:space="preserve">Claudio Giuliano:22; Alberto Lavelli:27</t>
  </si>
  <si>
    <t xml:space="preserve">1.22; 0.9</t>
  </si>
  <si>
    <t xml:space="preserve">Giuliano, Claudio, Alberto Lavelli, and Lorenza Romano. "Exploiting shallow linguistic information for relation extraction from biomedical literature." In EACL, vol. 18, pp. 401-408. 2006.</t>
  </si>
  <si>
    <t xml:space="preserve">https://github.com/xu-lab/SLICE</t>
  </si>
  <si>
    <t xml:space="preserve">Guo M, Bao EL, Wagner M, Whitsett JA, Xu Y. SLICE: determining cell differentiation and lineage based on single cell entropy. Nucleic acids research. 2017 Apr 20;45(7):e54-.</t>
  </si>
  <si>
    <t xml:space="preserve">https://github.com/jw156605/SLICER</t>
  </si>
  <si>
    <t xml:space="preserve">Welch JD, Hartemink AJ, Prins JF. SLICER: inferring branched, nonlinear cellular trajectories from single cell RNA-seq data. Genome biology. 2016 Dec;17(1):1-5.</t>
  </si>
  <si>
    <t xml:space="preserve">Sandrine Dudoit:57</t>
  </si>
  <si>
    <t xml:space="preserve">https://github.com/kstreet13/slingshot</t>
  </si>
  <si>
    <t xml:space="preserve">Street K, Risso D, Fletcher RB, Das D, Ngai J, Yosef N, Purdom E, Dudoit S. Slingshot: cell lineage and pseudotime inference for single-cell transcriptomics. BMC genomics. 2018 Dec 1;19(1):477.</t>
  </si>
  <si>
    <t xml:space="preserve">smalt</t>
  </si>
  <si>
    <t xml:space="preserve">Ponstingl, H., &amp; Ning, Z. (2010). SMALT-a new mapper for DNA sequencing reads. F1000 Posters, 1(L313).   http://www.sanger.ac.uk/science/tools/smalt-0</t>
  </si>
  <si>
    <t xml:space="preserve">snap</t>
  </si>
  <si>
    <t xml:space="preserve">arXiv Data Structures and Algorithms (cs.DS)</t>
  </si>
  <si>
    <t xml:space="preserve">Matei Zaharia:26</t>
  </si>
  <si>
    <t xml:space="preserve">Matei Zaharia:2.8</t>
  </si>
  <si>
    <t xml:space="preserve">Matei Zaharia:50</t>
  </si>
  <si>
    <t xml:space="preserve">https://github.com/mateiz/snap</t>
  </si>
  <si>
    <t xml:space="preserve">Zaharia, Matei, et al. "Faster and more accurate sequence alignment with SNAP." arXiv preprint arXiv:1111.5572 (2011).</t>
  </si>
  <si>
    <t xml:space="preserve">sniffles</t>
  </si>
  <si>
    <t xml:space="preserve">https://github.com/fritzsedlazeck/Sniffles</t>
  </si>
  <si>
    <t xml:space="preserve">Sedlazeck FJ, Rescheneder P, Smolka M, Fang H, Nattestad M, Von Haeseler A, Schatz MC. Accurate detection of complex structural variations using single-molecule sequencing. Nature methods. 2018 Jun;15(6):461-8.</t>
  </si>
  <si>
    <t xml:space="preserve">snpruler</t>
  </si>
  <si>
    <t xml:space="preserve">Wan, X., Yang, C., Yang, Q., Xue, H., Tang, N. L., &amp; Yu, W. (2010). Predictive rule inference for epistatic interaction detection in genome-wide association studies. Bioinformatics, 26(1), 30-37.</t>
  </si>
  <si>
    <t xml:space="preserve">snver</t>
  </si>
  <si>
    <t xml:space="preserve">Zhi Wei:21</t>
  </si>
  <si>
    <t xml:space="preserve">Zhi Wei:2.33</t>
  </si>
  <si>
    <t xml:space="preserve">Zhi Wei:41</t>
  </si>
  <si>
    <t xml:space="preserve">Wei, Z., Wang, W., Hu, P., Lyon, G. J., &amp; Hakonarson, H. (2011). SNVer: a statistical tool for variant calling in analysis of pooled or individual next-generation sequencing data. Nucleic acids research, 39(19), e132-e132.</t>
  </si>
  <si>
    <t xml:space="preserve">soap</t>
  </si>
  <si>
    <t xml:space="preserve">Li, R., Li, Y., Kristiansen, K., &amp; Wang, J. (2008). SOAP: short oligonucleotide alignment program. Bioinformatics, 24(5), 713-714.</t>
  </si>
  <si>
    <t xml:space="preserve">Li, R., Yu, C., Li, Y., Lam, T.-W., Yiu, S.-M., Kristiansen, K., &amp; Wang, J. (2009). SOAP2: an improved ultrafast tool for short read alignment. Bioinformatics (Oxford, England), 25(15), 1966–7. doi:10.1093/bioinformatics/btp336</t>
  </si>
  <si>
    <t xml:space="preserve">soapdenovo</t>
  </si>
  <si>
    <t xml:space="preserve">Gigascience; Genome research</t>
  </si>
  <si>
    <t xml:space="preserve">535; 1322</t>
  </si>
  <si>
    <t xml:space="preserve">3074; </t>
  </si>
  <si>
    <t xml:space="preserve">Tak-Wah Lam:40</t>
  </si>
  <si>
    <t xml:space="preserve">https://github.com/aquaskyline/SOAPdenovo2</t>
  </si>
  <si>
    <t xml:space="preserve">Luo, Ruibang, Binghang Liu, Yinlong Xie, Zhenyu Li, Weihua Huang, Jianying Yuan, Guangzhu He et al. "SOAPdenovo2: an empirically improved memory-efficient short-read de novo assembler." Gigascience 1, no. 1 (2012): 18.; Li, Ruiqiang, Hongmei Zhu, Jue Ruan, Wubin Qian, Xiaodong Fang, Zhongbin Shi, Yingrui Li et al. "De novo assembly of human genomes with massively parallel short read sequencing." Genome research 20, no. 2 (2010): 265-272.</t>
  </si>
  <si>
    <t xml:space="preserve">soapec</t>
  </si>
  <si>
    <t xml:space="preserve">Li, Ruiqiang, Hongmei Zhu, Jue Ruan, Wubin Qian, Xiaodong Fang, Zhongbin Shi, Yingrui Li et al. "De novo assembly of human genomes with massively parallel short read sequencing." Genome research 20, no. 2 (2010): 265-272.</t>
  </si>
  <si>
    <t xml:space="preserve">soapfuse</t>
  </si>
  <si>
    <t xml:space="preserve">Guangwu Guo:25</t>
  </si>
  <si>
    <t xml:space="preserve">Jia W, Qiu K, He M, Song P, Zhou Q, Zhou F, Yu Y, Zhu D, Nickerson ML, Wan S, Liao X. SOAPfuse: an algorithm for identifying fusion transcripts from paired-end RNA-Seq data. Genome biology. 2013 Feb 1;14(2):R12.</t>
  </si>
  <si>
    <t xml:space="preserve">soapsplice</t>
  </si>
  <si>
    <t xml:space="preserve">Siu-Ming Yiu:53</t>
  </si>
  <si>
    <t xml:space="preserve">Huang S, Zhang J, Li R, Zhang W, He Z, Lam TW, Peng Z, Yiu SM. SOAPsplice: genome-wide ab initio detection of splice junctions from RNA-Seq data. Frontiers in genetics. 2011 Jul 7;2:46.</t>
  </si>
  <si>
    <t xml:space="preserve">soapstar</t>
  </si>
  <si>
    <t xml:space="preserve">soaptrans</t>
  </si>
  <si>
    <t xml:space="preserve">Gane Ka-Shu Wong:66</t>
  </si>
  <si>
    <t xml:space="preserve">https://github.com/aquaskyline/SOAPdenovo-Trans</t>
  </si>
  <si>
    <t xml:space="preserve">Xie Y, Wu G, Tang J, Luo R, Patterson J, Liu S, Huang W, He G, Gu S, Li S, Zhou X. SOAPdenovo-Trans: de novo transcriptome assembly with short RNA-Seq reads. Bioinformatics. 2014 Jun 15;30(12):1660-6.</t>
  </si>
  <si>
    <t xml:space="preserve">Schröder J, Hsu A, Boyle SE, Macintyre G, Cmero M, Tothill RW, Johnstone RW, Shackleton M, Papenfuss AT. Socrates: identification of genomic rearrangements in tumour genomes by re-aligning soft clipped reads. Bioinformatics. 2014 Apr 15;30(8):1064-72.</t>
  </si>
  <si>
    <t xml:space="preserve">softsearch</t>
  </si>
  <si>
    <t xml:space="preserve">Jean-Pierre Kocher:57</t>
  </si>
  <si>
    <t xml:space="preserve">Hart SN, Sarangi V, Moore R, Baheti S, Bhavsar JD, Couch FJ, Kocher JP. SoftSearch: integration of multiple sequence features to identify breakpoints of structural variations. PloS one. 2013 Dec 16;8(12):e83356.</t>
  </si>
  <si>
    <t xml:space="preserve">softsv</t>
  </si>
  <si>
    <t xml:space="preserve">Briefings in bioinformatics</t>
  </si>
  <si>
    <t xml:space="preserve">Bartenhagen C, Dugas M. Robust and exact structural variation detection with paired-end and soft-clipped alignments: SoftSV compared with eight algorithms. Briefings in bioinformatics. 2016 Jan 1;17(1):51-62.</t>
  </si>
  <si>
    <t xml:space="preserve">solodel</t>
  </si>
  <si>
    <t xml:space="preserve">Doheon Lee:39</t>
  </si>
  <si>
    <t xml:space="preserve">Kim J, Kim S, Nam H, Kim S, Lee D. SoloDel: a probabilistic model for detecting low-frequent somatic deletions from unmatched sequencing data. Bioinformatics. 2015 Oct 1;31(19):3105-13.</t>
  </si>
  <si>
    <t xml:space="preserve">Journal of computational biology</t>
  </si>
  <si>
    <t xml:space="preserve"> Max A. Alekseyev:14</t>
  </si>
  <si>
    <t xml:space="preserve"> Max A. Alekseyev:1.17</t>
  </si>
  <si>
    <t xml:space="preserve"> Max A. Alekseyev:19</t>
  </si>
  <si>
    <t xml:space="preserve">https://github.com/ablab/spades</t>
  </si>
  <si>
    <t xml:space="preserve">Bankevich, Anton, Sergey Nurk, Dmitry Antipov, Alexey A. Gurevich, Mikhail Dvorkin, Alexander S. Kulikov, Valery M. Lesin et al. "SPAdes: a new genome assembly algorithm and its applications to single-cell sequencing." Journal of Computational Biology 19, no. 5 (2012): 455-477.</t>
  </si>
  <si>
    <t xml:space="preserve">spadesrna</t>
  </si>
  <si>
    <t xml:space="preserve">GigaScience</t>
  </si>
  <si>
    <t xml:space="preserve">Andrey Prjibelski:9</t>
  </si>
  <si>
    <t xml:space="preserve">Bushmanova E, Antipov D, Lapidus A, Prjibelski AD. rnaSPAdes: a de novo transcriptome assembler and its application to RNA-Seq data. GigaScience. 2019 Sep;8(9):giz100.</t>
  </si>
  <si>
    <t xml:space="preserve">spadessc</t>
  </si>
  <si>
    <t xml:space="preserve">sparse</t>
  </si>
  <si>
    <t xml:space="preserve">Ye, C., Ma, Z. S., Cannon, C. H., Pop, M., &amp; Douglas, W. Y. (2012). Exploiting sparseness in de novo genome assembly. BMC bioinformatics, 13(Suppl 6), S1.</t>
  </si>
  <si>
    <t xml:space="preserve">sparseassembler</t>
  </si>
  <si>
    <t xml:space="preserve">spcomp</t>
  </si>
  <si>
    <t xml:space="preserve">https://github.com/KoenigLabNM/SplicingCompass</t>
  </si>
  <si>
    <t xml:space="preserve">Aschoff, Moritz, Agnes Hotz-Wagenblatt, Karl-Heinz Glatting, Matthias Fischer, Roland Eils, and Rainer König. "SplicingCompass: differential splicing detection using RNA-Seq data." Bioinformatics (2013): btt101.</t>
  </si>
  <si>
    <t xml:space="preserve">specarray</t>
  </si>
  <si>
    <t xml:space="preserve">Molecular &amp; Cellular Proteomics</t>
  </si>
  <si>
    <t xml:space="preserve">Li, X. J., Eugene, C. Y., Kemp, C. J., Zhang, H., &amp; Aebersold, R. (2005). A software suite for the generation and comparison of peptide arrays from sets of data collected by liquid chromatography-mass spectrometry. Molecular &amp; Cellular Proteomics, 4(9), 1328-1340.</t>
  </si>
  <si>
    <t xml:space="preserve">sprites</t>
  </si>
  <si>
    <t xml:space="preserve">Jianxin Wang:45</t>
  </si>
  <si>
    <t xml:space="preserve">https://github.com/zhangzhen/sprites</t>
  </si>
  <si>
    <t xml:space="preserve">Zhang Z, Wang J, Luo J, Ding X, Zhong J, Wang J, Wu FX, Pan Y. Sprites: detection of deletions from sequencing data by re-aligning split reads. Bioinformatics. 2016 Jun 15;32(12):1788-96.</t>
  </si>
  <si>
    <t xml:space="preserve">spt</t>
  </si>
  <si>
    <t xml:space="preserve">Information and Media Technologies</t>
  </si>
  <si>
    <t xml:space="preserve">Hisashi Kashima:24; Tetsuji Kuboyama:11</t>
  </si>
  <si>
    <t xml:space="preserve">Hisashi Kashima:2; Tetsuji Kuboyama:0.69</t>
  </si>
  <si>
    <t xml:space="preserve">Hisashi Kashima:39; Tetsuji Kuboyama:14</t>
  </si>
  <si>
    <t xml:space="preserve">1.77; 0.67</t>
  </si>
  <si>
    <t xml:space="preserve">Kuboyama, Tetsuji, Kouichi Hirata, Hisashi Kashima, Kiyoko F. Aoki-Kinoshita, and Hiroshi Yasuda. "A spectrum tree kernel." Information and Media Technologies 2, no. 1 (2007): 292-299.</t>
  </si>
  <si>
    <t xml:space="preserve">srmapper</t>
  </si>
  <si>
    <t xml:space="preserve">Gontarz, P. M., Berger, J., &amp; Wong, C. F. (2012). SRmapper: a fast and sensitive genome-hashing alignment tool. Bioinformatics, bts712.</t>
  </si>
  <si>
    <t xml:space="preserve">ssaha</t>
  </si>
  <si>
    <t xml:space="preserve">Jim Mullikin:65</t>
  </si>
  <si>
    <t xml:space="preserve">Jim Mullikin:4.64</t>
  </si>
  <si>
    <t xml:space="preserve">Jim Mullikin:92</t>
  </si>
  <si>
    <t xml:space="preserve">Ning, Z., Cox, A. J., &amp; Mullikin, J. C. (2001). SSAHA: a fast search method for large DNA databases. Genome research, 11(10), 1725-1729.</t>
  </si>
  <si>
    <t xml:space="preserve">ssake</t>
  </si>
  <si>
    <t xml:space="preserve">René L Warren:22</t>
  </si>
  <si>
    <t xml:space="preserve">René L Warren:1.29</t>
  </si>
  <si>
    <t xml:space="preserve">René L Warren:34</t>
  </si>
  <si>
    <t xml:space="preserve">https://github.com/bcgsc/SSAKE</t>
  </si>
  <si>
    <t xml:space="preserve">Warren, René L., Granger G. Sutton, Steven JM Jones, and Robert A. Holt. "Assembling millions of short DNA sequences using SSAKE." Bioinformatics23, no. 4 (2007): 500-501.</t>
  </si>
  <si>
    <t xml:space="preserve">ssap</t>
  </si>
  <si>
    <t xml:space="preserve">Christine Orengo:67</t>
  </si>
  <si>
    <t xml:space="preserve">Christine Orengo:3.05</t>
  </si>
  <si>
    <t xml:space="preserve">Christine Orengo:82</t>
  </si>
  <si>
    <t xml:space="preserve">Taylor, W. R., &amp; Orengo, C. A. (1989). Protein structure alignment. Journal of molecular biology, 208(1), 1-22.</t>
  </si>
  <si>
    <t xml:space="preserve">ssc</t>
  </si>
  <si>
    <t xml:space="preserve">Genome Research</t>
  </si>
  <si>
    <t xml:space="preserve">Myles Brown:108</t>
  </si>
  <si>
    <t xml:space="preserve">Xu H, Xiao T, Chen CH, Li W, Meyer CA, Wu Q, et al. Sequence determinants of improved CRISPR sgRNA design. Genome Research. 2015;25(8):1147–1157. pmid:26063738</t>
  </si>
  <si>
    <t xml:space="preserve">Genomics</t>
  </si>
  <si>
    <t xml:space="preserve">Pearson, William R. "Searching protein sequence libraries: comparison of the sensitivity and selectivity of the Smith-Waterman and FASTA algorithms."Genomics 11, no. 3 (1991): 635-650.</t>
  </si>
  <si>
    <t xml:space="preserve">ssm</t>
  </si>
  <si>
    <t xml:space="preserve">E Krissinel:29; Kim Henrick:45</t>
  </si>
  <si>
    <t xml:space="preserve">E Krissinel:1.71; Kim Henrick:2.37</t>
  </si>
  <si>
    <t xml:space="preserve">E Krissinel:34; Kim Henrick:51</t>
  </si>
  <si>
    <t xml:space="preserve">1.03; 1.06</t>
  </si>
  <si>
    <t xml:space="preserve">Krissinel, E., &amp; Henrick, K. (2003, September). Protein structure comparison in 3D based on secondary structure matching (SSM) followed by C-alpha alignment, scored by a new structural similarity function. In Proceedings of the 5th international conference on molecular structural biology (Vol. 88). Vienna.</t>
  </si>
  <si>
    <t xml:space="preserve">sst</t>
  </si>
  <si>
    <t xml:space="preserve">Proc. of Neural Information Processing Systems (NIPS'01)</t>
  </si>
  <si>
    <t xml:space="preserve">Michael Collins:47; Nigel Duffy:10</t>
  </si>
  <si>
    <t xml:space="preserve">Michael Collins:2.16; Nigel Duffy:0.67</t>
  </si>
  <si>
    <t xml:space="preserve">Michael Collins:57; Nigel Duffy:17</t>
  </si>
  <si>
    <t xml:space="preserve">2.28; 0.81</t>
  </si>
  <si>
    <t xml:space="preserve">Collins, Michael, and Nigel Duffy. "Convolution kernels for natural language." InAdvances in neural information processing systems, pp. 625-632. 2001.</t>
  </si>
  <si>
    <t xml:space="preserve">st</t>
  </si>
  <si>
    <t xml:space="preserve">Kernel methods in computational biology (book)</t>
  </si>
  <si>
    <t xml:space="preserve">S V N Vishwanathan:31; Alex Smola:88</t>
  </si>
  <si>
    <t xml:space="preserve">S V N Vishwanathan:2.58; Alex Smola:5.5</t>
  </si>
  <si>
    <t xml:space="preserve">S V N Vishwanathan:42; Alex Smola:126</t>
  </si>
  <si>
    <t xml:space="preserve">2.1; 3.82</t>
  </si>
  <si>
    <t xml:space="preserve">Vishwanathan, S. V. N., and Alexander Johannes Smola. "Fast kernels for string and tree matching." Kernel methods in computational biology (2004): 113-130.</t>
  </si>
  <si>
    <t xml:space="preserve">star</t>
  </si>
  <si>
    <t xml:space="preserve">Alexander Dobin:34</t>
  </si>
  <si>
    <t xml:space="preserve">https://github.com/alexdobin/STAR</t>
  </si>
  <si>
    <t xml:space="preserve">Dobin A, Davis CA, Schlesinger F, Drenkow J, Zaleski C, Jha S, Batut P, Chaisson M, Gingeras TR. STAR: ultrafast universal RNA-seq aligner. Bioinformatics. 2013 Jan 1;29(1):15-21.</t>
  </si>
  <si>
    <t xml:space="preserve">starbeast</t>
  </si>
  <si>
    <t xml:space="preserve">Joseph Heled:10</t>
  </si>
  <si>
    <t xml:space="preserve">Joseph Heled:1.43</t>
  </si>
  <si>
    <t xml:space="preserve">Joseph Heled:21</t>
  </si>
  <si>
    <t xml:space="preserve">Heled, J., &amp; Drummond, A. J. (2010). Bayesian inference of species trees from multilocus data. Molecular biology and evolution, 27(3), 570-580.</t>
  </si>
  <si>
    <t xml:space="preserve">starchip</t>
  </si>
  <si>
    <t xml:space="preserve">Nicholas K. Akers:12</t>
  </si>
  <si>
    <t xml:space="preserve">https://github.com/LosicLab/starchip</t>
  </si>
  <si>
    <t xml:space="preserve">Akers NK, Schadt EE, Losic B. STAR Chimeric Post for rapid detection of circular RNA and fusion transcripts. Bioinformatics. 2018 Jul 15;34(14):2364-70.</t>
  </si>
  <si>
    <t xml:space="preserve">starfusion</t>
  </si>
  <si>
    <t xml:space="preserve">https://github.com/STAR-Fusion/STAR-Fusion</t>
  </si>
  <si>
    <t xml:space="preserve">Haas BJ, Dobin A, Stransky N, Li B, Yang X, Tickle T, Bankapur A, Ganote C, Doak TG, Pochet N, Sun J. STAR-Fusion: fast and accurate fusion transcript detection from RNA-Seq. BioRxiv. 2017 Jan 1:120295.</t>
  </si>
  <si>
    <t xml:space="preserve">starseqr</t>
  </si>
  <si>
    <t xml:space="preserve">Jasper JS:13</t>
  </si>
  <si>
    <t xml:space="preserve">https://github.com/ExpressionAnalysis/STAR-SEQR</t>
  </si>
  <si>
    <t xml:space="preserve">Jasper J, Powers JG, Weigman VJ. STAR-SEQR: Accurate fusion detection and support for fusion neoantigen applications.</t>
  </si>
  <si>
    <t xml:space="preserve">Nature cell biology</t>
  </si>
  <si>
    <t xml:space="preserve">Andreas Trumpp:67</t>
  </si>
  <si>
    <t xml:space="preserve">https://git.embl.de/velten/STEMNET</t>
  </si>
  <si>
    <t xml:space="preserve">Velten L, Haas SF, Raffel S, Blaszkiewicz S, Islam S, Hennig BP, Hirche C, Lutz C, Buss EC, Nowak D, Boch T. Human haematopoietic stem cell lineage commitment is a continuous process. Nature cell biology. 2017 Apr;19(4):271-81.</t>
  </si>
  <si>
    <t xml:space="preserve">strcutal</t>
  </si>
  <si>
    <t xml:space="preserve">Current Biology</t>
  </si>
  <si>
    <t xml:space="preserve">Subbiah, S., Laurents, D. V., &amp; Levitt, M. (1993). Structural similarity of DNA-binding domains of bacteriophage repressors and the globin core. Current Biology, 3(3), 141-148.</t>
  </si>
  <si>
    <t xml:space="preserve">subread</t>
  </si>
  <si>
    <t xml:space="preserve">Wei Shi:40</t>
  </si>
  <si>
    <t xml:space="preserve">Liao Y, Smyth GK, Shi W. The Subread aligner: fast, accurate and scalable read mapping by seed-and-vote. Nucleic acids research. 2013 May 1;41(10):e108-.</t>
  </si>
  <si>
    <t xml:space="preserve">sv</t>
  </si>
  <si>
    <t xml:space="preserve">Victor Guryev:45</t>
  </si>
  <si>
    <t xml:space="preserve">https://github.com/Vityay/1-2-3-SV</t>
  </si>
  <si>
    <t xml:space="preserve">svaba</t>
  </si>
  <si>
    <t xml:space="preserve">Rameen Beroukhim:124</t>
  </si>
  <si>
    <t xml:space="preserve">https://github.com/walaj/svaba</t>
  </si>
  <si>
    <t xml:space="preserve">Wala JA, Bandopadhayay P, Greenwald NF, O'Rourke R, Sharpe T, Stewart C, Schumacher S, Li Y, Weischenfeldt J, Yao X, Nusbaum C. SvABA: genome-wide detection of structural variants and indels by local assembly. Genome research. 2018 Apr 1;28(4):581-91.</t>
  </si>
  <si>
    <t xml:space="preserve">svdetect</t>
  </si>
  <si>
    <t xml:space="preserve">Bruno Zeitouni:6</t>
  </si>
  <si>
    <t xml:space="preserve">Zeitouni B, Boeva V, Janoueix-Lerosey I, Loeillet S, Legoix-Né P, Nicolas A, Delattre O, Barillot E. SVDetect: a tool to identify genomic structural variations from paired-end and mate-pair sequencing data. Bioinformatics. 2010 Aug 1;26(15):1895-6.</t>
  </si>
  <si>
    <t xml:space="preserve">svelter</t>
  </si>
  <si>
    <t xml:space="preserve">Ryan E. Mills:43</t>
  </si>
  <si>
    <t xml:space="preserve">https://github.com/mills-lab/svelter</t>
  </si>
  <si>
    <t xml:space="preserve">Zhao X, Emery SB, Myers B, Kidd JM, Mills RE. Resolving complex structural genomic rearrangements using a randomized approach. Genome biology. 2016 Dec;17(1):1-3.</t>
  </si>
  <si>
    <t xml:space="preserve">svfinder</t>
  </si>
  <si>
    <t xml:space="preserve">Cancer Informatics</t>
  </si>
  <si>
    <t xml:space="preserve">Zhaohui (Steve) Qin:47</t>
  </si>
  <si>
    <t xml:space="preserve">https://github.com/cauyrd/SVfinder</t>
  </si>
  <si>
    <t xml:space="preserve">Yang R, Chen L, Newman S, Gandhi K, Doho G, Moreno CS, Vertino PM, Bernal-Mizarchi L, Lonial S, Boise LH, Rossi M. Integrated analysis of whole-genome paired-end and mate-pair sequencing data for identifying genomic structural variations in multiple myeloma. Cancer Informatics. 2014 Jan;13:CIN-S13783.</t>
  </si>
  <si>
    <t xml:space="preserve">svseq</t>
  </si>
  <si>
    <t xml:space="preserve">Jin Zhang:13</t>
  </si>
  <si>
    <t xml:space="preserve">Zhang J, Wang J, Wu Y. An improved approach for accurate and efficient calling of structural variations with low-coverage sequence data. InBMC bioinformatics 2012 Dec 1 (Vol. 13, No. S6, p. S6). BioMed Central.</t>
  </si>
  <si>
    <t xml:space="preserve">swissmodel</t>
  </si>
  <si>
    <t xml:space="preserve">Torsten Schwede:37</t>
  </si>
  <si>
    <t xml:space="preserve">Torsten Schwede:2.85</t>
  </si>
  <si>
    <t xml:space="preserve">Torsten Schwede:55</t>
  </si>
  <si>
    <t xml:space="preserve">Schwede, T., Kopp, J., Guex, N., &amp; Peitsch, M. C. (2003). SWISS-MODEL: an automated protein homology-modeling server. Nucleic acids research, 31(13), 3381-3385.</t>
  </si>
  <si>
    <t xml:space="preserve">taipan</t>
  </si>
  <si>
    <t xml:space="preserve">Bertil Schmidt:30</t>
  </si>
  <si>
    <t xml:space="preserve">Bertil Schmidt:2</t>
  </si>
  <si>
    <t xml:space="preserve">Schmidt, Bertil, Ranjan Sinha, Bryan Beresford-Smith, and Simon J. Puglisi. "A fast hybrid short read fragment assembly algorithm." Bioinformatics 25, no. 17 (2009): 2279-2280.</t>
  </si>
  <si>
    <t xml:space="preserve">targetrna</t>
  </si>
  <si>
    <t xml:space="preserve">Brian Tjaden:16</t>
  </si>
  <si>
    <t xml:space="preserve">Brian Tjaden:1.33</t>
  </si>
  <si>
    <t xml:space="preserve">Brian Tjaden:24</t>
  </si>
  <si>
    <t xml:space="preserve">Tjaden, B. (2008). TargetRNA: a tool for predicting targets of small RNA action in bacteria. Nucleic acids research, 36(suppl 2), W109-W113.</t>
  </si>
  <si>
    <t xml:space="preserve">targetrna2</t>
  </si>
  <si>
    <t xml:space="preserve">Kery, M. B., Feldman, M., Livny, J., &amp; Tjaden, B. (2014). TargetRNA2: identifying targets of small regulatory RNAs in bacteria. Nucleic Acids Research, 42(Web Server issue), W124–9. doi:10.1093/nar/gku317</t>
  </si>
  <si>
    <t xml:space="preserve">taxatortk</t>
  </si>
  <si>
    <t xml:space="preserve">Alice Carolyn McHardy:32</t>
  </si>
  <si>
    <t xml:space="preserve">Alice Carolyn McHardy:2.67</t>
  </si>
  <si>
    <t xml:space="preserve">Alice Carolyn McHardy:47</t>
  </si>
  <si>
    <t xml:space="preserve">https://github.com/fungs/taxator-tk</t>
  </si>
  <si>
    <t xml:space="preserve">Dröge, Johannes, Ivan Gregor, and A. C. McHardy. "Taxator-tk: precise taxonomic assignment of metagenomes by fast approximation of evolutionary neighborhoods." Bioinformatics 31, no. 6 (2015): 817-824.</t>
  </si>
  <si>
    <t xml:space="preserve">tcoffee</t>
  </si>
  <si>
    <t xml:space="preserve">Cedric Notredame:35</t>
  </si>
  <si>
    <t xml:space="preserve">Cedric Notredame:2.5</t>
  </si>
  <si>
    <t xml:space="preserve">Cedric Notredame:50</t>
  </si>
  <si>
    <t xml:space="preserve">https://github.com/cbcrg/tcoffee</t>
  </si>
  <si>
    <t xml:space="preserve">Notredame, Cédric, Desmond G. Higgins, and Jaap Heringa. "T-Coffee: A novel method for fast and accurate multiple sequence alignment." Journal of molecular biology 302, no. 1 (2000): 205-217.</t>
  </si>
  <si>
    <t xml:space="preserve">team</t>
  </si>
  <si>
    <t xml:space="preserve">Zhang, X., Huang, S., Zou, F., &amp; Wang, W. (2010). TEAM: efficient two-locus epistasis tests in human genome-wide association study. Bioinformatics,26(12), i217-i227.</t>
  </si>
  <si>
    <t xml:space="preserve">tiddit</t>
  </si>
  <si>
    <t xml:space="preserve">Anna Lindstrand:21</t>
  </si>
  <si>
    <t xml:space="preserve">https://github.com/J35P312/TIDDIT</t>
  </si>
  <si>
    <t xml:space="preserve">Eisfeldt J, Vezzi F, Olason P, Nilsson D, Lindstrand A. TIDDIT, an efficient and comprehensive structural variant caller for massive parallel sequencing data. F1000Research. 2017;6.</t>
  </si>
  <si>
    <t xml:space="preserve">tmap</t>
  </si>
  <si>
    <t xml:space="preserve">https://github.com/iontorrent/TMAP</t>
  </si>
  <si>
    <t xml:space="preserve">tophat</t>
  </si>
  <si>
    <t xml:space="preserve">Daehwan Kim:9</t>
  </si>
  <si>
    <t xml:space="preserve">https://github.com/infphilo/tophat</t>
  </si>
  <si>
    <t xml:space="preserve">Kim D, Pertea G, Trapnell C, Pimentel H, Kelley R, Salzberg SL. TopHat2: accurate alignment of transcriptomes in the presence of insertions, deletions and gene fusions. Genome biology. 2013 Apr 1;14(4):R36.</t>
  </si>
  <si>
    <t xml:space="preserve">tophatfusion</t>
  </si>
  <si>
    <t xml:space="preserve">Daehwan Kim:4</t>
  </si>
  <si>
    <t xml:space="preserve">Daehwan Kim:1</t>
  </si>
  <si>
    <t xml:space="preserve">Kim D, Salzberg SL. TopHat-Fusion: an algorithm for discovery of novel fusion transcripts. Genome biology. 2011 Aug;12(8):1-5.</t>
  </si>
  <si>
    <t xml:space="preserve">https://github.com/mzwiessele/topslam</t>
  </si>
  <si>
    <t xml:space="preserve">Zwiessele M, Lawrence ND. Topslam: Waddington landscape recovery for single cell experiments. BioRxiv. 2016 Jan 1:057778.</t>
  </si>
  <si>
    <t xml:space="preserve">transabyss</t>
  </si>
  <si>
    <t xml:space="preserve">Inanc Birol:57</t>
  </si>
  <si>
    <t xml:space="preserve">https://github.com/bcgsc/transabyss</t>
  </si>
  <si>
    <t xml:space="preserve">Robertson, G., Schein, J., Chiu, R., Corbett, R., Field, M., Jackman, S. D., ... &amp; Birol, I. (2010). De novo assembly and analysis of RNA-seq data. Nature methods, 7(11), 909-912.</t>
  </si>
  <si>
    <t xml:space="preserve">https://github.com/trinityrnaseq/trinityrnaseq</t>
  </si>
  <si>
    <t xml:space="preserve">trinityfusionc</t>
  </si>
  <si>
    <t xml:space="preserve">https://github.com/trinityrnaseq/TrinityFusion</t>
  </si>
  <si>
    <t xml:space="preserve">trinityfusiond</t>
  </si>
  <si>
    <t xml:space="preserve">trinityfusionuc</t>
  </si>
  <si>
    <t xml:space="preserve">Hongkai Ji:35</t>
  </si>
  <si>
    <t xml:space="preserve">https://github.com/zji90/TSCAN</t>
  </si>
  <si>
    <t xml:space="preserve">Ji Z, Ji H. TSCAN: Pseudo-time reconstruction and evaluation in single-cell RNA-seq analysis. Nucleic acids research. 2016 Jul 27;44(13):e117-.</t>
  </si>
  <si>
    <t xml:space="preserve">tuscan</t>
  </si>
  <si>
    <t xml:space="preserve">The CRISPR Journal</t>
  </si>
  <si>
    <t xml:space="preserve">Denis C. Bauer:19</t>
  </si>
  <si>
    <t xml:space="preserve">https://github.com/BauerLab/TUSCAN</t>
  </si>
  <si>
    <t xml:space="preserve">Wilson LO, Reti D, O’Brien AR, Dunne RA, Bauer DC. High activity target-site identification using phenotypic independent CRISPR-Cas9 core functionality. The CRISPR Journal. 2018;1(2):182–190. pmid:31021206</t>
  </si>
  <si>
    <t xml:space="preserve">ublast</t>
  </si>
  <si>
    <t xml:space="preserve">Robert C. Edgar:37</t>
  </si>
  <si>
    <t xml:space="preserve">Edgar RC. Search and clustering orders of magnitude faster than BLAST. Bioinformatics. 2010 Oct 1;26(19):2460-1.</t>
  </si>
  <si>
    <t xml:space="preserve">ulysses</t>
  </si>
  <si>
    <t xml:space="preserve">Gilles Fischer:25</t>
  </si>
  <si>
    <t xml:space="preserve">Gillet-Markowska A, Richard H, Fischer G, Lafontaine I. Ulysses: accurate detection of low-frequency structural variations in large insert-size sequencing libraries. Bioinformatics. 2015 Mar 15;31(6):801-8.</t>
  </si>
  <si>
    <t xml:space="preserve">upmes</t>
  </si>
  <si>
    <t xml:space="preserve">Science</t>
  </si>
  <si>
    <t xml:space="preserve">Alexander F Schier:99</t>
  </si>
  <si>
    <t xml:space="preserve">https://github.com/farrellja/URD</t>
  </si>
  <si>
    <t xml:space="preserve">Farrell JA, Wang Y, Riesenfeld SJ, Shekhar K, Regev A, Schier AF. Single-cell reconstruction of developmental trajectories during zebrafish embryogenesis. Science. 2018 Jun 1;360(6392).</t>
  </si>
  <si>
    <t xml:space="preserve">usearch</t>
  </si>
  <si>
    <t xml:space="preserve">variationhunter</t>
  </si>
  <si>
    <t xml:space="preserve">Hormozdiari F, Alkan C, Eichler EE, Sahinalp SC. Combinatorial algorithms for structural variation detection in high-throughput sequenced genomes. Genome research. 2009 Jul 1;19(7):1270-8.</t>
  </si>
  <si>
    <t xml:space="preserve">varscan</t>
  </si>
  <si>
    <t xml:space="preserve">Richard K. Wilson:6.94</t>
  </si>
  <si>
    <t xml:space="preserve">https://github.com/dkoboldt/varscan</t>
  </si>
  <si>
    <t xml:space="preserve">Koboldt, D.C., Zhang, Q., Larson, D.E., Shen, D., McLellan, M.D., Lin, L., Miller, C.A., Mardis, E.R., Ding, L. and Wilson, R.K., 2012. VarScan 2: somatic mutation and copy number alteration discovery in cancer by exome sequencing. Genome research, 22(3), pp.568-576.</t>
  </si>
  <si>
    <t xml:space="preserve">vcake</t>
  </si>
  <si>
    <t xml:space="preserve">William Jeck:12</t>
  </si>
  <si>
    <t xml:space="preserve">William Jeck:1.5</t>
  </si>
  <si>
    <t xml:space="preserve">William Jeck:15</t>
  </si>
  <si>
    <t xml:space="preserve">Jeck, William R., Josephine A. Reinhardt, David A. Baltrus, Matthew T. Hickenbotham, Vincent Magrini, Elaine R. Mardis, Jeffery L. Dangl, and Corbin D. Jones. "Extending assembly of short DNA sequences to handle error."Bioinformatics 23, no. 21 (2007): 2942-2944.</t>
  </si>
  <si>
    <t xml:space="preserve">Ewan Birney:92</t>
  </si>
  <si>
    <t xml:space="preserve">Ewan Birney:6.13</t>
  </si>
  <si>
    <t xml:space="preserve">Zerbino, Daniel R., and Ewan Birney. "Velvet: algorithms for de novo short read assembly using de Bruijn graphs." Genome research 18, no. 5 (2008): 821-829.</t>
  </si>
  <si>
    <t xml:space="preserve">Garry Nolan:102</t>
  </si>
  <si>
    <t xml:space="preserve">Bendall SC, Davis KL, Amir EA, Tadmor MD, Simonds EF, Chen TJ, Shenfeld DK, Nolan GP, Pe’er D. Single-cell trajectory detection uncovers progression and regulatory coordination in human B cell development. Cell. 2014 Apr 24;157(3):714-25.</t>
  </si>
  <si>
    <t xml:space="preserve">Hongjun Song:92</t>
  </si>
  <si>
    <t xml:space="preserve">Shin J, Berg DA, Zhu Y, Shin JY, Song J, Bonaguidi MA, Enikolopov G, Nauen DW, Christian KM, Ming GL, Song H. Single-cell RNA-seq with waterfall reveals molecular cascades underlying adult neurogenesis. Cell stem cell. 2015 Sep 3;17(3):360-72.</t>
  </si>
  <si>
    <t xml:space="preserve">wham</t>
  </si>
  <si>
    <t xml:space="preserve">Mark Yandell:64</t>
  </si>
  <si>
    <t xml:space="preserve">https://github.com/zeeev/wham</t>
  </si>
  <si>
    <t xml:space="preserve">Kronenberg ZN, Osborne EJ, Cone KR, Kennedy BJ, Domyan ET, Shapiro MD, Elde NC, Yandell M. Wham: identifying structural variants of biological consequence. PLoS computational biology. 2015 Dec 1;11(12):e1004572.</t>
  </si>
  <si>
    <t xml:space="preserve">wmrpmp</t>
  </si>
  <si>
    <t xml:space="preserve">Fredrik Ronquist:63</t>
  </si>
  <si>
    <t xml:space="preserve">Ronquist, Fredrik. "Matrix representation of trees, redundancy, and weighting."Systematic Biology (1996): 247-253.</t>
  </si>
  <si>
    <t xml:space="preserve">woodhams</t>
  </si>
  <si>
    <t xml:space="preserve">wublast</t>
  </si>
  <si>
    <t xml:space="preserve">Warren Gish:23</t>
  </si>
  <si>
    <t xml:space="preserve">Lopez, Rodrigo, Ville Silventoinen, Stephen Robinson, Asif Kibria, and Warren Gish. "WU-Blast2 server at the European bioinformatics institute." Nucleic acids research 31, no. 13 (2003): 3795-3798.</t>
  </si>
  <si>
    <t xml:space="preserve">wucrispr</t>
  </si>
  <si>
    <t xml:space="preserve">Xiaowei Wang:38</t>
  </si>
  <si>
    <t xml:space="preserve">https://github.com/wang-lab/WU-CRISPR</t>
  </si>
  <si>
    <t xml:space="preserve">Wong N, Liu W, Wang X. WU-CRISPR: Characteristics of functional guide RNAs for the CRISPR/Cas9 system. Genome Biology. 2015;16(1):1–8.</t>
  </si>
  <si>
    <t xml:space="preserve">xalign</t>
  </si>
  <si>
    <t xml:space="preserve">Xiang Zhang:25</t>
  </si>
  <si>
    <t xml:space="preserve">Xiang Zhang:1.67</t>
  </si>
  <si>
    <t xml:space="preserve">Xiang Zhang:37</t>
  </si>
  <si>
    <t xml:space="preserve">Zhang, X., Asara, J. M., Adamec, J., Ouzzani, M., &amp; Elmagarmid, A. K. (2005). Data pre-processing in liquid chromatography–mass spectrometry-based proteomics. Bioinformatics, 21(21), 4054-4059.</t>
  </si>
  <si>
    <t xml:space="preserve">xcmswithcorrection</t>
  </si>
  <si>
    <t xml:space="preserve">Analytical chemistry</t>
  </si>
  <si>
    <t xml:space="preserve">Gary Siuzdak:65</t>
  </si>
  <si>
    <t xml:space="preserve">Gary Siuzdak:3.42</t>
  </si>
  <si>
    <t xml:space="preserve">Gary Siuzdak:87</t>
  </si>
  <si>
    <t xml:space="preserve">Smith, C. A., Want, E. J., O'Maille, G., Abagyan, R., &amp; Siuzdak, G. (2006). XCMS: processing mass spectrometry data for metabolite profiling using nonlinear peak alignment, matching, and identification. Analytical chemistry, 78(3), 779-787.</t>
  </si>
  <si>
    <t xml:space="preserve">xcmswithoutretentiontime</t>
  </si>
  <si>
    <t xml:space="preserve">zema</t>
  </si>
  <si>
    <t xml:space="preserve">zinbwave</t>
  </si>
  <si>
    <t xml:space="preserve">Risso D, Perraudeau F, Gribkova S, Dudoit S, Vert JP. A general and flexible method for signal extraction from single-cell RNA-seq data. Nature communications. 2018 Jan 18;9(1):1-7.</t>
  </si>
  <si>
    <t xml:space="preserve">numTools</t>
  </si>
  <si>
    <t xml:space="preserve">h5-index (2020)</t>
  </si>
  <si>
    <t xml:space="preserve">Advances in bioinformatics</t>
  </si>
  <si>
    <t xml:space="preserve">Annual International Conference on Research in Computational Molecular Biology</t>
  </si>
  <si>
    <t xml:space="preserve">arXiv Genomics (q-bio.GN)</t>
  </si>
  <si>
    <t xml:space="preserve">BMC proceedings</t>
  </si>
  <si>
    <t xml:space="preserve">International Conference on Research in Computational Molecular Biology</t>
  </si>
  <si>
    <t xml:space="preserve">Methods in enzymology</t>
  </si>
  <si>
    <t xml:space="preserve">Molecular phylogenetics and evolution</t>
  </si>
  <si>
    <t xml:space="preserve">Nature protocols</t>
  </si>
  <si>
    <t xml:space="preserve">Nature Structural &amp; Molecular Biology</t>
  </si>
  <si>
    <t xml:space="preserve">Proceedings of the VLDB Endowment</t>
  </si>
  <si>
    <t xml:space="preserve">Taxon</t>
  </si>
  <si>
    <t xml:space="preserve">articleScore(monoWord)</t>
  </si>
  <si>
    <t xml:space="preserve">articleScore(diWord)</t>
  </si>
  <si>
    <t xml:space="preserve">PMID</t>
  </si>
  <si>
    <t xml:space="preserve">Abstract</t>
  </si>
  <si>
    <t xml:space="preserve">http://www.ncbi.nlm.nih.gov/pubmed/24708189</t>
  </si>
  <si>
    <t xml:space="preserve">training</t>
  </si>
  <si>
    <t xml:space="preserve">The rapid evolution in high-throughput sequencing (HTS) technologies has opened up new perspectives in several research fields and led to the production of large volumes of sequence data. A fundamental step in HTS data analysis is the mapping of reads onto reference sequences. Choosing a suitable mapper for a given technology and a given application is a subtle task because of the difficulty of evaluating mapping algorithms. In this paper, we present a benchmark procedure to compare mapping algorithms used in HTS using both real and simulated datasets and considering four evaluation criteria: computational resource and time requirements, robustness of mapping, ability to report positions for reads in repetitive regions, and ability to retrieve true genetic variation positions. To measure robustness, we introduced a new definition for a correctly mapped read taking into account not only the expected start position of the read but also the end position and the number of indels and substitutions. We developed CuReSim, a new read simulator, that is able to generate customized benchmark data for any kind of HTS technology by adjusting parameters to the error types. CuReSim and CuReSimEval, a tool to evaluate the mapping quality of the CuReSim simulated reads, are freely available. We applied our benchmark procedure to evaluate 14 mappers in the context of whole genome sequencing of small genomes with Ion Torrent data for which such a comparison has not yet been established. A benchmark procedure to compare HTS data mappers is introduced with a new definition for the mapping correctness as well as tools to generate simulated reads and evaluate mapping quality. The application of this procedure to Ion Torrent data from the whole genome sequencing of small genomes has allowed us to validate our benchmark procedure and demonstrate that it is helpful for selecting a mapper based on the intended application, questions to be addressed, and the technology used. This benchmark procedure can be used to evaluate existing or in-development mappers as well as to optimize parameters of a chosen mapper for any application and any sequencing platform.</t>
  </si>
  <si>
    <t xml:space="preserve">http://www.ncbi.nlm.nih.gov/pubmed/20617200</t>
  </si>
  <si>
    <t xml:space="preserve">A comprehensive benchmark of kernel methods to extract protein-protein interactions from literature.</t>
  </si>
  <si>
    <t xml:space="preserve">The most important way of conveying new findings in biomedical research is scientific publication. Extraction of protein-protein interactions (PPIs) reported in scientific publications is one of the core topics of text mining in the life sciences. Recently, a new class of such methods has been proposed - convolution kernels that identify PPIs using deep parses of sentences. However, comparing published results of different PPI extraction methods is impossible due to the use of different evaluation corpora, different evaluation metrics, different tuning procedures, etc. In this paper, we study whether the reported performance metrics are robust across different corpora and learning settings and whether the use of deep parsing actually leads to an increase in extraction quality. Our ultimate goal is to identify the one method that performs best in real-life scenarios, where information extraction is performed on unseen text and not on specifically prepared evaluation data. We performed a comprehensive benchmarking of nine different methods for PPI extraction that use convolution kernels on rich linguistic information. Methods were evaluated on five different public corpora using cross-validation, cross-learning, and cross-corpus evaluation. Our study confirms that kernels using dependency trees generally outperform kernels based on syntax trees. However, our study also shows that only the best kernel methods can compete with a simple rule-based approach when the evaluation prevents information leakage between training and test corpora. Our results further reveal that the F-score of many approaches drops significantly if no corpus-specific parameter optimization is applied and that methods reaching a good AUC score often perform much worse in terms of F-score. We conclude that for most kernels no sensible estimation of PPI extraction performance on new text is possible, given the current heterogeneity in evaluation data. Nevertheless, our study shows that three kernels are clearly superior to the other methods.</t>
  </si>
  <si>
    <t xml:space="preserve">http://www.ncbi.nlm.nih.gov/pubmed/18793413</t>
  </si>
  <si>
    <t xml:space="preserve">Liquid chromatography coupled to mass spectrometry (LC-MS) has become a prominent tool for the analysis of complex proteomics and metabolomics samples. In many applications multiple LC-MS measurements need to be compared, e. g. to improve reliability or to combine results from different samples in a statistical comparative analysis. As in all physical experiments, LC-MS data are affected by uncertainties, and variability of retention time is encountered in all data sets. It is therefore necessary to estimate and correct the underlying distortions of the retention time axis to search for corresponding compounds in different samples. To this end, a variety of so-called LC-MS map alignment algorithms have been developed during the last four years. Most of these approaches are well documented, but they are usually evaluated on very specific samples only. So far, no publication has been assessing different alignment algorithms using a standard LC-MS sample along with commonly used quality criteria. We propose two LC-MS proteomics as well as two LC-MS metabolomics data sets that represent typical alignment scenarios. Furthermore, we introduce a new quality measure for the evaluation of LC-MS alignment algorithms. Using the four data sets to compare six freely available alignment algorithms proposed for the alignment of metabolomics and proteomics LC-MS measurements, we found significant differences with respect to alignment quality, running time, and usability in general. The multitude of available alignment methods necessitates the generation of standard data sets and quality measures that allow users as well as developers to benchmark and compare their map alignment tools on a fair basis. Our study represents a first step in this direction. Currently, the installation and evaluation of the &amp;quot;correct&amp;quot; parameter settings can be quite a time-consuming task, and the success of a particular method is still highly dependent on the experience of the user. Therefore, we propose to continue and extend this type of study to a community-wide competition. All data as well as our evaluation scripts are available at http://msbi.ipb-halle.de/msbi/caap.</t>
  </si>
  <si>
    <t xml:space="preserve">http://www.ncbi.nlm.nih.gov/pubmed/25198770</t>
  </si>
  <si>
    <t xml:space="preserve">GABenchToB: a genome assembly benchmark tuned on bacteria and benchtop sequencers.</t>
  </si>
  <si>
    <t xml:space="preserve">De novo genome assembly is the process of reconstructing a complete genomic sequence from countless small sequencing reads. Due to the complexity of this task, numerous genome assemblers have been developed to cope with different requirements and the different kinds of data provided by sequencers within the fast evolving field of next-generation sequencing technologies. In particular, the recently introduced generation of benchtop sequencers, like Illumina's MiSeq and Ion Torrent's Personal Genome Machine (PGM), popularized the easy, fast, and cheap sequencing of bacterial organisms to a broad range of academic and clinical institutions. With a strong pragmatic focus, here, we give a novel insight into the line of assembly evaluation surveys as we benchmark popular de novo genome assemblers based on bacterial data generated by benchtop sequencers. Therefore, single-library assemblies were generated, assembled, and compared to each other by metrics describing assembly contiguity and accuracy, and also by practice-oriented criteria as for instance computing time. In addition, we extensively analyzed the effect of the depth of coverage on the genome assemblies within reasonable ranges and the k-mer optimization problem of de Bruijn Graph assemblers. Our results show that, although both MiSeq and PGM allow for good genome assemblies, they require different approaches. They not only pair with different assembler types, but also affect assemblies differently regarding the depth of coverage where oversampling can become problematic. Assemblies vary greatly with respect to contiguity and accuracy but also by the requirement on the computing power. Consequently, no assembler can be rated best for all preconditions. Instead, the given kind of data, the demands on assembly quality, and the available computing infrastructure determines which assembler suits best. The data sets, scripts and all additional information needed to replicate our results are freely available at ftp://ftp.cebitec.uni-bielefeld.de/pub/GABenchToB.</t>
  </si>
  <si>
    <t xml:space="preserve">http://www.ncbi.nlm.nih.gov/pubmed/15701525</t>
  </si>
  <si>
    <t xml:space="preserve">We report the largest and most comprehensive comparison of protein structural alignment methods. Specifically, we evaluate six publicly available structure alignment programs: SSAP, STRUCTAL, DALI, LSQMAN, CE and SSM by aligning all 8,581,970 protein structure pairs in a test set of 2930 protein domains specially selected from CATH v.2.4 to ensure sequence diversity. We consider an alignment good if it matches many residues, and the two substructures are geometrically similar. Even with this definition, evaluating structural alignment methods is not straightforward. At first, we compared the rates of true and false positives using receiver operating characteristic (ROC) curves with the CATH classification taken as a gold standard. This proved unsatisfactory in that the quality of the alignments is not taken into account: sometimes a method that finds less good alignments scores better than a method that finds better alignments. We correct this intrinsic limitation by using four different geometric match measures (SI, MI, SAS, and GSAS) to evaluate the quality of each structural alignment. With this improved analysis we show that there is a wide variation in the performance of different methods; the main reason for this is that it can be difficult to find a good structural alignment between two proteins even when such an alignment exists. We find that STRUCTAL and SSM perform best, followed by LSQMAN and CE. Our focus on the intrinsic quality of each alignment allows us to propose a new method, called &amp;quot;Best-of-All&amp;quot; that combines the best results of all methods. Many commonly used methods miss 10-50% of the good Best-of-All alignments. By putting existing structural alignments into proper perspective, our study allows better comparison of protein structures. By highlighting limitations of existing methods, it will spur the further development of better structural alignment methods. This will have significant biological implications now that structural comparison has come to play a central role in the analysis of experimental work on protein structure, protein function and protein evolution.</t>
  </si>
  <si>
    <t xml:space="preserve">http://www.ncbi.nlm.nih.gov/pubmed/21856737</t>
  </si>
  <si>
    <t xml:space="preserve">The advent of next-generation sequencing (NGS) techniques presents many novel opportunities for many applications in life sciences. The vast number of short reads produced by these techniques, however, pose significant computational challenges. The first step in many types of genomic analysis is the mapping of short reads to a reference genome, and several groups have developed dedicated algorithms and software packages to perform this function. As the developers of these packages optimize their algorithms with respect to various considerations, the relative merits of different software packages remain unclear. However, for scientists who generate and use NGS data for their specific research projects, an important consideration is choosing the software that is most suitable for their application. With a view to comparing existing short read alignment software, we develop a simulation and evaluation suite, Seal, which simulates NGS runs for different configurations of various factors, including sequencing error, indels and coverage. We also develop criteria to compare the performances of software with disparate output structure (e.g. some packages return a single alignment while some return multiple possible alignments). Using these criteria, we comprehensively evaluate the performances of Bowtie, BWA, mr- and mrsFAST, Novoalign, SHRiMP and SOAPv2, with regard to accuracy and runtime. We expect that the results presented here will be useful to investigators in choosing the alignment software that is most suitable for their specific research aims. Our results also provide insights into the factors that should be considered to use alignment results effectively. Seal can also be used to evaluate the performance of algorithms that use deep sequencing data for various purposes (e.g. identification of genomic variants). Seal is available as open source at http://compbio.case.edu/seal/. matthew.ruffalo@case.edu Supplementary data are available at Bioinformatics online.</t>
  </si>
  <si>
    <t xml:space="preserve">http://www.ncbi.nlm.nih.gov/pubmed/24602402</t>
  </si>
  <si>
    <t xml:space="preserve">Multiple sequence alignment (MSA) is an extremely useful tool for molecular and evolutionary biology and there are several programs and algorithms available for this purpose. Although previous studies have compared the alignment accuracy of different MSA programs, their computational time and memory usage have not been systematically evaluated. Given the unprecedented amount of data produced by next generation deep sequencing platforms, and increasing demand for large-scale data analysis, it is imperative to optimize the application of software. Therefore, a balance between alignment accuracy and computational cost has become a critical indicator of the most suitable MSA program. We compared both accuracy and cost of nine popular MSA programs, namely CLUSTALW, CLUSTAL OMEGA, DIALIGN-TX, MAFFT, MUSCLE, POA, Probalign, Probcons and T-Coffee, against the benchmark alignment dataset BAliBASE and discuss the relevance of some implementations embedded in each program's algorithm. Accuracy of alignment was calculated with the two standard scoring functions provided by BAliBASE, the sum-of-pairs and total-column scores, and computational costs were determined by collecting peak memory usage and time of execution. Our results indicate that mostly the consistency-based programs Probcons, T-Coffee, Probalign and MAFFT outperformed the other programs in accuracy. Whenever sequences with large N/C terminal extensions were present in the BAliBASE suite, Probalign, MAFFT and also CLUSTAL OMEGA outperformed Probcons and T-Coffee. The drawback of these programs is that they are more memory-greedy and slower than POA, CLUSTALW, DIALIGN-TX, and MUSCLE. CLUSTALW and MUSCLE were the fastest programs, being CLUSTALW the least RAM memory demanding program. Based on the results presented herein, all four programs Probcons, T-Coffee, Probalign and MAFFT are well recommended for better accuracy of multiple sequence alignments. T-Coffee and recent versions of MAFFT can deliver faster and reliable alignments, which are specially suited for larger datasets than those encountered in the BAliBASE suite, if multi-core computers are available. In fact, parallelization of alignments for multi-core computers should probably be addressed by more programs in a near future, which will certainly improve performance significantly.</t>
  </si>
  <si>
    <t xml:space="preserve">http://www.ncbi.nlm.nih.gov/pubmed/23758764</t>
  </si>
  <si>
    <t xml:space="preserve">The development of next-generation sequencing instruments has led to the generation of millions of short sequences in a single run. The process of aligning these reads to a reference genome is time consuming and demands the development of fast and accurate alignment tools. However, the current proposed tools make different compromises between the accuracy and the speed of mapping. Moreover, many important aspects are overlooked while comparing the performance of a newly developed tool to the state of the art. Therefore, there is a need for an objective evaluation method that covers all the aspects. In this work, we introduce a benchmarking suite to extensively analyze sequencing tools with respect to various aspects and provide an objective comparison. We applied our benchmarking tests on 9 well known mapping tools, namely, Bowtie, Bowtie2, BWA, SOAP2, MAQ, RMAP, GSNAP, Novoalign, and mrsFAST (mrFAST) using synthetic data and real RNA-Seq data. MAQ and RMAP are based on building hash tables for the reads, whereas the remaining tools are based on indexing the reference genome. The benchmarking tests reveal the strengths and weaknesses of each tool. The results show that no single tool outperforms all others in all metrics. However, Bowtie maintained the best throughput for most of the tests while BWA performed better for longer read lengths. The benchmarking tests are not restricted to the mentioned tools and can be further applied to others. The mapping process is still a hard problem that is affected by many factors. In this work, we provided a benchmarking suite that reveals and evaluates the different factors affecting the mapping process. Still, there is no tool that outperforms all of the others in all the tests. Therefore, the end user should clearly specify his needs in order to choose the tool that provides the best results.</t>
  </si>
  <si>
    <t xml:space="preserve">http://www.ncbi.nlm.nih.gov/pubmed/22172045</t>
  </si>
  <si>
    <t xml:space="preserve">Epistasis is recognized fundamentally important for understanding the mechanism of disease-causing genetic variation. Though many novel methods for detecting epistasis have been proposed, few studies focus on their comparison. Undertaking a comprehensive comparison study is an urgent task and a pathway of the methods to real applications. This paper aims at a comparison study of epistasis detection methods through applying related software packages on datasets. For this purpose, we categorize methods according to their search strategies, and select five representative methods (TEAM, BOOST, SNPRuler, AntEpiSeeker and epiMODE) originating from different underlying techniques for comparison. The methods are tested on simulated datasets with different size, various epistasis models, and with/without noise. The types of noise include missing data, genotyping error and phenocopy. Performance is evaluated by detection power (three forms are introduced), robustness, sensitivity and computational complexity. None of selected methods is perfect in all scenarios and each has its own merits and limitations. In terms of detection power, AntEpiSeeker performs best on detecting epistasis displaying marginal effects (eME) and BOOST performs best on identifying epistasis displaying no marginal effects (eNME). In terms of robustness, AntEpiSeeker is robust to all types of noise on eME models, BOOST is robust to genotyping error and phenocopy on eNME models, and SNPRuler is robust to phenocopy on eME models and missing data on eNME models. In terms of sensitivity, AntEpiSeeker is the winner on eME models and both SNPRuler and BOOST perform well on eNME models. In terms of computational complexity, BOOST is the fastest among the methods. In terms of overall performance, AntEpiSeeker and BOOST are recommended as the efficient and effective methods. This comparison study may provide guidelines for applying the methods and further clues for epistasis detection.</t>
  </si>
  <si>
    <t xml:space="preserve">http://www.ncbi.nlm.nih.gov/pubmed/22152123</t>
  </si>
  <si>
    <t xml:space="preserve">Species phylogenies are not estimated directly, but rather through phylogenetic analyses of different gene datasets. However, true gene trees can differ from the true species tree (and hence from one another) due to biological processes such as horizontal gene transfer, incomplete lineage sorting, and gene duplication and loss, so that no single gene tree is a reliable estimate of the species tree. Several methods have been developed to estimate species trees from estimated gene trees, differing according to the specific algorithmic technique used and the biological model used to explain differences between species and gene trees. Relatively little is known about the relative performance of these methods. We report on a study evaluating several different methods for estimating species trees from sequence datasets, simulating sequence evolution under a complex model including indels (insertions and deletions), substitutions, and incomplete lineage sorting. The most important finding of our study is that some fast and simple methods are nearly as accurate as the most accurate methods, which employ sophisticated statistical methods and are computationally quite intensive. We also observe that methods that explicitly consider errors in the estimated gene trees produce more accurate trees than methods that assume the estimated gene trees are correct. Our study shows that highly accurate estimations of species trees are achievable, even when gene trees differ from each other and from the species tree, and that these estimations can be obtained using fairly simple and computationally tractable methods.</t>
  </si>
  <si>
    <t xml:space="preserve">http://www.ncbi.nlm.nih.gov/pubmed/23593445</t>
  </si>
  <si>
    <t xml:space="preserve">An improved swarm optimization for parameter estimation and biological model selection.</t>
  </si>
  <si>
    <t xml:space="preserve">One of the key aspects of computational systems biology is the investigation on the dynamic biological processes within cells. Computational models are often required to elucidate the mechanisms and principles driving the processes because of the nonlinearity and complexity. The models usually incorporate a set of parameters that signify the physical properties of the actual biological systems. In most cases, these parameters are estimated by fitting the model outputs with the corresponding experimental data. However, this is a challenging task because the available experimental data are frequently noisy and incomplete. In this paper, a new hybrid optimization method is proposed to estimate these parameters from the noisy and incomplete experimental data. The proposed method, called Swarm-based Chemical Reaction Optimization, integrates the evolutionary searching strategy employed by the Chemical Reaction Optimization, into the neighbouring searching strategy of the Firefly Algorithm method. The effectiveness of the method was evaluated using a simulated nonlinear model and two biological models: synthetic transcriptional oscillators, and extracellular protease production models. The results showed that the accuracy and computational speed of the proposed method were better than the existing Differential Evolution, Firefly Algorithm and Chemical Reaction Optimization methods. The reliability of the estimated parameters was statistically validated, which suggests that the model outputs produced by these parameters were valid even when noisy and incomplete experimental data were used. Additionally, Akaike Information Criterion was employed to evaluate the model selection, which highlighted the capability of the proposed method in choosing a plausible model based on the experimental data. In conclusion, this paper presents the effectiveness of the proposed method for parameter estimation and model selection problems using noisy and incomplete experimental data. This study is hoped to provide a new insight in developing more accurate and reliable biological models based on limited and low quality experimental data.</t>
  </si>
  <si>
    <t xml:space="preserve">http://www.ncbi.nlm.nih.gov/pubmed/25511303</t>
  </si>
  <si>
    <t xml:space="preserve">Comparisons of computational methods for differential alternative splicing detection using RNA-seq in plant systems.</t>
  </si>
  <si>
    <t xml:space="preserve">Alternative Splicing (AS) as a post-transcription regulation mechanism is an important application of RNA-seq studies in eukaryotes. A number of software and computational methods have been developed for detecting AS. Most of the methods, however, are designed and tested on animal data, such as human and mouse. Plants genes differ from those of animals in many ways, e.g., the average intron size and preferred AS types. These differences may require different computational approaches and raise questions about their effectiveness on plant data. The goal of this paper is to benchmark existing computational differential splicing (or transcription) detection methods so that biologists can choose the most suitable tools to accomplish their goals. This study compares the eight popular public available software packages for differential splicing analysis using both simulated and real Arabidopsis thaliana RNA-seq data. All software are freely available. The study examines the effect of varying AS ratio, read depth, dispersion pattern, AS types, sample sizes and the influence of annotation. Using a real data, the study looks at the consistences between the packages and verifies a subset of the detected AS events using PCR studies. No single method performs the best in all situations. The accuracy of annotation has a major impact on which method should be chosen for AS analysis. DEXSeq performs well in the simulated data when the AS signal is relative strong and annotation is accurate. Cufflinks achieve a better tradeoff between precision and recall and turns out to be the best one when incomplete annotation is provided. Some methods perform inconsistently for different AS types. Complex AS events that combine several simple AS events impose problems for most methods, especially for MATS. MATS stands out in the analysis of real RNA-seq data when all the AS events being evaluated are simple AS events.</t>
  </si>
  <si>
    <t xml:space="preserve">http://www.ncbi.nlm.nih.gov/pubmed/25521762</t>
  </si>
  <si>
    <t xml:space="preserve">Recently, large bio-projects dealing with the release of different genomes have transpired. Most of these projects use next-generation sequencing platforms. As a consequence, many de novo assembly tools have evolved to assemble the reads generated by these platforms. Each tool has its own inherent advantages and disadvantages, which make the selection of an appropriate tool a challenging task. We have evaluated the performance of frequently used de novo assemblers namely ABySS, IDBA-UD, Minia, SOAP, SPAdes, Sparse, and Velvet. These assemblers are assessed based on their output quality during the assembly process conducted over fungal data. We compared the performance of these assemblers by considering both computational as well as quality metrics. By analyzing these performance metrics, the assemblers are ranked and a procedure for choosing the candidate assembler is illustrated. In this study, we propose an assessment method for the selection of de novo assemblers by considering their computational as well as quality metrics at the draft genome level. We divide the quality metrics into three groups: g1 measures the goodness of the assemblies, g2 measures the problems of the assemblies, and g3 measures the conservation elements in the assemblies. Our results demonstrate that the assemblers ABySS and IDBA-UD exhibit a good performance for the studied data from fungal genomes in terms of running time, memory, and quality. The results suggest that whole genome shotgun sequencing projects should make use of different assemblers by considering their merits.</t>
  </si>
  <si>
    <t xml:space="preserve">http://www.ncbi.nlm.nih.gov/pubmed/21483869</t>
  </si>
  <si>
    <t xml:space="preserve">A comprehensive benchmark study of multiple sequence alignment methods: current challenges and future perspectives.</t>
  </si>
  <si>
    <t xml:space="preserve">Multiple comparison or alignmentof protein sequences has become a fundamental tool in many different domains in modern molecular biology, from evolutionary studies to prediction of 2D/3D structure, molecular function and inter-molecular interactions etc. By placing the sequence in the framework of the overall family, multiple alignments can be used to identify conserved features and to highlight differences or specificities. In this paper, we describe a comprehensive evaluation of many of the most popular methods for multiple sequence alignment (MSA), based on a new benchmark test set. The benchmark is designed to represent typical problems encountered when aligning the large protein sequence sets that result from today's high throughput biotechnologies. We show that alignmentmethods have significantly progressed and can now identify most of the shared sequence features that determine the broad molecular function(s) of a protein family, even for divergent sequences. However,we have identified a number of important challenges. First, the locally conserved regions, that reflect functional specificities or that modulate a protein's function in a given cellular context,are less well aligned. Second, motifs in natively disordered regions are often misaligned. Third, the badly predicted or fragmentary protein sequences, which make up a large proportion of today's databases, lead to a significant number of alignment errors. Based on this study, we demonstrate that the existing MSA methods can be exploited in combination to improve alignment accuracy, although novel approaches will still be needed to fully explore the most difficult regions. We then propose knowledge-enabled, dynamic solutions that will hopefully pave the way to enhanced alignment construction and exploitation in future evolutionary systems biology studies.</t>
  </si>
  <si>
    <t xml:space="preserve">http://www.ncbi.nlm.nih.gov/pubmed/21113338</t>
  </si>
  <si>
    <t xml:space="preserve">Over the last decade, dramatic advances have been made in developing methods for large-scale phylogeny estimation, so that it is now feasible for investigators with moderate computational resources to obtain reasonable solutions to maximum likelihood and maximum parsimony, even for datasets with a few thousand sequences. There has also been progress on developing methods for multiple sequence alignment, so that greater alignment accuracy (and subsequent improvement in phylogenetic accuracy) is now possible through automated methods. However, these methods have not been tested under conditions that reflect properties of datasets confronted by large-scale phylogenetic estimation projects. In this paper we report on a study that compares several alignment methods on a benchmark collection of nucleotide sequence datasets of up to 78,132 sequences. We show that as the number of sequences increases, the number of alignment methods that can analyze the datasets decreases. Furthermore, the most accurate alignment methods are unable to analyze the very largest datasets we studied, so that only moderately accurate alignment methods can be used on the largest datasets. As a result, alignments computed for large datasets have relatively large error rates, and maximum likelihood phylogenies computed on these alignments also have high error rates. Therefore, the estimation of highly accurate multiple sequence alignments is a major challenge for Tree of Life projects, and more generally for large-scale systematics studies.</t>
  </si>
  <si>
    <t xml:space="preserve">http://www.ncbi.nlm.nih.gov/pubmed/19046431</t>
  </si>
  <si>
    <t xml:space="preserve">The nucleotide substitution rate matrix is a key parameter of molecular evolution. Several methods for inferring this parameter have been proposed, with different mathematical bases. These methods include counting sequence differences and taking the log of the resulting probability matrices, methods based on Markov triples, and maximum likelihood methods that infer the substitution probabilities that lead to the most likely model of evolution. However, the speed and accuracy of these methods has not been compared. Different methods differ in performance by orders of magnitude (ranging from 1 ms to 10 s per matrix), but differences in accuracy of rate matrix reconstruction appear to be relatively small. Encouragingly, relatively simple and fast methods can provide results at least as accurate as far more complex and computationally intensive methods, especially when the sequences to be compared are relatively short. Based on the conditions tested, we recommend the use of method of Gojobori et al. (1982) for long sequences (&amp;gt; 600 nucleotides), and the method of Goldman et al. (1996) for shorter sequences (&amp;lt; 600 nucleotides). The method of Barry and Hartigan (1987) can provide somewhat more accuracy, measured as the Euclidean distance between the true and inferred matrices, on long sequences (&amp;gt; 2000 nucleotides) at the expense of substantially longer computation time. The availability of methods that are both fast and accurate will allow us to gain a global picture of change in the nucleotide substitution rate matrix on a genomewide scale across the tree of life.</t>
  </si>
  <si>
    <t xml:space="preserve">http://www.ncbi.nlm.nih.gov/pubmed/15840834</t>
  </si>
  <si>
    <t xml:space="preserve">Modeling a protein structure based on a homologous structure is a standard method in structural biology today. In this process an alignment of a target protein sequence onto the structure of a template(s) is used as input to a program that constructs a 3D model. It has been shown that the most important factor in this process is the correctness of the alignment and the choice of the best template structure(s), while it is generally believed that there are no major differences between the best modeling programs. Therefore, a large number of studies to benchmark the alignment qualities and the selection process have been performed. However, to our knowledge no large-scale benchmark has been performed to evaluate the programs used to transform the alignment to a 3D model. In this study, a benchmark of six different homology modeling programs- Modeller, SegMod/ENCAD, SWISS-MODEL, 3D-JIGSAW, nest, and Builder-is presented. The performance of these programs is evaluated using physiochemical correctness and structural similarity to the correct structure. From our analysis it can be concluded that no single modeling program outperform the others in all tests. However, it is quite clear that three modeling programs, Modeller, nest, and SegMod/ ENCAD, perform better than the others. Interestingly, the fastest and oldest modeling program, SegMod/ ENCAD, performs very well, although it was written more than 10 years ago and has not undergone any development since. It can also be observed that none of the homology modeling programs builds side chains as well as a specialized program (SCWRL), and therefore there should be room for improvement.</t>
  </si>
  <si>
    <t xml:space="preserve">http://www.ncbi.nlm.nih.gov/pubmed/22132132</t>
  </si>
  <si>
    <t xml:space="preserve">Statistical methods for phylogeny estimation, especially maximum likelihood (ML), offer high accuracy with excellent theoretical properties. However, RAxML, the current leading method for large-scale ML estimation, can require weeks or longer when used on datasets with thousands of molecular sequences. Faster methods for ML estimation, among them FastTree, have also been developed, but their relative performance to RAxML is not yet fully understood. In this study, we explore the performance with respect to ML score, running time, and topological accuracy, of FastTree and RAxML on thousands of alignments (based on both simulated and biological nucleotide datasets) with up to 27,634 sequences. We find that when RAxML and FastTree are constrained to the same running time, FastTree produces topologically much more accurate trees in almost all cases. We also find that when RAxML is allowed to run to completion, it provides an advantage over FastTree in terms of the ML score, but does not produce substantially more accurate tree topologies. Interestingly, the relative accuracy of trees computed using FastTree and RAxML depends in part on the accuracy of the sequence alignment and dataset size, so that FastTree can be more accurate than RAxML on large datasets with relatively inaccurate alignments. Finally, the running times of RAxML and FastTree are dramatically different, so that when run to completion, RAxML can take several orders of magnitude longer than FastTree to complete. Thus, our study shows that very large phylogenies can be estimated very quickly using FastTree, with little (and in some cases no) degradation in tree accuracy, as compared to RAxML.</t>
  </si>
  <si>
    <t xml:space="preserve">http://www.ncbi.nlm.nih.gov/pubmed/17062146</t>
  </si>
  <si>
    <t xml:space="preserve">The accuracy of several multiple sequence alignment programs for proteins.</t>
  </si>
  <si>
    <t xml:space="preserve">There have been many algorithms and software programs implemented for the inference of multiple sequence alignments of protein and DNA sequences. The &amp;quot;true&amp;quot; alignment is usually unknown due to the incomplete knowledge of the evolutionary history of the sequences, making it difficult to gauge the relative accuracy of the programs. We tested nine of the most often used protein alignment programs and compared their results using sequences generated with the simulation software Simprot which creates known alignments under realistic and controlled evolutionary scenarios. We have simulated more than 30,000 alignment sets using various evolutionary histories in order to define strengths and weaknesses of each program tested. We found that alignment accuracy is extremely dependent on the number of insertions and deletions in the sequences, and that indel size has a weaker effect. We also considered benchmark alignments from the latest version of BAliBASE and the results relative to BAliBASE- and Simprot-generated data sets were consistent in most cases. Our results indicate that employing Simprot's simulated sequences allows the creation of a more flexible and broader range of alignment classes than the usual methods for alignment accuracy assessment. Simprot also allows for a quick and efficient analysis of a wider range of possible evolutionary histories that might not be present in currently available alignment sets. Among the nine programs tested, the iterative approach available in Mafft (L-INS-i) and ProbCons were consistently the most accurate, with Mafft being the faster of the two.</t>
  </si>
  <si>
    <t xml:space="preserve">http://www.ncbi.nlm.nih.gov/pubmed/24839440</t>
  </si>
  <si>
    <t xml:space="preserve">Objective and comprehensive evaluation of bisulfite short read mapping tools.</t>
  </si>
  <si>
    <t xml:space="preserve">Background. Large-scale bisulfite treatment and short reads sequencing technology allow comprehensive estimation of methylation states of Cs in the genomes of different tissues, cell types, and developmental stages. Accurate characterization of DNA methylation is essential for understanding genotype phenotype association, gene and environment interaction, diseases, and cancer. Aligning bisulfite short reads to a reference genome has been a challenging task. We compared five bisulfite short read mapping tools, BSMAP, Bismark, BS-Seeker, BiSS, and BRAT-BW, representing two classes of mapping algorithms (hash table and suffix/prefix tries). We examined their mapping efficiency (i.e., the percentage of reads that can be mapped to the genomes), usability, running time, and effects of changing default parameter settings using both real and simulated reads. We also investigated how preprocessing data might affect mapping efficiency. Conclusion. Among the five programs compared, in terms of mapping efficiency, Bismark performs the best on the real data, followed by BiSS, BSMAP, and finally BRAT-BW and BS-Seeker with very similar performance. If CPU time is not a constraint, Bismark is a good choice of program for mapping bisulfite treated short reads. Data quality impacts a great deal mapping efficiency. Although increasing the number of mismatches allowed can increase mapping efficiency, it not only significantly slows down the program, but also runs the risk of having increased false positives. Therefore, users should carefully set the related parameters depending on the quality of their sequencing data.</t>
  </si>
  <si>
    <t xml:space="preserve">http://www.ncbi.nlm.nih.gov/pubmed/23393030</t>
  </si>
  <si>
    <t xml:space="preserve">Comparative study of de novo assembly and genome-guided assembly strategies for transcriptome reconstruction based on RNA-Seq.</t>
  </si>
  <si>
    <t xml:space="preserve">Transcriptome reconstruction is an important application of RNA-Seq, providing critical information for further analysis of transcriptome. Although RNA-Seq offers the potential to identify the whole picture of transcriptome, it still presents special challenges. To handle these difficulties and reconstruct transcriptome as completely as possible, current computational approaches mainly employ two strategies: de novo assembly and genome-guided assembly. In order to find the similarities and differences between them, we firstly chose five representative assemblers belonging to the two classes respectively, and then investigated and compared their algorithm features in theory and real performances in practice. We found that all the methods can be reduced to graph reduction problems, yet they have different conceptual and practical implementations, thus each assembly method has its specific advantages and disadvantages, performing worse than others in certain aspects while outperforming others in anther aspects at the same time. Finally we merged assemblies of the five assemblers and obtained a much better assembly. Additionally we evaluated an assembler using genome-guided de novo assembly approach, and achieved good performance. Based on these results, we suggest that to obtain a comprehensive set of recovered transcripts, it is better to use a combination of de novo assembly and genome-guided assembly.</t>
  </si>
  <si>
    <t xml:space="preserve">http://www.ncbi.nlm.nih.gov/pubmed/21423806</t>
  </si>
  <si>
    <t xml:space="preserve">A practical comparison of de novo genome assembly software tools for next-generation sequencing technologies.</t>
  </si>
  <si>
    <t xml:space="preserve">The advent of next-generation sequencing technologies is accompanied with the development of many whole-genome sequence assembly methods and software, especially for de novo fragment assembly. Due to the poor knowledge about the applicability and performance of these software tools, choosing a befitting assembler becomes a tough task. Here, we provide the information of adaptivity for each program, then above all, compare the performance of eight distinct tools against eight groups of simulated datasets from Solexa sequencing platform. Considering the computational time, maximum random access memory (RAM) occupancy, assembly accuracy and integrity, our study indicate that string-based assemblers, overlap-layout-consensus (OLC) assemblers are well-suited for very short reads and longer reads of small genomes respectively. For large datasets of more than hundred millions of short reads, De Bruijn graph-based assemblers would be more appropriate. In terms of software implementation, string-based assemblers are superior to graph-based ones, of which SOAPdenovo is complex for the creation of configuration file. Our comparison study will assist researchers in selecting a well-suited assembler and offer essential information for the improvement of existing assemblers or the developing of novel assemblers.</t>
  </si>
  <si>
    <t xml:space="preserve">http://www.ncbi.nlm.nih.gov/pubmed/18287116</t>
  </si>
  <si>
    <t xml:space="preserve">Identification of dispersed repetitive elements can be difficult, especially when elements share little or no homology with previously described repeats. Consequently, a growing number of computational tools have been designed to identify repetitive elements in an ab initio manner, i.e. without using prior sequence data. Here we present the results of side-by-side evaluations of six of the most widely used ab initio repeat finding programs. Using sequence from rice chromosome 12, tools were compared with regard to time requirements, ability to find known repeats, utility in identifying potential novel repeats, number and types of repeat elements recognized and compactness of family descriptions. The study reveals profound differences in the utility of the tools with some identifying virtually their entire substrate as repetitive, others making reasonable estimates of repetition, and some missing almost all repeats. Of note, even when tools recognized similar numbers of repeats they often showed marked differences in the nature and number of repeat families identified. Within the context of this comparative study, ReAS and RepeatScout showed the most promise in analysis of sequence reads and assembled genomic regions, respectively. Our results should help biologists identify the program(s), if any, that is best suited for their needs.</t>
  </si>
  <si>
    <t xml:space="preserve">http://www.ncbi.nlm.nih.gov/pubmed/23842808</t>
  </si>
  <si>
    <t xml:space="preserve">Species tree estimation in the presence of incomplete lineage sorting (ILS) is a major challenge for phylogenomic analysis. Although many methods have been developed for this problem, little is understood about the relative performance of these methods when estimated gene trees are poorly estimated, owing to inadequate phylogenetic signal. We explored the performance of some methods for estimating species trees from multiple markers on simulated datasets in which gene trees differed from the species tree owing to ILS. We included *BEAST, concatenated analysis and several 'summary methods': BUCKy, MP-EST, minimize deep coalescence, matrix representation with parsimony and the greedy consensus. We found that *BEAST and concatenation gave excellent results, often with substantially improved accuracy over the other methods. We observed that *BEAST's accuracy is largely due to its ability to co-estimate the gene trees and species tree. However, *BEAST is computationally intensive, making it challenging to run on datasets with 100 or more genes or with more than 20 taxa. We propose a new approach to species tree estimation in which the genes are partitioned into sets, and the species tree is estimated from the resultant 'supergenes'. We show that this technique improves the scalability of *BEAST without affecting its accuracy and improves the accuracy of the summary methods. Thus, naive binning can improve phylogenomic analysis in the presence of ILS. tandy@cs.utexas.edu Supplementary data are available at Bioinformatics online.</t>
  </si>
  <si>
    <t xml:space="preserve">http://www.ncbi.nlm.nih.gov/pubmed/22574964</t>
  </si>
  <si>
    <t xml:space="preserve">A comparative evaluation of sequence classification programs.</t>
  </si>
  <si>
    <t xml:space="preserve">A fundamental problem in modern genomics is to taxonomically or functionally classify DNA sequence fragments derived from environmental sampling (i.e., metagenomics). Several different methods have been proposed for doing this effectively and efficiently, and many have been implemented in software. In addition to varying their basic algorithmic approach to classification, some methods screen sequence reads for 'barcoding genes' like 16S rRNA, or various types of protein-coding genes. Due to the sheer number and complexity of methods, it can be difficult for a researcher to choose one that is well-suited for a particular analysis. We divided the very large number of programs that have been released in recent years for solving the sequence classification problem into three main categories based on the general algorithm they use to compare a query sequence against a database of sequences. We also evaluated the performance of the leading programs in each category on data sets whose taxonomic and functional composition is known. We found significant variability in classification accuracy, precision, and resource consumption of sequence classification programs when used to analyze various metagenomics data sets. However, we observe some general trends and patterns that will be useful to researchers who use sequence classification programs.</t>
  </si>
  <si>
    <t xml:space="preserve">http://www.ncbi.nlm.nih.gov/pubmed/24086547</t>
  </si>
  <si>
    <t xml:space="preserve">A fundamental problem in bioinformatics is genome assembly. Next-generation sequencing (NGS) technologies produce large volumes of fragmented genome reads, which require large amounts of memory to assemble the complete genome efficiently. With recent improvements in DNA sequencing technologies, it is expected that the memory footprint required for the assembly process will increase dramatically and will emerge as a limiting factor in processing widely available NGS-generated reads. In this report, we compare current memory-efficient techniques for genome assembly with respect to quality, memory consumption and execution time. Our experiments prove that it is possible to generate draft assemblies of reasonable quality on conventional multi-purpose computers with very limited available memory by choosing suitable assembly methods. Our study reveals the minimum memory requirements for different assembly programs even when data volume exceeds memory capacity by orders of magnitude. By combining existing methodologies, we propose two general assembly strategies that can improve short-read assembly approaches and result in reduction of the memory footprint. Finally, we discuss the possibility of utilizing cloud infrastructures for genome assembly and we comment on some findings regarding suitable computational resources for assembly.</t>
  </si>
  <si>
    <t xml:space="preserve">http://www.ncbi.nlm.nih.gov/pubmed/19179695</t>
  </si>
  <si>
    <t xml:space="preserve">Several methods have been developed for simultaneous estimation of alignment and tree, of which POY is the most popular. In a 2007 paper published in Systematic Biology, Ogden and Rosenberg reported on a simulation study in which they compared POY to estimating the alignment using ClustalW and then analyzing the resultant alignment using maximum parsimony. They found that ClustalW+MP outperformed POY with respect to alignment and phylogenetic tree accuracy, and they concluded that simultaneous estimation techniques are not competitive with two-phase techniques. Our paper presents a simulation study in which we focus on the NP-hard optimization problem that POY addresses: minimizing treelength. Our study considers the impact of the gap penalty and suggests that the poor performance observed for POY by Ogden and Rosenberg is due to the simple gap penalties they used to score alignment/tree pairs. Our study suggests that optimizing under an affine gap penalty might produce alignments that are better than ClustalW alignments, and competitive with those produced by the best current alignment methods. We also show that optimizing under this affine gap penalty produces trees whose topological accuracy is better than ClustalW+MP, and competitive with the current best two-phase methods.</t>
  </si>
  <si>
    <t xml:space="preserve">http://www.ncbi.nlm.nih.gov/pubmed/25777524</t>
  </si>
  <si>
    <t xml:space="preserve">WGBSSuite: simulating whole-genome bisulphite sequencing data and benchmarking differential DNA methylation analysis tools.</t>
  </si>
  <si>
    <t xml:space="preserve">As the number of studies looking at differences between DNA methylation increases, there is a growing demand to develop and benchmark statistical methods to analyse these data. To date no objective approach for the comparison of these methods has been developed and as such it remains difficult to assess which analysis tool is most appropriate for a given experiment. As a result, there is an unmet need for a DNA methylation data simulator that can accurately reproduce a wide range of experimental setups, and can be routinely used to compare the performance of different statistical models. We have developed WGBSSuite, a flexible stochastic simulation tool that generates single-base resolution DNA methylation data genome-wide. Several simulator parameters can be derived directly from real datasets provided by the user in order to mimic real case scenarios. Thus, it is possible to choose the most appropriate statistical analysis tool for a given simulated design. To show the usefulness of our simulator, we also report a benchmark of commonly used methods for differential methylation analysis. WGBS code and documentation are available under GNU licence at http://www.wgbssuite.org.uk/ : owen.rackham@imperial.ac.uk or l.bottolo@imperial.ac.uk Supplementary data are available at Bioinformatics online.</t>
  </si>
  <si>
    <t xml:space="preserve">http://www.ncbi.nlm.nih.gov/pubmed/24526711</t>
  </si>
  <si>
    <t xml:space="preserve">A benchmark for comparison of cell tracking algorithms.</t>
  </si>
  <si>
    <t xml:space="preserve">Automatic tracking of cells in multidimensional time-lapse fluorescence microscopy is an important task in many biomedical applications. A novel framework for objective evaluation of cell tracking algorithms has been established under the auspices of the IEEE International Symposium on Biomedical Imaging 2013 Cell Tracking Challenge. In this article, we present the logistics, datasets, methods and results of the challenge and lay down the principles for future uses of this benchmark. The main contributions of the challenge include the creation of a comprehensive video dataset repository and the definition of objective measures for comparison and ranking of the algorithms. With this benchmark, six algorithms covering a variety of segmentation and tracking paradigms have been compared and ranked based on their performance on both synthetic and real datasets. Given the diversity of the datasets, we do not declare a single winner of the challenge. Instead, we present and discuss the results for each individual dataset separately. The challenge Web site (http://www.codesolorzano.com/celltrackingchallenge) provides access to the training and competition datasets, along with the ground truth of the training videos. It also provides access to Windows and Linux executable files of the evaluation software and most of the algorithms that competed in the challenge.</t>
  </si>
  <si>
    <t xml:space="preserve">http://www.ncbi.nlm.nih.gov/pubmed/22492192</t>
  </si>
  <si>
    <t xml:space="preserve">A survey of error-correction methods for next-generation sequencing.</t>
  </si>
  <si>
    <t xml:space="preserve">Error Correction is important for most next-generation sequencing applications because highly accurate sequenced reads will likely lead to higher quality results. Many techniques for error correction of sequencing data from next-gen platforms have been developed in the recent years. However, compared with the fast development of sequencing technologies, there is a lack of standardized evaluation procedure for different error-correction methods, making it difficult to assess their relative merits and demerits. In this article, we provide a comprehensive review of many error-correction methods, and establish a common set of benchmark data and evaluation criteria to provide a comparative assessment. We present experimental results on quality, run-time, memory usage and scalability of several error-correction methods. Apart from providing explicit recommendations useful to practitioners, the review serves to identify the current state of the art and promising directions for future research. All error-correction programs used in this article are downloaded from hosting websites. The evaluation tool kit is publicly available at: http://aluru-sun.ece.iastate.edu/doku.php?id=ecr.</t>
  </si>
  <si>
    <t xml:space="preserve">http://www.ncbi.nlm.nih.gov/pubmed/22506536</t>
  </si>
  <si>
    <t xml:space="preserve">Mapping short reads against a reference genome is classically the first step of many next-generation sequencing data analyses, and it should be as accurate as possible. Because of the large number of reads to handle, numerous sophisticated algorithms have been developped in the last 3 years to tackle this problem. In this article, we first review the underlying algorithms used in most of the existing mapping tools, and then we compare the performance of nine of these tools on a well controled benchmark built for this purpose. We built a set of reads that exist in single or multiple copies in a reference genome and for which there is no mismatch, and a set of reads with three mismatches. We considered as reference genome both the human genome and a concatenation of all complete bacterial genomes. On each dataset, we quantified the capacity of the different tools to retrieve all the occurrences of the reads in the reference genome. Special attention was paid to reads uniquely reported and to reads with multiple hits.</t>
  </si>
  <si>
    <t xml:space="preserve">http://www.ncbi.nlm.nih.gov/pubmed/19126200</t>
  </si>
  <si>
    <t xml:space="preserve">Comparison of public peak detection algorithms for MALDI mass spectrometry data analysis.</t>
  </si>
  <si>
    <t xml:space="preserve">In mass spectrometry (MS) based proteomic data analysis, peak detection is an essential step for subsequent analysis. Recently, there has been significant progress in the development of various peak detection algorithms. However, neither a comprehensive survey nor an experimental comparison of these algorithms is yet available. The main objective of this paper is to provide such a survey and to compare the performance of single spectrum based peak detection methods. In general, we can decompose a peak detection procedure into three consequent parts: smoothing, baseline correction and peak finding. We first categorize existing peak detection algorithms according to the techniques used in different phases. Such a categorization reveals the differences and similarities among existing peak detection algorithms. Then, we choose five typical peak detection algorithms to conduct a comprehensive experimental study using both simulation data and real MALDI MS data. The results of comparison show that the continuous wavelet-based algorithm provides the best average performance.</t>
  </si>
  <si>
    <t xml:space="preserve">http://www.ncbi.nlm.nih.gov/pubmed/21615913</t>
  </si>
  <si>
    <t xml:space="preserve">A novel and well-defined benchmarking method for second generation read mapping.</t>
  </si>
  <si>
    <t xml:space="preserve">Second generation sequencing technologies yield DNA sequence data at ultra high-throughput. Common to most biological applications is a mapping of the reads to an almost identical or highly similar reference genome. The assessment of the quality of read mapping results is not straightforward and has not been formalized so far. Hence, it has not been easy to compare different read mapping approaches in a unified way and to determine which program is the best for what task. We present a new benchmark method, called Rabema (Read Alignment BEnchMArk), for read mappers. It consists of a strict definition of the read mapping problem and of tools to evaluate the result of arbitrary read mappers supporting the SAM output format. We show the usefulness of the benchmark program by performing a comparison of popular read mappers. The tools supporting the benchmark are licensed under the GPL and available from http://www.seqan.de/projects/rabema.html.</t>
  </si>
  <si>
    <t xml:space="preserve">http://www.ncbi.nlm.nih.gov/pubmed/25574120</t>
  </si>
  <si>
    <t xml:space="preserve">A comparison of 10 most popular Multiple Sequence Alignment (MSA) tools, namely, MUSCLE, MAFFT(L-INS-i), MAFFT (FFT-NS-2), T-Coffee, ProbCons, SATe, Clustal Omega, Kalign, Multalin, and Dialign-TX is presented. We also focused on the significance of some implementations embedded in algorithm of each tool. Based on 10 simulated trees of different number of taxa generated by R, 400 known alignments and sequence files were constructed using indel-Seq-Gen. A total of 4000 test alignments were generated to study the effect of sequence length, indel size, deletion rate, and insertion rate. Results showed that alignment quality was highly dependent on the number of deletions and insertions in the sequences and that the sequence length and indel size had a weaker effect. Overall, ProbCons was consistently on the top of list of the evaluated MSA tools. SATe, being little less accurate, was 529.10% faster than ProbCons and 236.72% faster than MAFFT(L-INS-i). Among other tools, Kalign and MUSCLE achieved the highest sum of pairs. We also considered BALiBASE benchmark datasets and the results relative to BAliBASE- and indel-Seq-Gen-generated alignments were consistent in the most cases.</t>
  </si>
  <si>
    <t xml:space="preserve">http://www.ncbi.nlm.nih.gov/pubmed/25760244</t>
  </si>
  <si>
    <t xml:space="preserve">Most bacterial regulatory RNAs exert their function through base-pairing with target RNAs. Computational prediction of targets is a busy research field that offers biologists a variety of web sites and software. However, it is difficult for a non-expert to evaluate how reliable those programs are. Here, we provide a simple benchmark for bacterial sRNA target prediction based on trusted E. coli sRNA/target pairs. We use this benchmark to assess the most recent RNA target predictors as well as earlier programs for RNA-RNA hybrid prediction. Moreover, we consider how the definition of mRNA boundaries can impact overall predictions. Recent algorithms that exploit both conservation of targets and accessibility information offer improved accuracy over previous software. However, even with the best predictors, the number of true biological targets with low scores and non-targets with high scores remains puzzling.</t>
  </si>
  <si>
    <t xml:space="preserve">http://www.ncbi.nlm.nih.gov/pubmed/21525877</t>
  </si>
  <si>
    <t xml:space="preserve">Next-generation high-throughput DNA sequencing technologies have advanced progressively in sequence-based genomic research and novel biological applications with the promise of sequencing DNA at unprecedented speed. These new non-Sanger-based technologies feature several advantages when compared with traditional sequencing methods in terms of higher sequencing speed, lower per run cost and higher accuracy. However, reads from next-generation sequencing (NGS) platforms, such as 454/Roche, ABI/SOLiD and Illumina/Solexa, are usually short, thereby restricting the applications of NGS platforms in genome assembly and annotation. We presented an overview of the challenges that these novel technologies meet and particularly illustrated various bioinformatics attempts on mapping and assembly for problem solving. We then compared the performance of several programs in these two fields, and further provided advices on selecting suitable tools for specific biological applications.</t>
  </si>
  <si>
    <t xml:space="preserve">http://www.ncbi.nlm.nih.gov/pubmed/21677664</t>
  </si>
  <si>
    <t xml:space="preserve">checked</t>
  </si>
  <si>
    <t xml:space="preserve">WITHDRAWN: Evaluation of next-generation sequencing software in mapping and assembly.</t>
  </si>
  <si>
    <t xml:space="preserve">Next-generation high-throughput DNA sequencing technologies have advanced progressively in sequence-based genomic research and novel biological applications with the promise of sequencing DNA at unprecedented speed. These new non-Sanger-based technologies feature several advantages, when compared with traditional sequencing methods in terms of higher sequencing speed, lower per run cost and higher accuracy. However, reads from next-generation sequencing (NGS) platforms, such as 454/Roche, ABI/SOLiD and Illumina/Solexa, are usually short, thereby restricting the applications of NGS platforms in genome assembly and annotation. We presented an overview of the challenges that these novel technologies meet and particularly illustrated various bioinformatics attempts on mapping and assembly for problem solving. We then compared the performance of several programs in these two fields and further provided advices on selecting suitable tools for specific biological applications.Journal of Human Genetics advance online publication, 16 June 2011; doi:10.1038/jhg.2011.62.</t>
  </si>
  <si>
    <t xml:space="preserve">http://www.ncbi.nlm.nih.gov/pubmed/22287634</t>
  </si>
  <si>
    <t xml:space="preserve">Performance comparison and evaluation of software tools for microRNA deep-sequencing data analysis.</t>
  </si>
  <si>
    <t xml:space="preserve">With the development of next-generation sequencing (NGS) techniques, many software tools have emerged for the discovery of novel microRNAs (miRNAs) and for analyzing the miRNAs expression profiles. An overall evaluation of these diverse software tools is lacking. In this study, we evaluated eight software tools based on their common feature and key algorithms. Three deep-sequencing data sets were collected from different species and used to assess the computational time, sensitivity and accuracy of detecting known miRNAs as well as their capacity for predicting novel miRNAs. Our results provide useful information for researchers to facilitate their selection of the optimal software tools for miRNA analysis depending on their specific requirements, i.e. novel miRNAs discovery or miRNA expression profile analysis of sequencing data sets.</t>
  </si>
  <si>
    <t xml:space="preserve">http://www.ncbi.nlm.nih.gov/pubmed/17151342</t>
  </si>
  <si>
    <t xml:space="preserve">Exploring genomic dark matter: a critical assessment of the performance of homology search methods on noncoding RNA.</t>
  </si>
  <si>
    <t xml:space="preserve">Homology search is one of the most ubiquitous bioinformatic tasks, yet it is unknown how effective the currently available tools are for identifying noncoding RNAs (ncRNAs). In this work, we use reliable ncRNA data sets to assess the effectiveness of methods such as BLAST, FASTA, HMMer, and Infernal. Surprisingly, the most popular homology search methods are often the least accurate. As a result, many studies have used inappropriate tools for their analyses. On the basis of our results, we suggest homology search strategies using the currently available tools and some directions for future development.</t>
  </si>
  <si>
    <t xml:space="preserve">http://www.ncbi.nlm.nih.gov/pubmed/21934137</t>
  </si>
  <si>
    <t xml:space="preserve">SuperFine: fast and accurate supertree estimation.</t>
  </si>
  <si>
    <t xml:space="preserve">Many research groups are estimating trees containing anywhere from a few thousands to hundreds of thousands of species, toward the eventual goal of the estimation of a Tree of Life, containing perhaps as many as several million leaves. These phylogenetic estimations present enormous computational challenges, and current computational methods are likely to fail to run even on data sets in the low end of this range. One approach to estimate a large species tree is to use phylogenetic estimation methods (such as maximum likelihood) on a supermatrix produced by concatenating multiple sequence alignments for a collection of markers; however, the most accurate of these phylogenetic estimation methods are extremely computationally intensive for data sets with more than a few thousand sequences. Supertree methods, which assemble phylogenetic trees from a collection of trees on subsets of the taxa, are important tools for phylogeny estimation where phylogenetic analyses based upon maximum likelihood (ML) are infeasible. In this paper, we introduce SuperFine, a meta-method that utilizes a novel two-step procedure in order to improve the accuracy and scalability of supertree methods. Our study, using both simulated and empirical data, shows that SuperFine-boosted supertree methods produce more accurate trees than standard supertree methods, and run quickly on very large data sets with thousands of sequences. Furthermore, SuperFine-boosted matrix representation with parsimony (MRP, the most well-known supertree method) approaches the accuracy of ML methods on supermatrix data sets under realistic conditions.</t>
  </si>
  <si>
    <t xml:space="preserve">http://www.ncbi.nlm.nih.gov/pubmed/21636596</t>
  </si>
  <si>
    <t xml:space="preserve">Comparative studies of de novo assembly tools for next-generation sequencing technologies.</t>
  </si>
  <si>
    <t xml:space="preserve">Several new de novo assembly tools have been developed recently to assemble short sequencing reads generated by next-generation sequencing platforms. However, the performance of these tools under various conditions has not been fully investigated, and sufficient information is not currently available for informed decisions to be made regarding the tool that would be most likely to produce the best performance under a specific set of conditions. We studied and compared the performance of commonly used de novo assembly tools specifically designed for next-generation sequencing data, including SSAKE, VCAKE, Euler-sr, Edena, Velvet, ABySS and SOAPdenovo. Tools were compared using several performance criteria, including N50 length, sequence coverage and assembly accuracy. Various properties of read data, including single-end/paired-end, sequence GC content, depth of coverage and base calling error rates, were investigated for their effects on the performance of different assembly tools. We also compared the computation time and memory usage of these seven tools. Based on the results of our comparison, the relative performance of individual tools are summarized and tentative guidelines for optimal selection of different assembly tools, under different conditions, are provided.</t>
  </si>
  <si>
    <t xml:space="preserve">http://www.ncbi.nlm.nih.gov/pubmed/21113335</t>
  </si>
  <si>
    <t xml:space="preserve">Benchmark datasets and software for developing and testing methods for large-scale multiple sequence alignment and phylogenetic inference.</t>
  </si>
  <si>
    <t xml:space="preserve">We have assembled a collection of web pages that contain benchmark datasets and software tools to enable the evaluation of the accuracy and scalability of computational methods for estimating evolutionary relationships. They provide a resource to the scientific community for development of new alignment and tree inference methods on very difficult datasets. The datasets are intended to help address three problems: multiple sequence alignment, phylogeny estimation given aligned sequences, and supertree estimation. Datasets from our work include empirical datasets with carefully curated alignments suitable for testing alignment and phylogenetic methods for large-scale systematics studies. Links to other empirical datasets, lacking curated alignments, are also provided. We also include simulated datasets with properties typical of large-scale systematics studies, including high rates of substitutions and indels, and we include the true alignment and tree for each simulated dataset. Finally, we provide links to software tools for generating simulated datasets, and for evaluating the accuracy of alignments and trees estimated on these datasets. We welcome contributions to the benchmark datasets from other researchers.</t>
  </si>
  <si>
    <t xml:space="preserve">http://www.ncbi.nlm.nih.gov/pubmed/24565220</t>
  </si>
  <si>
    <t xml:space="preserve">Missing value imputation for microarray data: a comprehensive comparison study and a web tool.</t>
  </si>
  <si>
    <t xml:space="preserve">Microarray data are usually peppered with missing values due to various reasons. However, most of the downstream analyses for microarray data require complete datasets. Therefore, accurate algorithms for missing value estimation are needed for improving the performance of microarray data analyses. Although many algorithms have been developed, there are many debates on the selection of the optimal algorithm. The studies about the performance comparison of different algorithms are still incomprehensive, especially in the number of benchmark datasets used, the number of algorithms compared, the rounds of simulation conducted, and the performance measures used. In this paper, we performed a comprehensive comparison by using (I) thirteen datasets, (II) nine algorithms, (III) 110 independent runs of simulation, and (IV) three types of measures to evaluate the performance of each imputation algorithm fairly. First, the effects of different types of microarray datasets on the performance of each imputation algorithm were evaluated. Second, we discussed whether the datasets from different species have different impact on the performance of different algorithms. To assess the performance of each algorithm fairly, all evaluations were performed using three types of measures. Our results indicate that the performance of an imputation algorithm mainly depends on the type of a dataset but not on the species where the samples come from. In addition to the statistical measure, two other measures with biological meanings are useful to reflect the impact of missing value imputation on the downstream data analyses. Our study suggests that local-least-squares-based methods are good choices to handle missing values for most of the microarray datasets. In this work, we carried out a comprehensive comparison of the algorithms for microarray missing value imputation. Based on such a comprehensive comparison, researchers could choose the optimal algorithm for their datasets easily. Moreover, new imputation algorithms could be compared with the existing algorithms using this comparison strategy as a standard protocol. In addition, to assist researchers in dealing with missing values easily, we built a web-based and easy-to-use imputation tool, MissVIA (http://cosbi.ee.ncku.edu.tw/MissVIA), which supports many imputation algorithms. Once users upload a real microarray dataset and choose the imputation algorithms, MissVIA will determine the optimal algorithm for the users' data through a series of simulations, and then the imputed results can be downloaded for the downstream data analyses.</t>
  </si>
  <si>
    <t xml:space="preserve">http://www.ncbi.nlm.nih.gov/pubmed/20377449</t>
  </si>
  <si>
    <t xml:space="preserve">How many bootstrap replicates are necessary?</t>
  </si>
  <si>
    <t xml:space="preserve">Phylogenetic bootstrapping (BS) is a standard technique for inferring confidence values on phylogenetic trees that is based on reconstructing many trees from minor variations of the input data, trees called replicates. BS is used with all phylogenetic reconstruction approaches, but we focus here on one of the most popular, maximum likelihood (ML). Because ML inference is so computationally demanding, it has proved too expensive to date to assess the impact of the number of replicates used in BS on the relative accuracy of the support values. For the same reason, a rather small number (typically 100) of BS replicates are computed in real-world studies. Stamatakis et al. recently introduced a BS algorithm that is 1 to 2 orders of magnitude faster than previous techniques, while yielding qualitatively comparable support values, making an experimental study possible. In this article, we propose stopping criteria--that is, thresholds computed at runtime to determine when enough replicates have been generated--and we report on the first large-scale experimental study to assess the effect of the number of replicates on the quality of support values, including the performance of our proposed criteria. We run our tests on 17 diverse real-world DNA--single-gene as well as multi-gene--datasets, which include 125-2,554 taxa. We find that our stopping criteria typically stop computations after 100-500 replicates (although the most conservative criterion may continue for several thousand replicates) while producing support values that correlate at better than 99.5% with the reference values on the best ML trees. Significantly, we also find that the stopping criteria can recommend very different numbers of replicates for different datasets of comparable sizes. Our results are thus twofold: (i) they give the first experimental assessment of the effect of the number of BS replicates on the quality of support values returned through BS, and (ii) they validate our proposals for stopping criteria. Practitioners will no longer have to enter a guess nor worry about the quality of support values; moreover, with most counts of replicates in the 100-500 range, robust BS under ML inference becomes computationally practical for most datasets. The complete test suite is available at http://lcbb.epfl.ch/BS.tar.bz2, and BS with our stopping criteria is included in the latest release of RAxML v7.2.5, available at http://wwwkramer.in.tum.de/exelixis/software.html.</t>
  </si>
  <si>
    <t xml:space="preserve">http://www.ncbi.nlm.nih.gov/pubmed/16293191</t>
  </si>
  <si>
    <t xml:space="preserve">Ancestral sequence alignment under optimal conditions.</t>
  </si>
  <si>
    <t xml:space="preserve">Multiple genome alignment is an important problem in bioinformatics. An important subproblem used by many multiple alignment approaches is that of aligning two multiple alignments. Many popular alignment algorithms for DNA use the sum-of-pairs heuristic, where the score of a multiple alignment is the sum of its induced pairwise alignment scores. However, the biological meaning of the sum-of-pairs of pairs heuristic is not obvious. Additionally, many algorithms based on the sum-of-pairs heuristic are complicated and slow, compared to pairwise alignment algorithms. An alternative approach to aligning alignments is to first infer ancestral sequences for each alignment, and then align the two ancestral sequences. In addition to being fast, this method has a clear biological basis that takes into account the evolution implied by an underlying phylogenetic tree. In this study we explore the accuracy of aligning alignments by ancestral sequence alignment. We examine the use of both maximum likelihood and parsimony to infer ancestral sequences. Additionally, we investigate the effect on accuracy of allowing ambiguity in our ancestral sequences. We use synthetic sequence data that we generate by simulating evolution on a phylogenetic tree. We use two different types of phylogenetic trees: trees with a period of rapid growth followed by a period of slow growth, and trees with a period of slow growth followed by a period of rapid growth. We examine the alignment accuracy of four ancestral sequence reconstruction and alignment methods: parsimony, maximum likelihood, ambiguous parsimony, and ambiguous maximum likelihood. Additionally, we compare against the alignment accuracy of two sum-of-pairs algorithms: ClustalW and the heuristic of Ma, Zhang, and Wang. We find that allowing ambiguity in ancestral sequences does not lead to better multiple alignments. Regardless of whether we use parsimony or maximum likelihood, the success of aligning ancestral sequences containing ambiguity is very sensitive to the choice of gap open cost. Surprisingly, we find that using maximum likelihood to infer ancestral sequences results in less accurate alignments than when using parsimony to infer ancestral sequences. Finally, we find that the sum-of-pairs methods produce better alignments than all of the ancestral alignment methods.</t>
  </si>
  <si>
    <t xml:space="preserve">http://www.ncbi.nlm.nih.gov/pubmed/11835508</t>
  </si>
  <si>
    <t xml:space="preserve">A study on protein sequence alignment quality.</t>
  </si>
  <si>
    <t xml:space="preserve">One of the most central methods in bioinformatics is the alignment of two protein or DNA sequences. However, so far large-scale benchmarks examining the quality of these alignments are scarce. On the other hand, recently several large-scale studies of the capacity of different methods to identify related sequences has led to new insights about the performance of fold recognition methods. To increase our understanding about fold recognition methods, we present a large-scale benchmark of alignment quality. We compare alignments from several different alignment methods, including sequence alignments, hidden Markov models, PSI-BLAST, CLUSTALW, and threading methods. For most methods, the alignment quality increases significantly at about 20% sequence identity. The difference in alignment quality between different methods is quite small, and the main difference can be seen at the exact positioning of the sharp rise in alignment quality, that is, around 15-20% sequence identity. The alignments are improved by using structural information. In general, the best alignments are obtained by methods that use predicted secondary structure information and sequence profiles obtained from PSI-BLAST. One interesting observation is that for different pairs many different methods create the best alignments. This finding implies that if a method that could select the best alignment method for each pair existed, a significant improvement of the alignment quality could be gained.</t>
  </si>
  <si>
    <t xml:space="preserve">http://www.ncbi.nlm.nih.gov/pubmed/14962936</t>
  </si>
  <si>
    <t xml:space="preserve">A comparison of scoring functions for protein sequence profile alignment.</t>
  </si>
  <si>
    <t xml:space="preserve">In recent years, several methods have been proposed for aligning two protein sequence profiles, with reported improvements in alignment accuracy and homolog discrimination versus sequence-sequence methods (e.g. BLAST) and profile-sequence methods (e.g. PSI-BLAST). Profile-profile alignment is also the iterated step in progressive multiple sequence alignment algorithms such as CLUSTALW. However, little is known about the relative performance of different profile-profile scoring functions. In this work, we evaluate the alignment accuracy of 23 different profile-profile scoring functions by comparing alignments of 488 pairs of sequences with identity &amp;lt; or =30% against structural alignments. We optimize parameters for all scoring functions on the same training set and use profiles of alignments from both PSI-BLAST and SAM-T99. Structural alignments are constructed from a consensus between the FSSP database and CE structural aligner. We compare the results with sequence-sequence and sequence-profile methods, including BLAST and PSI-BLAST. We find that profile-profile alignment gives an average improvement over our test set of typically 2-3% over profile-sequence alignment and approximately 40% over sequence-sequence alignment. No statistically significant difference is seen in the relative performance of most of the scoring functions tested. Significantly better results are obtained with profiles constructed from SAM-T99 alignments than from PSI-BLAST alignments. Source code, reference alignments and more detailed results are freely available at http://phylogenomics.berkeley.edu/profilealignment/</t>
  </si>
  <si>
    <t xml:space="preserve">http://www.ncbi.nlm.nih.gov/pubmed/22689772</t>
  </si>
  <si>
    <t xml:space="preserve">DACTAL: divide-and-conquer trees (almost) without alignments.</t>
  </si>
  <si>
    <t xml:space="preserve">While phylogenetic analyses of datasets containing 1000-5000 sequences are challenging for existing methods, the estimation of substantially larger phylogenies poses a problem of much greater complexity and scale. We present DACTAL, a method for phylogeny estimation that produces trees from unaligned sequence datasets without ever needing to estimate an alignment on the entire dataset. DACTAL combines iteration with a novel divide-and-conquer approach, so that each iteration begins with a tree produced in the prior iteration, decomposes the taxon set into overlapping subsets, estimates trees on each subset, and then combines the smaller trees into a tree on the full taxon set using a new supertree method. We prove that DACTAL is guaranteed to produce the true tree under certain conditions. We compare DACTAL to SATé and maximum likelihood trees on estimated alignments using simulated and real datasets with 1000-27 643 taxa. Our studies show that on average DACTAL yields more accurate trees than the two-phase methods we studied on very large datasets that are difficult to align, and has approximately the same accuracy on the easier datasets. The comparison to SATé shows that both have the same accuracy, but that DACTAL achieves this accuracy in a fraction of the time. Furthermore, DACTAL can analyze larger datasets than SATé, including a dataset with almost 28 000 sequences. DACTAL source code and results of dataset analyses are available at www.cs.utexas.edu/users/phylo/software/dactal.</t>
  </si>
  <si>
    <t xml:space="preserve">http://www.ncbi.nlm.nih.gov/pubmed/21232129</t>
  </si>
  <si>
    <t xml:space="preserve">Combining gene prediction methods to improve metagenomic gene annotation.</t>
  </si>
  <si>
    <t xml:space="preserve">Traditional gene annotation methods rely on characteristics that may not be available in short reads generated from next generation technology, resulting in suboptimal performance for metagenomic (environmental) samples. Therefore, in recent years, new programs have been developed that optimize performance on short reads. In this work, we benchmark three metagenomic gene prediction programs and combine their predictions to improve metagenomic read gene annotation. We not only analyze the programs' performance at different read-lengths like similar studies, but also separate different types of reads, including intra- and intergenic regions, for analysis. The main deficiencies are in the algorithms' ability to predict non-coding regions and gene edges, resulting in more false-positives and false-negatives than desired. In fact, the specificities of the algorithms are notably worse than the sensitivities. By combining the programs' predictions, we show significant improvement in specificity at minimal cost to sensitivity, resulting in 4% improvement in accuracy for 100 bp reads with ~1% improvement in accuracy for 200 bp reads and above. To correctly annotate the start and stop of the genes, we find that a consensus of all the predictors performs best for shorter read lengths while a unanimous agreement is better for longer read lengths, boosting annotation accuracy by 1-8%. We also demonstrate use of the classifier combinations on a real dataset. To optimize the performance for both prediction and annotation accuracies, we conclude that the consensus of all methods (or a majority vote) is the best for reads 400 bp and shorter, while using the intersection of GeneMark and Orphelia predictions is the best for reads 500 bp and longer. We demonstrate that most methods predict over 80% coding (including partially coding) reads on a real human gut sample sequenced by Illumina technology.</t>
  </si>
  <si>
    <t xml:space="preserve">http://www.ncbi.nlm.nih.gov/pubmed/25572610</t>
  </si>
  <si>
    <t xml:space="preserve">Disk covering methods improve phylogenomic analyses.</t>
  </si>
  <si>
    <t xml:space="preserve">With the rapid growth rate of newly sequenced genomes, species tree inference from multiple genes has become a basic bioinformatics task in comparative and evolutionary biology. However, accurate species tree estimation is difficult in the presence of gene tree discordance, which is often due to incomplete lineage sorting (ILS), modelled by the multi-species coalescent. Several highly accurate coalescent-based species tree estimation methods have been developed over the last decade, including MP-EST. However, the running time for MP-EST increases rapidly as the number of species grows. We present divide-and-conquer techniques that improve the scalability of MP-EST so that it can run efficiently on large datasets. Surprisingly, this technique also improves the accuracy of species trees estimated by MP-EST, as our study shows on a collection of simulated and biological datasets.</t>
  </si>
  <si>
    <t xml:space="preserve">http://www.ncbi.nlm.nih.gov/pubmed/20238416</t>
  </si>
  <si>
    <t xml:space="preserve">Strategies of non-sequential protein structure alignments.</t>
  </si>
  <si>
    <t xml:space="preserve">Due to the large number of available protein structure alignment algorithms, a lot of effort has been made to define robust measures to evaluate their performances and the quality of generated alignments. Most quality measures involve the number of aligned residues and the RMSD. In this work, we analyze how these two properties are influenced by different residue assignment strategies as employed in common non-sequential structure alignment algorithms. Therefore, we implemented different residue assignment strategies into our non-sequential structure alignment algorithm GANGSTA+. We compared the resulting numbers of aligned residues and RMSDs for each residue assignment strategy and different alignment algorithms on a benchmark set of circular-permuted protein pairs. Unfortunately, differences in the residue assignment strategies are often ignored when comparing the performances of different algorithms. However, our results clearly show that this may strongly bias the observations. Bringing residue assignment strategies in line can explain observed performance differences between entirely different alignment algorithms. Our results suggest that performance comparison of non-sequential protein structure alignment algorithms should be based on the same residue assignment strategy.</t>
  </si>
  <si>
    <t xml:space="preserve">http://www.ncbi.nlm.nih.gov/pubmed/25860434</t>
  </si>
  <si>
    <t xml:space="preserve">Re-alignment of the unmapped reads with base quality score.</t>
  </si>
  <si>
    <t xml:space="preserve">Based on the next generation genome sequencing technologies, a variety of biological applications are developed, while alignment is the first step once the sequencing reads are obtained. In recent years, many software tools have been developed to efficiently and accurately align short reads to the reference genome. However, there are still many reads that can't be mapped to the reference genome, due to the exceeding of allowable mismatches. Moreover, besides the unmapped reads, the reads with low mapping qualities are also excluded from the downstream analysis, such as variance calling. If we can take advantages of the confident segments of these reads, not only can the alignment rates be improved, but also more information will be provided for the downstream analysis. This paper proposes a method, called RAUR (Re-align the Unmapped Reads), to re-align the reads that can not be mapped by alignment tools. Firstly, it takes advantages of the base quality scores (reported by the sequencer) to figure out the most confident and informative segments of the unmapped reads by controlling the number of possible mismatches in the alignment. Then, combined with an alignment tool, RAUR re-align these segments of the reads. We run RAUR on both simulated data and real data with different read lengths. The results show that many reads which fail to be aligned by the most popular alignment tools (BWA and Bowtie2) can be correctly re-aligned by RAUR, with a similar Precision. Even compared with the BWA-MEM and the local mode of Bowtie2, which perform local alignment for long reads to improve the alignment rate, RAUR also shows advantages on the Alignment rate and Precision in some cases. Therefore, the trimming strategy used in RAUR is useful to improve the Alignment rate of alignment tools for the next-generation genome sequencing. All source code are available at http://netlab.csu.edu.cn/bioinformatics/RAUR.html.</t>
  </si>
  <si>
    <t xml:space="preserve">http://www.ncbi.nlm.nih.gov/pubmed/20834037</t>
  </si>
  <si>
    <t xml:space="preserve">Reptile: representative tiling for short read error correction.</t>
  </si>
  <si>
    <t xml:space="preserve">Error correction is critical to the success of next-generation sequencing applications, such as resequencing and de novo genome sequencing. It is especially important for high-throughput short-read sequencing, where reads are much shorter and more abundant, and errors more frequent than in traditional Sanger sequencing. Processing massive numbers of short reads with existing error correction methods is both compute and memory intensive, yet the results are far from satisfactory when applied to real datasets. We present a novel approach, termed Reptile, for error correction in short-read data from next-generation sequencing. Reptile works with the spectrum of k-mers from the input reads, and corrects errors by simultaneously examining: (i) Hamming distance-based correction possibilities for potentially erroneous k-mers; and (ii) neighboring k-mers from the same read for correct contextual information. By not needing to store input data, Reptile has the favorable property that it can handle data that does not fit in main memory. In addition to sequence data, Reptile can make use of available quality score information. Our experiments show that Reptile outperforms previous methods in the percentage of errors removed from the data and the accuracy in true base assignment. In addition, a significant reduction in run time and memory usage have been achieved compared with previous methods, making it more practical for short-read error correction when sampling larger genomes. Reptile is implemented in C++ and is available through the link: http://aluru-sun.ece.iastate.edu/doku.php?id=software aluru@iastate.edu.</t>
  </si>
  <si>
    <t xml:space="preserve">http://www.ncbi.nlm.nih.gov/pubmed/19542152</t>
  </si>
  <si>
    <t xml:space="preserve">SHREC: a short-read error correction method.</t>
  </si>
  <si>
    <t xml:space="preserve">Second-generation sequencing technologies produce a massive amount of short reads in a single experiment. However, sequencing errors can cause major problems when using this approach for de novo sequencing applications. Moreover, existing error correction methods have been designed and optimized for shotgun sequencing. Therefore, there is an urgent need for the design of fast and accurate computational methods and tools for error correction of large amounts of short read data. We present SHREC, a new algorithm for correcting errors in short-read data that uses a generalized suffix trie on the read data as the underlying data structure. Our results show that the method can identify erroneous reads with sensitivity and specificity of over 99% and 96% for simulated data with error rates of up to 3% as well as for real data. Furthermore, it achieves an error correction accuracy of over 80% for simulated data and over 88% for real data. These results are clearly superior to previously published approaches. SHREC is available as an efficient open-source Java implementation that allows processing of 10 million of short reads on a standard workstation.</t>
  </si>
  <si>
    <t xml:space="preserve">http://www.ncbi.nlm.nih.gov/pubmed/22407710</t>
  </si>
  <si>
    <t xml:space="preserve">Alignment methods: strategies, challenges, benchmarking, and comparative overview.</t>
  </si>
  <si>
    <t xml:space="preserve">Comparative evolutionary analyses of molecular sequences are solely based on the identities and differences detected between homologous characters. Errors in this homology statement, that is errors in the alignment of the sequences, are likely to lead to errors in the downstream analyses. Sequence alignment and phylogenetic inference are tightly connected and many popular alignment programs use the phylogeny to divide the alignment problem into smaller tasks. They then neglect the phylogenetic tree, however, and produce alignments that are not evolutionarily meaningful. The use of phylogeny-aware methods reduces the error but the resulting alignments, with evolutionarily correct representation of homology, can challenge the existing practices and methods for viewing and visualising the sequences. The inter-dependency of alignment and phylogeny can be resolved by joint estimation of the two; methods based on statistical models allow for inferring the alignment parameters from the data and correctly take into account the uncertainty of the solution but remain computationally challenging. Widely used alignment methods are based on heuristic algorithms and unlikely to find globally optimal solutions. The whole concept of one correct alignment for the sequences is questionable, however, as there typically exist vast numbers of alternative, roughly equally good alignments that should also be considered. This uncertainty is hidden by many popular alignment programs and is rarely correctly taken into account in the downstream analyses. The quest for finding and improving the alignment solution is complicated by the lack of suitable measures of alignment goodness. The difficulty of comparing alternative solutions also affects benchmarks of alignment methods and the results strongly depend on the measure used. As the effects of alignment error cannot be predicted, comparing the alignments' performance in downstream analyses is recommended.</t>
  </si>
  <si>
    <t xml:space="preserve">http://www.ncbi.nlm.nih.gov/pubmed/22962447</t>
  </si>
  <si>
    <t xml:space="preserve">Long read alignment based on maximal exact match seeds.</t>
  </si>
  <si>
    <t xml:space="preserve">The explosive growth of next-generation sequencing datasets poses a challenge to the mapping of reads to reference genomes in terms of alignment quality and execution speed. With the continuing progress of high-throughput sequencing technologies, read length is constantly increasing and many existing aligners are becoming inefficient as generated reads grow larger. We present CUSHAW2, a parallelized, accurate, and memory-efficient long read aligner. Our aligner is based on the seed-and-extend approach and uses maximal exact matches as seeds to find gapped alignments. We have evaluated and compared CUSHAW2 to the three other long read aligners BWA-SW, Bowtie2 and GASSST, by aligning simulated and real datasets to the human genome. The performance evaluation shows that CUSHAW2 is consistently among the highest-ranked aligners in terms of alignment quality for both single-end and paired-end alignment, while demonstrating highly competitive speed. Furthermore, our aligner shows good parallel scalability with respect to the number of CPU threads. CUSHAW2, written in C++, and all simulated datasets are available at http://cushaw2.sourceforge.net liuy@uni-mainz.de; bertil.schmidt@uni-mainz.de Supplementary data are available at Bioinformatics online.</t>
  </si>
  <si>
    <t xml:space="preserve">http://www.ncbi.nlm.nih.gov/pubmed/21447171</t>
  </si>
  <si>
    <t xml:space="preserve">DecGPU: distributed error correction on massively parallel graphics processing units using CUDA and MPI.</t>
  </si>
  <si>
    <t xml:space="preserve">Next-generation sequencing technologies have led to the high-throughput production of sequence data (reads) at low cost. However, these reads are significantly shorter and more error-prone than conventional Sanger shotgun reads. This poses a challenge for the de novo assembly in terms of assembly quality and scalability for large-scale short read datasets. We present DecGPU, the first parallel and distributed error correction algorithm for high-throughput short reads (HTSRs) using a hybrid combination of CUDA and MPI parallel programming models. DecGPU provides CPU-based and GPU-based versions, where the CPU-based version employs coarse-grained and fine-grained parallelism using the MPI and OpenMP parallel programming models, and the GPU-based version takes advantage of the CUDA and MPI parallel programming models and employs a hybrid CPU+GPU computing model to maximize the performance by overlapping the CPU and GPU computation. The distributed feature of our algorithm makes it feasible and flexible for the error correction of large-scale HTSR datasets. Using simulated and real datasets, our algorithm demonstrates superior performance, in terms of error correction quality and execution speed, to the existing error correction algorithms. Furthermore, when combined with Velvet and ABySS, the resulting DecGPU-Velvet and DecGPU-ABySS assemblers demonstrate the potential of our algorithm to improve de novo assembly quality for de-Bruijn-graph-based assemblers. DecGPU is publicly available open-source software, written in CUDA C++ and MPI. The experimental results suggest that DecGPU is an effective and feasible error correction algorithm to tackle the flood of short reads produced by next-generation sequencing technologies.</t>
  </si>
  <si>
    <t xml:space="preserve">http://www.ncbi.nlm.nih.gov/pubmed/21088030</t>
  </si>
  <si>
    <t xml:space="preserve">Anatomy of a hash-based long read sequence mapping algorithm for next generation DNA sequencing.</t>
  </si>
  <si>
    <t xml:space="preserve">Recently, a number of programs have been proposed for mapping short reads to a reference genome. Many of them are heavily optimized for short-read mapping and hence are very efficient for shorter queries, but that makes them inefficient or not applicable for reads longer than 200 bp. However, many sequencers are already generating longer reads and more are expected to follow. For long read sequence mapping, there are limited options; BLAT, SSAHA2, FANGS and BWA-SW are among the popular ones. However, resequencing and personalized medicine need much faster software to map these long sequencing reads to a reference genome to identify SNPs or rare transcripts. We present AGILE (AliGnIng Long rEads), a hash table based high-throughput sequence mapping algorithm for longer 454 reads that uses diagonal multiple seed-match criteria, customized q-gram filtering and a dynamic incremental search approach among other heuristics to optimize every step of the mapping process. In our experiments, we observe that AGILE is more accurate than BLAT, and comparable to BWA-SW and SSAHA2. For practical error rates (&amp;lt; 5%) and read lengths (200-1000 bp), AGILE is significantly faster than BLAT, SSAHA2 and BWA-SW. Even for the other cases, AGILE is comparable to BWA-SW and several times faster than BLAT and SSAHA2. http://www.ece.northwestern.edu/~smi539/agile.html.</t>
  </si>
  <si>
    <t xml:space="preserve">http://www.ncbi.nlm.nih.gov/pubmed/16343337</t>
  </si>
  <si>
    <t xml:space="preserve">Kalign--an accurate and fast multiple sequence alignment algorithm.</t>
  </si>
  <si>
    <t xml:space="preserve">The alignment of multiple protein sequences is a fundamental step in the analysis of biological data. It has traditionally been applied to analyzing protein families for conserved motifs, phylogeny, structural properties, and to improve sensitivity in homology searching. The availability of complete genome sequences has increased the demands on multiple sequence alignment (MSA) programs. Current MSA methods suffer from being either too inaccurate or too computationally expensive to be applied effectively in large-scale comparative genomics. We developed Kalign, a method employing the Wu-Manber string-matching algorithm, to improve both the accuracy and speed of multiple sequence alignment. We compared the speed and accuracy of Kalign to other popular methods using Balibase, Prefab, and a new large test set. Kalign was as accurate as the best other methods on small alignments, but significantly more accurate when aligning large and distantly related sets of sequences. In our comparisons, Kalign was about 10 times faster than ClustalW and, depending on the alignment size, up to 50 times faster than popular iterative methods. Kalign is a fast and robust alignment method. It is especially well suited for the increasingly important task of aligning large numbers of sequences.</t>
  </si>
  <si>
    <t xml:space="preserve">http://www.ncbi.nlm.nih.gov/pubmed/15758203</t>
  </si>
  <si>
    <t xml:space="preserve">Evaluating the performance of a successive-approximations approach to parameter optimization in maximum-likelihood phylogeny estimation.</t>
  </si>
  <si>
    <t xml:space="preserve">Almost all studies that estimate phylogenies from DNA sequence data under the maximum-likelihood (ML) criterion employ an approximate approach. Most commonly, model parameters are estimated on some initial phylogenetic estimate derived using a rapid method (neighbor-joining or parsimony). Parameters are then held constant during a tree search, and ideally, the procedure is repeated until convergence is achieved. However, the effectiveness of this approximation has not been formally assessed, in part because doing so requires computationally intensive, full-optimization analyses. Here, we report both indirect and direct evaluations of the effectiveness of successive approximations. We obtained an indirect evaluation by comparing the results of replicate runs on real data that use random trees to provide initial parameter estimates. For six real data sets taken from the literature, all replicate iterative searches converged to the same joint estimates of topology and model parameters, suggesting that the approximation is not starting-point dependent, as long as the heuristic searches of tree space are rigorous. We conducted a more direct assessment using simulations in which we compared the accuracy of phylogenies estimated using full optimization of all model parameters on each tree evaluated to the accuracy of trees estimated via successive approximations. There is no significant difference between the accuracy of the approximation searches relative to full-optimization searches. Our results demonstrate that successive approximation is reliable and provide reassurance that this much faster approach is safe to use for ML estimation of topology.</t>
  </si>
  <si>
    <t xml:space="preserve">http://www.ncbi.nlm.nih.gov/pubmed/23685787</t>
  </si>
  <si>
    <t xml:space="preserve">Specificity control for read alignments using an artificial reference genome-guided false discovery rate.</t>
  </si>
  <si>
    <t xml:space="preserve">Accurate estimation, comparison and evaluation of read mapping error rates is a crucial step in the processing of next-generation sequencing data, as further analysis steps and interpretation assume the correctness of the mapping results. Current approaches are either focused on sensitivity estimation and thereby disregard specificity or are based on read simulations. Although continuously improving, read simulations are still prone to introduce a bias into the mapping error quantitation and cannot capture all characteristics of an individual dataset. We introduce ARDEN (artificial reference driven estimation of false positives in next-generation sequencing data), a novel benchmark method that estimates error rates of read mappers based on real experimental reads, using an additionally generated artificial reference genome. It allows a dataset-specific computation of error rates and the construction of a receiver operating characteristic curve. Thereby, it can be used for optimization of parameters for read mappers, selection of read mappers for a specific problem or for filtering alignments based on quality estimation. The use of ARDEN is demonstrated in a general read mapper comparison, a parameter optimization for one read mapper and an application example in single-nucleotide polymorphism discovery with a significant reduction in the number of false positive identifications. The ARDEN source code is freely available at http://sourceforge.net/projects/arden/.</t>
  </si>
  <si>
    <t xml:space="preserve">http://www.ncbi.nlm.nih.gov/pubmed/21134245</t>
  </si>
  <si>
    <t xml:space="preserve">Accuracy of phylogeny reconstruction methods combining overlapping gene data sets.</t>
  </si>
  <si>
    <t xml:space="preserve">The availability of many gene alignments with overlapping taxon sets raises the question of which strategy is the best to infer species phylogenies from multiple gene information. Methods and programs abound that use the gene alignment in different ways to reconstruct the species tree. In particular, different methods combine the original data at different points along the way from the underlying sequences to the final tree. Accordingly, they are classified into superalignment, supertree and medium-level approaches. Here, we present a simulation study to compare different methods from each of these three approaches. We observe that superalignment methods usually outperform the other approaches over a wide range of parameters including sparse data and gene-specific evolutionary parameters. In the presence of high incongruency among gene trees, however, other combination methods show better performance than the superalignment approach. Surprisingly, some supertree and medium-level methods exhibit, on average, worse results than a single gene phylogeny with complete taxon information. For some methods, using the reconstructed gene tree as an estimation of the species tree is superior to the combination of incomplete information. Superalignment usually performs best since it is less susceptible to stochastic error. Supertree methods can outperform superalignment in the presence of gene-tree conflict.</t>
  </si>
  <si>
    <t xml:space="preserve">http://www.ncbi.nlm.nih.gov/pubmed/22399676</t>
  </si>
  <si>
    <t xml:space="preserve">Evolutionary inaccuracy of pairwise structural alignments.</t>
  </si>
  <si>
    <t xml:space="preserve">Structural alignment methods are widely used to generate gold standard alignments for improving multiple sequence alignments and transferring functional annotations, as well as for assigning structural distances between proteins. However, the correctness of the alignments generated by these methods is difficult to assess objectively since little is known about the exact evolutionary history of most proteins. Since homology is an equivalence relation, an upper bound on alignment quality can be found by assessing the consistency of alignments. Measuring the consistency of current methods of structure alignment and determining the causes of inconsistencies can, therefore, provide information on the quality of current methods and suggest possibilities for further improvement. We analyze the self-consistency of seven widely-used structural alignment methods (SAP, TM-align, Fr-TM-align, MAMMOTH, DALI, CE and FATCAT) on a diverse, non-redundant set of 1863 domains from the SCOP database and demonstrate that even for relatively similar proteins the degree of inconsistency of the alignments on a residue level is high (30%). We further show that levels of consistency vary substantially between methods, with two methods (SAP and Fr-TM-align) producing more consistent alignments than the rest. Inconsistency is found to be higher near gaps and for proteins of low structural complexity, as well as for helices. The ability of the methods to identify good structural alignments is also assessed using geometric measures, for which FATCAT (flexible mode) is found to be the best performer despite being highly inconsistent. We conclude that there is substantial scope for improving the consistency of structural alignment methods. msadows@nimr.mrc.ac.uk Supplementary data are available at Bioinformatics online.</t>
  </si>
  <si>
    <t xml:space="preserve">http://www.ncbi.nlm.nih.gov/pubmed/26031838</t>
  </si>
  <si>
    <t xml:space="preserve">Current Methods for Automated Filtering of Multiple Sequence Alignments Frequently Worsen Single-Gene Phylogenetic Inference.</t>
  </si>
  <si>
    <t xml:space="preserve">Phylogenetic inference is generally performed on the basis of multiple sequence alignments (MSA). Because errors in an alignment can lead to errors in tree estimation, there is a strong interest in identifying and removing unreliable parts of the alignment. In recent years several automated filtering approaches have been proposed, but despite their popularity, a systematic and comprehensive comparison of different alignment filtering methods on real data has been lacking. Here, we extend and apply recently introduced phylogenetic tests of alignment accuracy on a large number of gene families and contrast the performance of unfiltered versus filtered alignments in the context of single-gene phylogeny reconstruction. Based on multiple genome-wide empirical and simulated data sets, we show that the trees obtained from filtered MSAs are on average worse than those obtained from unfiltered MSAs. Furthermore, alignment filtering often leads to an increase in the proportion of well-supported branches that are actually wrong. We confirm that our findings hold for a wide range of parameters and methods. Although our results suggest that light filtering (up to 20% of alignment positions) has little impact on tree accuracy and may save some computation time, contrary to widespread practice, we do not generally recommend the use of current alignment filtering methods for phylogenetic inference. By providing a way to rigorously and systematically measure the impact of filtering on alignments, the methodology set forth here will guide the development of better filtering algorithms.</t>
  </si>
  <si>
    <t xml:space="preserve">http://www.ncbi.nlm.nih.gov/pubmed/19833741</t>
  </si>
  <si>
    <t xml:space="preserve">Fast and consistent estimation of species trees using supermatrix rooted triples.</t>
  </si>
  <si>
    <t xml:space="preserve">Concatenated sequence alignments are often used to infer species-level relationships. Previous studies have shown that analysis of concatenated data using maximum likelihood (ML) can produce misleading results when loci have differing gene tree topologies due to incomplete lineage sorting. Here, we develop a polynomial time method that utilizes the modified mincut supertree algorithm to construct an estimated species tree from inferred rooted triples of concatenated alignments. We term this method SuperMatrix Rooted Triple (SMRT) and use the notation SMRT-ML when rooted triples are inferred by ML. We use simulations to investigate the performance of SMRT-ML under Jukes-Cantor and general time-reversible substitution models for four- and five-taxon species trees and also apply the method to an empirical data set of yeast genes. We find that SMRT-ML converges to the correct species tree in many cases in which ML on the full concatenated data set fails to do so. SMRT-ML can be conservative in that its output tree is often partially unresolved for problematic clades. We show analytically that when the species tree is clocklike and mutations occur under the Cavender-Farris-Neyman substitution model, as the number of genes increases, SMRT-ML is increasingly likely to infer the correct species tree even when the most likely gene tree does not match the species tree. SMRT-ML is therefore a computationally efficient and statistically consistent estimator of the species tree when gene trees are distributed according to the multispecies coalescent model.</t>
  </si>
  <si>
    <t xml:space="preserve">http://www.ncbi.nlm.nih.gov/pubmed/22174280</t>
  </si>
  <si>
    <t xml:space="preserve">SEPP: SATé-enabled phylogenetic placement.</t>
  </si>
  <si>
    <t xml:space="preserve">We address the problem of Phylogenetic Placement, in which the objective is to insert short molecular sequences (called query sequences) into an existing phylogenetic tree and alignment on full-length sequences for the same gene. Phylogenetic placement has the potential to provide information beyond pure &amp;quot;species identification&amp;quot; (i.e., the association of metagenomic reads to existing species), because it can also give information about the evolutionary relationships between these query sequences and to known species. Approaches for phylogenetic placement have been developed that operate in two steps: first, an alignment is estimated for each query sequence to the alignment of the full-length sequences, and then that alignment is used to find the optimal location in the phylogenetic tree for the query sequence. Recent methods of this type include HMMALIGN+EPA, HMMALIGN+pplacer, and PaPaRa+EPA.We report on a study evaluating phylogenetic placement methods on biological and simulated data. This study shows that these methods have extremely good accuracy and computational tractability under conditions where the input contains a highly accurate alignment and tree for the full-length sequences, and the set of full-length sequences is sufficiently small and not too evolutionarily diverse; however, we also show that under other conditions accuracy declines and the computational requirements for memory and time exceed acceptable limits. We present SEPP, a general &amp;quot;boosting&amp;quot; technique to improve the accuracy and/or speed of phylogenetic placement techniques. The key algorithmic aspect of this booster is a dataset decomposition technique in SATé, a method that utilizes an iterative divide-and-conquer technique to co-estimate alignments and trees on large molecular sequence datasets. We show that SATé-boosting improves HMMALIGN+pplacer, placing short sequences more accurately when the set of input sequences has a large evolutionary diameter and produces placements of comparable accuracy in a fraction of the time for easier cases. SEPP software and the datasets used in this study are all available for free at http://www.cs.utexas.edu/users/phylo/software/sepp/submission.</t>
  </si>
  <si>
    <t xml:space="preserve">http://www.ncbi.nlm.nih.gov/pubmed/19501178</t>
  </si>
  <si>
    <t xml:space="preserve">Coalescent methods for estimating phylogenetic trees.</t>
  </si>
  <si>
    <t xml:space="preserve">We review recent models to estimate phylogenetic trees under the multispecies coalescent. Although the distinction between gene trees and species trees has come to the fore of phylogenetics, only recently have methods been developed that explicitly estimate species trees. Of the several factors that can cause gene tree heterogeneity and discordance with the species tree, deep coalescence due to random genetic drift in branches of the species tree has been modeled most thoroughly. Bayesian approaches to estimating species trees utilizes two likelihood functions, one of which has been widely used in traditional phylogenetics and involves the model of nucleotide substitution, and the second of which is less familiar to phylogeneticists and involves the probability distribution of gene trees given a species tree. Other recent parametric and nonparametric methods for estimating species trees involve parsimony criteria, summary statistics, supertree and consensus methods. Species tree approaches are an appropriate goal for systematics, appear to work well in some cases where concatenation can be misleading, and suggest that sampling many independent loci will be paramount. Such methods can also be challenging to implement because of the complexity of the models and computational time. In addition, further elaboration of the simplest of coalescent models will be required to incorporate commonly known issues such as deviation from the molecular clock, gene flow and other genetic forces.</t>
  </si>
  <si>
    <t xml:space="preserve">http://www.ncbi.nlm.nih.gov/pubmed/23441908</t>
  </si>
  <si>
    <t xml:space="preserve">A hybrid short read mapping accelerator.</t>
  </si>
  <si>
    <t xml:space="preserve">The rapid growth of short read datasets poses a new challenge to the short read mapping problem in terms of sensitivity and execution speed. Existing methods often use a restrictive error model for computing the alignments to improve speed, whereas more flexible error models are generally too slow for large-scale applications. A number of short read mapping software tools have been proposed. However, designs based on hardware are relatively rare. Field programmable gate arrays (FPGAs) have been successfully used in a number of specific application areas, such as the DSP and communications domains due to their outstanding parallel data processing capabilities, making them a competitive platform to solve problems that are &amp;quot;inherently parallel&amp;quot;. We present a hybrid system for short read mapping utilizing both FPGA-based hardware and CPU-based software. The computation intensive alignment and the seed generation operations are mapped onto an FPGA. We present a computationally efficient, parallel block-wise alignment structure (Align Core) to approximate the conventional dynamic programming algorithm. The performance is compared to the multi-threaded CPU-based GASSST and BWA software implementations. For single-end alignment, our hybrid system achieves faster processing speed than GASSST (with a similar sensitivity) and BWA (with a higher sensitivity); for pair-end alignment, our design achieves a slightly worse sensitivity than that of BWA but has a higher processing speed. This paper shows that our hybrid system can effectively accelerate the mapping of short reads to a reference genome based on the seed-and-extend approach. The performance comparison to the GASSST and BWA software implementations under different conditions shows that our hybrid design achieves a high degree of sensitivity and requires less overall execution time with only modest FPGA resource utilization. Our hybrid system design also shows that the performance bottleneck for the short read mapping problem can be changed from the alignment stage to the seed generation stage, which provides an additional requirement for the future development of short read aligners.</t>
  </si>
  <si>
    <t xml:space="preserve">http://www.ncbi.nlm.nih.gov/pubmed/24185836</t>
  </si>
  <si>
    <t xml:space="preserve">Systematic evaluation of spliced alignment programs for RNA-seq data.</t>
  </si>
  <si>
    <t xml:space="preserve">High-throughput RNA sequencing is an increasingly accessible method for studying gene structure and activity on a genome-wide scale. A critical step in RNA-seq data analysis is the alignment of partial transcript reads to a reference genome sequence. To assess the performance of current mapping software, we invited developers of RNA-seq aligners to process four large human and mouse RNA-seq data sets. In total, we compared 26 mapping protocols based on 11 programs and pipelines and found major performance differences between methods on numerous benchmarks, including alignment yield, basewise accuracy, mismatch and gap placement, exon junction discovery and suitability of alignments for transcript reconstruction. We observed concordant results on real and simulated RNA-seq data, confirming the relevance of the metrics employed. Future developments in RNA-seq alignment methods would benefit from improved placement of multimapped reads, balanced utilization of existing gene annotation and a reduced false discovery rate for splice junctions.</t>
  </si>
  <si>
    <t xml:space="preserve">http://www.ncbi.nlm.nih.gov/pubmed/21984754</t>
  </si>
  <si>
    <t xml:space="preserve">FastSP: linear time calculation of alignment accuracy.</t>
  </si>
  <si>
    <t xml:space="preserve">Multiple sequence alignment is a basic part of much biological research, including phylogeny estimation and protein structure and function prediction. Different alignments on the same set of unaligned sequences are often compared, sometimes in order to assess the accuracy of alignment methods or to infer a consensus alignment from a set of estimated alignments. Three of the standard techniques for comparing alignments, Developer, Modeler and Total Column (TC) scores can be derived through calculations of the set of homologies that the alignments share. However, the brute-force technique for calculating this set is quadratic in the input size. The remaining standard technique, Cline Shift Score, inherently requires quadratic time. In this article, we prove that each of these scores can be computed in linear time, and we present FastSP, a linear-time algorithm for calculating these scores. Even on the largest alignments we explored (one with 50 000 sequences), FastSP completed &amp;lt;2 min and used at most 2 GB of the main memory. The best alternative is qscore, a method whose empirical running time is approximately the same as FastSP when given sufficient memory (at least 8 GB), but whose asymptotic running time has never been theoretically established. In addition, for comparisons of large alignments under lower memory conditions (at most 4 GB of main memory), qscore uses substantial memory (up to 10 GB for the datasets we studied), took more time and failed to analyze the largest datasets. The open-source software and executables are available online at http://www.cs.utexas.edu/~phylo/software/fastsp/. tandy@cs.utexas.edu.</t>
  </si>
  <si>
    <t xml:space="preserve">http://www.ncbi.nlm.nih.gov/pubmed/23060612</t>
  </si>
  <si>
    <t xml:space="preserve">Towards the development of standardized methods for comparison, ranking and evaluation of structure alignments.</t>
  </si>
  <si>
    <t xml:space="preserve">Pairwise alignment of protein structures is a fundamental task in structural bioinformatics. There are numerous computer programs in the public domain that produce alignments for a given pair of protein structures, but the results obtained by the various programs generally differ substantially. Hence, in the application of such programs the question arises which of the alignment programs are the most trustworthy in the sense of overall performance, and which programs provide the best result for a given pair of proteins. The major problem in comparing, evaluating and judging alignment results is that there is no clear notion of the optimality of an alignment. As a consequence, the numeric criteria and scores reported by the individual structure alignment programs are largely incomparable. Here we report on the development and application of a new approach for the evaluation of structure alignment results. The method uses the translation vector and rotation matrix to generate the superposition of two structures but discards the alignment reported by the individual programs. The optimal alignment is then generated in standardized form based on a suitably implemented dynamic programming algorithm where the length of the alignment is the single most informative parameter. We demonstrate that some of the most popular programs in protein structure research differ considerably in their overall performance. In particular, each of the programs investigated here produced in at least in one case the best and the worst alignment compared with all others. Hence, at the current state of development of structure comparison techniques, it is advisable to use several programs in parallel and to choose the optimal alignment in the way reported here. The computer software that implement the method described here is freely available at http://melolab.org/stovca.</t>
  </si>
  <si>
    <t xml:space="preserve">http://www.ncbi.nlm.nih.gov/pubmed/24131054</t>
  </si>
  <si>
    <t xml:space="preserve">Exact solutions for species tree inference from discordant gene trees.</t>
  </si>
  <si>
    <t xml:space="preserve">Phylogenetic analysis has to overcome the grant challenge of inferring accurate species trees from evolutionary histories of gene families (gene trees) that are discordant with the species tree along whose branches they have evolved. Two well studied approaches to cope with this challenge are to solve either biologically informed gene tree parsimony (GTP) problems under gene duplication, gene loss, and deep coalescence, or the classic RF supertree problem that does not rely on any biological model. Despite the potential of these problems to infer credible species trees, they are NP-hard. Therefore, these problems are addressed by heuristics that typically lack any provable accuracy and precision. We describe fast dynamic programming algorithms that solve the GTP problems and the RF supertree problem exactly, and demonstrate that our algorithms can solve instances with data sets consisting of as many as 22 taxa. Extensions of our algorithms can also report the number of all optimal species trees, as well as the trees themselves. To better asses the quality of the resulting species trees that best fit the given gene trees, we also compute the worst case species trees, their numbers, and optimization score for each of the computational problems. Finally, we demonstrate the performance of our exact algorithms using empirical and simulated data sets, and analyze the quality of heuristic solutions for the studied problems by contrasting them with our exact solutions.</t>
  </si>
  <si>
    <t xml:space="preserve">http://www.ncbi.nlm.nih.gov/pubmed/17725841</t>
  </si>
  <si>
    <t xml:space="preserve">A comprehensive system for evaluation of remote sequence similarity detection.</t>
  </si>
  <si>
    <t xml:space="preserve">Accurate and sensitive performance evaluation is crucial for both effective development of better structure prediction methods based on sequence similarity, and for the comparative analysis of existing methods. Up to date, there has been no satisfactory comprehensive evaluation method that (i) is based on a large and statistically unbiased set of proteins with clearly defined relationships; and (ii) covers all performance aspects of sequence-based structure predictors, such as sensitivity and specificity, alignment accuracy and coverage, and structure template quality. With the aim of designing such a method, we (i) select a statistically balanced set of divergent protein domains from SCOP, and define similarity relationships for the majority of these domains by complementing the best of information available in SCOP with a rigorous SVM-based algorithm; and (ii) develop protocols for the assessment of similarity detection and alignment quality from several complementary perspectives. The evaluation of similarity detection is based on ROC-like curves and includes several complementary approaches to the definition of true/false positives. Reference-dependent approaches use the 'gold standard' of pre-defined domain relationships and structure-based alignments. Reference-independent approaches assess the quality of structural match predicted by the sequence alignment, with respect to the whole domain length (global mode) or to the aligned region only (local mode). Similarly, the evaluation of alignment quality includes several reference-dependent and -independent measures, in global and local modes. As an illustration, we use our benchmark to compare the performance of several methods for the detection of remote sequence similarities, and show that different aspects of evaluation reveal different properties of the evaluated methods, highlighting their advantages, weaknesses, and potential for further development. The presented benchmark provides a new tool for a statistically unbiased assessment of methods for remote sequence similarity detection, from various complementary perspectives. This tool should be useful both for users choosing the best method for a given purpose, and for developers designing new, more powerful methods. The benchmark set, reference alignments, and evaluation codes can be downloaded from ftp://iole.swmed.edu/pub/evaluation/.</t>
  </si>
  <si>
    <t xml:space="preserve">http://www.ncbi.nlm.nih.gov/pubmed/23665771</t>
  </si>
  <si>
    <t xml:space="preserve">GAGE-B: an evaluation of genome assemblers for bacterial organisms.</t>
  </si>
  <si>
    <t xml:space="preserve">A large and rapidly growing number of bacterial organisms have been sequenced by the newest sequencing technologies. Cheaper and faster sequencing technologies make it easy to generate very high coverage of bacterial genomes, but these advances mean that DNA preparation costs can exceed the cost of sequencing for small genomes. The need to contain costs often results in the creation of only a single sequencing library, which in turn introduces new challenges for genome assembly methods. We evaluated the ability of multiple genome assembly programs to assemble bacterial genomes from a single, deep-coverage library. For our comparison, we chose bacterial species spanning a wide range of GC content and measured the contiguity and accuracy of the resulting assemblies. We compared the assemblies produced by this very high-coverage, one-library strategy to the best assemblies created by two-library sequencing, and we found that remarkably good bacterial assemblies are possible with just one library. We also measured the effect of read length and depth of coverage on assembly quality and determined the values that provide the best results with current algorithms. salzberg@jhu.edu Supplementary data are available at Bioinformatics online.</t>
  </si>
  <si>
    <t xml:space="preserve">http://www.ncbi.nlm.nih.gov/pubmed/25700475</t>
  </si>
  <si>
    <t xml:space="preserve">A Novel Approach to Multiple Sequence Alignment Using Multi-objective Evolutionary Algorithm Based on Decomposition.</t>
  </si>
  <si>
    <t xml:space="preserve">Multiple sequence alignment (MSA) is a fundamental and key step for implementing other tasks in bioinformatics, such as phylogenetic analyses, identification of conserved motifs and domains, structure prediction. Despite the fact that there are many methods to implement MSA, biologically perfect alignment approaches are not found hitherto. This paper proposes a novel idea to perform MSA, where multiple sequence alignment is treated as a multi-objective optimization problem. A famous multi-objective evolutionary algorithm framework based on decomposition (MOEA/D) is applied for solving MSA, named MOMSA. In the MOMSA algorithm, we develop a new population initialization method and a novel mutation operator. We compare the performance of MOMSA with several alignment methods based on evolutionary algorithms, including VDGA, GAPAM, and IMSA, and also with state-of-the-art progressive alignment approaches, such as MSAprobs, Probalign, MAFFT, Procons, Clustal omega, T-Coffee, Kalign2, MUSCLE, FSA, Dialign, PRANK, and CLUSTALW. These alignment algorithms are tested on benchmark datasets BAliBASE 2.0 and BAliBASE 3.0. Experimental results show that MOMSA can obtain the significantly better alignments than VDGA, GAPAM on the most of test cases by statistical analyses, produce better alignments than IMSA in terms of TC scores, and also indicate that MOMSA is comparable with the leading progressive alignment approaches in terms of quality of alignments.</t>
  </si>
  <si>
    <t xml:space="preserve">http://www.ncbi.nlm.nih.gov/pubmed/18229674</t>
  </si>
  <si>
    <t xml:space="preserve">The effect of the guide tree on multiple sequence alignments and subsequent phylogenetic analyses.</t>
  </si>
  <si>
    <t xml:space="preserve">Many multiple sequence alignment methods (MSAs) use guide trees in conjunction with a progressive alignment technique to generate a multiple sequence alignment but use differing techniques to produce the guide tree and to perform the progressive alignment. In this paper we explore the consequences of changing the guide tree used for the alignment routine. We evaluate four leading MSA methods (ProbCons, MAFFT, Muscle, and ClustalW) as well as a new MSA method (FTA, for &amp;quot;Fixed Tree Alignment&amp;quot;) which we have developed, on a wide range of simulated datasets. Although improvements in alignment accuracy can be obtained by providing better guide trees, in general there is little effect on the &amp;quot;accuracy&amp;quot; (measured using the SP-score) of the alignment by improving the guide tree. However, RAxML-based phylogenetic analyses of alignments based upon better guide trees tend to be much more accurate. This impact is particularly significant for ProbCons, one of the best MSA methods currently available, and our method, FTA. Finally, for very good guide trees, phylogenies based upon FTA alignments are more accurate than phylogenies based upon ProbCons alignments, suggesting that further improvements in phylogenetic accuracy may be obtained through algorithms of this type.</t>
  </si>
  <si>
    <t xml:space="preserve">http://www.ncbi.nlm.nih.gov/pubmed/23424130</t>
  </si>
  <si>
    <t xml:space="preserve">Inferring optimal species trees under gene duplication and loss.</t>
  </si>
  <si>
    <t xml:space="preserve">Species tree estimation from multiple markers is complicated by the fact that gene trees can differ from each other (and from the true species tree) due to several biological processes, one of which is gene duplication and loss. Local search heuristics for two NP-hard optimization problems - minimize gene duplications (MGD) and minimize gene duplications and losses (MGDL) - are popular techniques for estimating species trees in the presence of gene duplication and loss. In this paper, we present an alternative approach to solving MGD and MGDL from rooted gene trees. First, we characterize each tree in terms of its &amp;quot;subtree-bipartitions&amp;quot; (a concept we introduce). Then we show that the MGD species tree is defined by a maximum weight clique in a vertex-weighted graph that can be computed from the subtree-bipartitions of the input gene trees, and the MGDL species tree is defined by a minimum weight clique in a similarly constructed graph. We also show that these optimal cliques can be found in polynomial time in the number of vertices of the graph using a dynamic programming algorithm (similar to that of Hallett and Lagergren(1)), because of the special structure of the graphs. Finally, we show that a constrained version of these problems, where the subtree-bipartitions of the species tree are drawn from the subtree-bipartitions of the input gene trees, can be solved in time that is polynomial in the number of gene trees and taxa. We have implemented our dynamic programming algorithm in a publicly available software tool, available at http://www.cs.utexas.edu/users/phylo/software/dynadup/.</t>
  </si>
  <si>
    <t xml:space="preserve">http://www.ncbi.nlm.nih.gov/pubmed/22229028</t>
  </si>
  <si>
    <t xml:space="preserve">Polynomial supertree methods revisited.</t>
  </si>
  <si>
    <t xml:space="preserve">Supertree methods allow to reconstruct large phylogenetic trees by combining smaller trees with overlapping leaf sets into one, more comprehensive supertree. The most commonly used supertree method, matrix representation with parsimony (MRP), produces accurate supertrees but is rather slow due to the underlying hard optimization problem. In this paper, we present an extensive simulation study comparing the performance of MRP and the polynomial supertree methods MinCut Supertree, Modified MinCut Supertree, Build-with-distances, PhySIC, PhySIC_IST, and super distance matrix. We consider both quality and resolution of the reconstructed supertrees. Our findings illustrate the tradeoff between accuracy and running time in supertree construction, as well as the pros and cons of voting- and veto-based supertree approaches. Based on our results, we make some general suggestions for supertree methods yet to come.</t>
  </si>
  <si>
    <t xml:space="preserve">http://www.ncbi.nlm.nih.gov/pubmed/16954142</t>
  </si>
  <si>
    <t xml:space="preserve">Probalign: multiple sequence alignment using partition function posterior probabilities.</t>
  </si>
  <si>
    <t xml:space="preserve">The maximum expected accuracy optimization criterion for multiple sequence alignment uses pairwise posterior probabilities of residues to align sequences. The partition function methodology is one way of estimating these probabilities. Here, we combine these two ideas for the first time to construct maximal expected accuracy sequence alignments. We bridge the two techniques within the program Probalign. Our results indicate that Probalign alignments are generally more accurate than other leading multiple sequence alignment methods (i.e. Probcons, MAFFT and MUSCLE) on the BAliBASE 3.0 protein alignment benchmark. Similarly, Probalign also outperforms these methods on the HOMSTRAD and OXBENCH benchmarks. Probalign ranks statistically highest (P-value &amp;lt; 0.005) on all three benchmarks. Deeper scrutiny of the technique indicates that the improvements are largest on datasets containing N/C-terminal extensions and on datasets containing long and heterogeneous length proteins. These points are demonstrated on both real and simulated data. Finally, our method also produces accurate alignments on long and heterogeneous length datasets containing protein repeats. Here, alignment accuracy scores are at least 10% and 15% higher than the other three methods when standard deviation of length is &amp;gt;300 and 400, respectively. Open source code implementing Probalign as well as for producing the simulated data, and all real and simulated data are freely available from http://www.cs.njit.edu/usman/probalign</t>
  </si>
  <si>
    <t xml:space="preserve">http://www.ncbi.nlm.nih.gov/pubmed/10529083</t>
  </si>
  <si>
    <t xml:space="preserve">An experimental comparison of neural algorithms for independent component analysis and blind separation.</t>
  </si>
  <si>
    <t xml:space="preserve">In this paper, we compare the performance of five prominent neural or adaptive algorithms designed for Independent Component Analysis (ICA) and blind source separation (BSS). In the first part of the study, we use artificial data for comparing the accuracy, convergence speed, computational load, and other relevant properties of the algorithms. In the second part, the algorithms are applied to three different real-world data sets. The task is either blind source separation or finding interesting directions in the data for visualisation purposes. We develop criteria for selecting the most meaningful basis vectors of ICA and measuring the quality of the results. The comparison reveals characteristic differences between the studied ICA algorithms. The most important conclusions of our comparison are robustness of the ICA algorithms with respect to modest modeling imperfections, and the superiority of fixed-point algorithms with respect to the computational load.</t>
  </si>
  <si>
    <t xml:space="preserve">http://www.ncbi.nlm.nih.gov/pubmed/15857510</t>
  </si>
  <si>
    <t xml:space="preserve">Scoredist: a simple and robust protein sequence distance estimator.</t>
  </si>
  <si>
    <t xml:space="preserve">Distance-based methods are popular for reconstructing evolutionary trees thanks to their speed and generality. A number of methods exist for estimating distances from sequence alignments, which often involves some sort of correction for multiple substitutions. The problem is to accurately estimate the number of true substitutions given an observed alignment. So far, the most accurate protein distance estimators have looked for the optimal matrix in a series of transition probability matrices, e.g. the Dayhoff series. The evolutionary distance between two aligned sequences is here estimated as the evolutionary distance of the optimal matrix. The optimal matrix can be found either by an iterative search for the Maximum Likelihood matrix, or by integration to find the Expected Distance. As a consequence, these methods are more complex to implement and computationally heavier than correction-based methods. Another problem is that the result may vary substantially depending on the evolutionary model used for the matrices. An ideal distance estimator should produce consistent and accurate distances independent of the evolutionary model used. We propose a correction-based protein sequence estimator called Scoredist. It uses a logarithmic correction of observed divergence based on the alignment score according to the BLOSUM62 score matrix. We evaluated Scoredist and a number of optimal matrix methods using three evolutionary models for both training and testing Dayhoff, Jones-Taylor-Thornton, and Muller-Vingron, as well as Whelan and Goldman solely for testing. Test alignments with known distances between 0.01 and 2 substitutions per position (1-200 PAM) were simulated using ROSE. Scoredist proved as accurate as the optimal matrix methods, yet substantially more robust. When trained on one model but tested on another one, Scoredist was nearly always more accurate. The Jukes-Cantor and Kimura correction methods were also tested, but were substantially less accurate. The Scoredist distance estimator is fast to implement and run, and combines robustness with accuracy. Scoredist has been incorporated into the Belvu alignment viewer, which is available at ftp://ftp.cgb.ki.se/pub/prog/belvu/.</t>
  </si>
  <si>
    <t xml:space="preserve">http://www.ncbi.nlm.nih.gov/pubmed/17081053</t>
  </si>
  <si>
    <t xml:space="preserve">Performance evaluation of existing de novo sequencing algorithms.</t>
  </si>
  <si>
    <t xml:space="preserve">Two methods have been developed for protein identification from tandem mass spectra: database searching and de novo sequencing. De novo sequencing identifies peptide directly from tandem mass spectra. Among many proposed algorithms, we evaluated the performance of the five de novo sequencing algorithms, AUDENS, Lutefisk, NovoHMM, PepNovo, and PEAKS. Our evaluation methods are based on calculation of relative sequence distance (RSD), algorithm sensitivity, and spectrum quality. We found that de novo sequencing algorithms have different performance in analyzing QSTAR and LCQ mass spectrometer data, but in general, perform better in analyzing QSTAR data than LCQ data. For the QSTAR data, the performance order of the five algorithms is PEAKS &amp;gt; Lutefisk, PepNovo &amp;gt; AUDENS, NovoHMM. The performance of PEAKS, Lutefisk, and PepNovo strongly depends on the spectrum quality and increases with an increase of spectrum quality. However, AUDENS and NovoHMM are not sensitive to the spectrum quality. Compared with other four algorithms, PEAKS has the best sensitivity and also has the best performance in the entire range of spectrum quality. For the LCQ data, the performance order is NovoHMM &amp;gt; PepNovo, PEAKS &amp;gt; Lutefisk &amp;gt; AUDENS. NovoHMM has the best sensitivity, and its performance is the best in the entire range of spectrum quality. But the overall performance of NovoHMM is not significantly different from the performance of PEAKS and PepNovo. AUDENS does not give a good performance in analyzing either QSTAR and LCQ data.</t>
  </si>
  <si>
    <t xml:space="preserve">http://www.ncbi.nlm.nih.gov/pubmed/11116328</t>
  </si>
  <si>
    <t xml:space="preserve">Efficiency of the neighbor-joining method in reconstructing deep and shallow evolutionary relationships in large phylogenies.</t>
  </si>
  <si>
    <t xml:space="preserve">The neighbor-joining (NJ) method is widely used in reconstructing large phylogenies because of its computational speed and the high accuracy in phylogenetic inference as revealed in computer simulation studies. However, most computer simulation studies have quantified the overall performance of the NJ method in terms of the percentage of branches inferred correctly or the percentage of replications in which the correct tree is recovered. We have examined other aspects of its performance, such as the relative efficiency in correctly reconstructing shallow (close to the external branches of the tree) and deep branches in large phylogenies; the contribution of zero-length branches to topological errors in the inferred trees; and the influence of increasing the tree size (number of sequences), evolutionary rate, and sequence length on the efficiency of the NJ method. Results show that the correct reconstruction of deep branches is no more difficult than that of shallower branches. The presence of zero-length branches in realized trees contributes significantly to the overall error observed in the NJ tree, especially in large phylogenies or slowly evolving genes. Furthermore, the tree size does not influence the efficiency of NJ in reconstructing shallow and deep branches in our simulation study, in which the evolutionary process is assumed to be homogeneous in all lineages.</t>
  </si>
  <si>
    <t xml:space="preserve">http://www.ncbi.nlm.nih.gov/pubmed/24273245</t>
  </si>
  <si>
    <t xml:space="preserve">A classification approach for DNA methylation profiling with bisulfite next-generation sequencing data.</t>
  </si>
  <si>
    <t xml:space="preserve">With the advent of high-throughput sequencing technology, bisulfite-sequencing-based DNA methylation profiling methods have emerged as the most promising approaches due to their single-base resolution and genome-wide coverage. However, statistical analysis methods for analyzing this type of methylation data are not well developed. Although the most widely used proportion-based estimation method is simple and intuitive, it is not statistically adequate in dealing with the various sources of noise in bisulfite-sequencing data. Furthermore, it is not biologically satisfactory in applications that require binary methylation status calls. In this article, we use a mixture of binomial model to characterize bisulfite-sequencing data, and based on the model, we propose to use a classification-based procedure, called the methylation status calling (MSC) procedure, to make binary methylation status calls. The MSC procedure is optimal in terms of maximizing the overall correct allocation rate, and the false discovery rate (FDR) and false non-discovery rate (FNDR) of MSC can be estimated. To control FDR at any given level, we further develop an FDR-controlled MSC procedure, which combines a local FDR-based adaptive procedure with the MSC procedure. Both simulation study and real data application are carried out to examine the performance of the proposed procedures. It is shown in our simulation study that the estimates of FDR and FNDR of the MSC procedure are appropriate. Simulation study also demonstrates that the FDR-controlled MSC procedure is valid in controlling FDR at a prespecified level and is more powerful than the individual binomial testing procedure. In the real data application, the MSC procedure exhibits an estimated FDR of 0.1426 and an estimated FNDR of 0.0067. The overall correct allocation rate is &amp;gt;0.97. These results suggest the effectiveness of our proposed procedures. The proposed procedures are implemented in R and are available at http://www.stat.purdue.edu/*cheng70/code.html.</t>
  </si>
  <si>
    <t xml:space="preserve">http://www.ncbi.nlm.nih.gov/pubmed/18199023</t>
  </si>
  <si>
    <t xml:space="preserve">Short quartet puzzling: a new quartet-based phylogeny reconstruction algorithm.</t>
  </si>
  <si>
    <t xml:space="preserve">Quartet-based phylogeny reconstruction methods, such as Quartet Puzzling, were introduced in the hope that they might be competitive with maximum likelihood methods, without being as computationally intensive. However, despite the numerous quartet-based methods that have been developed, their performance in simulation has been disappointing. In particular, Ranwez and Gascuel, the developers of one of the best quartet methods, conjecture that quartet-based methods have inherent limitations that make them unable to produce trees as accurate as neighbor joining or maximum parsimony. In this paper, we present Short Quartet Puzzling, a new quartet-based phylogeny reconstruction algorithm, and we demonstrate the improved topological accuracy of the new method over maximum parsimony and neighbor joining, disproving the conjecture of Ranwez and Gascuel. We also show a dramatic improvement over Quartet Puzzling. Thus, while our new method is not compared to any ML method (as it is not expected to be as accurate as the best of these), this study shows that quartet methods are not as limited in performance as was previously conjectured, and opens the possibility to further improvements through new algorithmic designs.</t>
  </si>
  <si>
    <t xml:space="preserve">http://www.ncbi.nlm.nih.gov/pubmed/23872968</t>
  </si>
  <si>
    <t xml:space="preserve">On the accuracy of short read mapping.</t>
  </si>
  <si>
    <t xml:space="preserve">The development of high-throughput sequencing technologies has revolutionized the way we study genomes and gene regulation. In a single experiment, millions of reads are produced. To gain knowledge from these experiments the first thing to be done is finding the genomic origin of the reads, i.e., mapping the reads to a reference genome. In this new situation, conventional alignment tools are obsolete, as they cannot handle this huge amount of data in a reasonable amount of time. Thus, new mapping algorithms have been developed, which are fast at the expense of a small decrease in accuracy. In this chapter we discuss the current problems in short read mapping and show that mapping reads correctly is a nontrivial task. Through simple experiments with both real and synthetic data, we demonstrate that different mappers can give different results depending on the type of data, and that a considerable fraction of uniquely mapped reads is potentially mapped to an incorrect location. Furthermore, we provide simple statistical results on the expected number of random matches in a genome (E-value) and the probability of a random match as a function of read length. Finally, we show that quality scores contain valuable information for mapping and why mapping quality should be evaluated in a probabilistic manner. In the end, we discuss the potential of improving the performance of current methods by considering these quality scores in a probabilistic mapping program.</t>
  </si>
  <si>
    <t xml:space="preserve">http://www.ncbi.nlm.nih.gov/pubmed/24742000</t>
  </si>
  <si>
    <t xml:space="preserve">Selecting optimal partitioning schemes for phylogenomic datasets.</t>
  </si>
  <si>
    <t xml:space="preserve">Partitioning involves estimating independent models of molecular evolution for different subsets of sites in a sequence alignment, and has been shown to improve phylogenetic inference. Current methods for estimating best-fit partitioning schemes, however, are only computationally feasible with datasets of fewer than 100 loci. This is a problem because datasets with thousands of loci are increasingly common in phylogenetics. We develop two novel methods for estimating best-fit partitioning schemes on large phylogenomic datasets: strict and relaxed hierarchical clustering. These methods use information from the underlying data to cluster together similar subsets of sites in an alignment, and build on clustering approaches that have been proposed elsewhere. We compare the performance of our methods to each other, and to existing methods for selecting partitioning schemes. We demonstrate that while strict hierarchical clustering has the best computational efficiency on very large datasets, relaxed hierarchical clustering provides scalable efficiency and returns dramatically better partitioning schemes as assessed by common criteria such as AICc and BIC scores. These two methods provide the best current approaches to inferring partitioning schemes for very large datasets. We provide free open-source implementations of the methods in the PartitionFinder software. We hope that the use of these methods will help to improve the inferences made from large phylogenomic datasets.</t>
  </si>
  <si>
    <t xml:space="preserve">http://www.ncbi.nlm.nih.gov/pubmed/25128196</t>
  </si>
  <si>
    <t xml:space="preserve">BESST--efficient scaffolding of large fragmented assemblies.</t>
  </si>
  <si>
    <t xml:space="preserve">The use of short reads from High Throughput Sequencing (HTS) techniques is now commonplace in de novo assembly. Yet, obtaining contiguous assemblies from short reads is challenging, thus making scaffolding an important step in the assembly pipeline. Different algorithms have been proposed but many of them use the number of read pairs supporting a linking of two contigs as an indicator of reliability. This reasoning is intuitive, but fails to account for variation in link count due to contig features.We have also noted that published scaffolders are only evaluated on small datasets using output from only one assembler. Two issues arise from this. Firstly, some of the available tools are not well suited for complex genomes. Secondly, these evaluations provide little support for inferring a software's general performance. We propose a new algorithm, implemented in a tool called BESST, which can scaffold genomes of all sizes and complexities and was used to scaffold the genome of P. abies (20 Gbp). We performed a comprehensive comparison of BESST against the most popular stand-alone scaffolders on a large variety of datasets. Our results confirm that some of the popular scaffolders are not practical to run on complex datasets. Furthermore, no single stand-alone scaffolder outperforms the others on all datasets. However, BESST fares favorably to the other tested scaffolders on GAGE datasets and, moreover, outperforms the other methods when library insert size distribution is wide. We conclude from our results that information sources other than the quantity of links, as is commonly used, can provide useful information about genome structure when scaffolding.</t>
  </si>
  <si>
    <t xml:space="preserve">http://www.ncbi.nlm.nih.gov/pubmed/17137519</t>
  </si>
  <si>
    <t xml:space="preserve">Improvement in accuracy of multiple sequence alignment using novel group-to-group sequence alignment algorithm with piecewise linear gap cost.</t>
  </si>
  <si>
    <t xml:space="preserve">Multiple sequence alignment (MSA) is a useful tool in bioinformatics. Although many MSA algorithms have been developed, there is still room for improvement in accuracy and speed. In the alignment of a family of protein sequences, global MSA algorithms perform better than local ones in many cases, while local ones perform better than global ones when some sequences have long insertions or deletions (indels) relative to others. Many recent leading MSA algorithms have incorporated pairwise alignment information obtained from a mixture of sources into their scoring system to improve accuracy of alignment containing long indels. We propose a novel group-to-group sequence alignment algorithm that uses a piecewise linear gap cost. We developed a program called PRIME, which employs our proposed algorithm to optimize the well-defined sum-of-pairs score. PRIME stands for Profile-based Randomized Iteration MEthod. We evaluated PRIME and some recent MSA programs using BAliBASE version 3.0 and PREFAB version 4.0 benchmarks. The results of benchmark tests showed that PRIME can construct accurate alignments comparable to the most accurate programs currently available, including L-INS-i of MAFFT, ProbCons, and T-Coffee. PRIME enables users to construct accurate alignments without having to employ pairwise alignment information. PRIME is available at http://prime.cbrc.jp/.</t>
  </si>
  <si>
    <t xml:space="preserve">http://www.ncbi.nlm.nih.gov/pubmed/18694894</t>
  </si>
  <si>
    <t xml:space="preserve">Comparison of algorithms for pre-processing of SELDI-TOF mass spectrometry data.</t>
  </si>
  <si>
    <t xml:space="preserve">Surface-enhanced laser desorption and ionization (SELDI) time of flight (TOF) is a mass spectrometry technology. The key features in a mass spectrum are its peaks. In order to locate the peaks and quantify their intensities, several pre-processing steps are required. Though different approaches to perform pre-processing have been proposed, there is no systematic study that compares their performance. In this article, we present the results of a systematic comparison of various popular packages for pre-processing of SELDI-TOF data. We evaluate their performance in terms of two of their primary functions: peak detection and peak quantification. Regarding peak quantification, the performance of the algorithms is measured in terms of reproducibility. For peak detection, the comparison is based on sensitivity and false discovery rate. Our results show that for spectra generated with low laser intensity, the software developed by Ciphergen Biosystems (ProteinChip Software 3.1 with the additional tool Biomarker Wizard) produces relatively good results for both peak quantification and detection. On the other hand, for the data produced with either medium or high laser intensity, none of the methods show uniformly better performances under both criteria. Our analysis suggests that an advantageous combination is the use of the packages MassSpecWavelet and PROcess, the former for peak detection and the latter for peak quantification.</t>
  </si>
  <si>
    <t xml:space="preserve">http://www.ncbi.nlm.nih.gov/pubmed/21569267</t>
  </si>
  <si>
    <t xml:space="preserve">Meta-alignment with crumble and prune: partitioning very large alignment problems for performance and parallelization.</t>
  </si>
  <si>
    <t xml:space="preserve">Continuing research into the global multiple sequence alignment problem has resulted in more sophisticated and principled alignment methods. Unfortunately these new algorithms often require large amounts of time and memory to run, making it nearly impossible to run these algorithms on large datasets. As a solution, we present two general methods, Crumble and Prune, for breaking a phylogenetic alignment problem into smaller, more tractable sub-problems. We call Crumble and Prune meta-alignment methods because they use existing alignment algorithms and can be used with many current alignment programs. Crumble breaks long alignment problems into shorter sub-problems. Prune divides the phylogenetic tree into a collection of smaller trees to reduce the number of sequences in each alignment problem. These methods are orthogonal: they can be applied together to provide better scaling in terms of sequence length and in sequence depth. Both methods partition the problem such that many of the sub-problems can be solved independently. The results are then combined to form a solution to the full alignment problem. Crumble and Prune each provide a significant performance improvement with little loss of accuracy. In some cases, a gain in accuracy was observed. Crumble and Prune were tested on real and simulated data. Furthermore, we have implemented a system called Job-tree that allows hierarchical sub-problems to be solved in parallel on a compute cluster, significantly shortening the run-time. These methods enabled us to solve gigabase alignment problems. These methods could enable a new generation of biologically realistic alignment algorithms to be applied to real world, large scale alignment problems.</t>
  </si>
  <si>
    <t xml:space="preserve">http://www.ncbi.nlm.nih.gov/pubmed/23527109</t>
  </si>
  <si>
    <t xml:space="preserve">Comparative studies of copy number variation detection methods for next-generation sequencing technologies.</t>
  </si>
  <si>
    <t xml:space="preserve">Copy number variation (CNV) has played an important role in studies of susceptibility or resistance to complex diseases. Traditional methods such as fluorescence in situ hybridization (FISH) and array comparative genomic hybridization (aCGH) suffer from low resolution of genomic regions. Following the emergence of next generation sequencing (NGS) technologies, CNV detection methods based on the short read data have recently been developed. However, due to the relatively young age of the procedures, their performance is not fully understood. To help investigators choose suitable methods to detect CNVs, comparative studies are needed. We compared six publicly available CNV detection methods: CNV-seq, FREEC, readDepth, CNVnator, SegSeq and event-wise testing (EWT). They are evaluated both on simulated and real data with different experiment settings. The receiver operating characteristic (ROC) curve is employed to demonstrate the detection performance in terms of sensitivity and specificity, box plot is employed to compare their performances in terms of breakpoint and copy number estimation, Venn diagram is employed to show the consistency among these methods, and F-score is employed to show the overlapping quality of detected CNVs. The computational demands are also studied. The results of our work provide a comprehensive evaluation on the performances of the selected CNV detection methods, which will help biological investigators choose the best possible method.</t>
  </si>
  <si>
    <t xml:space="preserve">http://www.ncbi.nlm.nih.gov/pubmed/21611185</t>
  </si>
  <si>
    <t xml:space="preserve">Comparison of sequence reads obtained from three next-generation sequencing platforms.</t>
  </si>
  <si>
    <t xml:space="preserve">Next-generation sequencing technologies enable the rapid cost-effective production of sequence data. To evaluate the performance of these sequencing technologies, investigation of the quality of sequence reads obtained from these methods is important. In this study, we analyzed the quality of sequence reads and SNP detection performance using three commercially available next-generation sequencers, i.e., Roche Genome Sequencer FLX System (FLX), Illumina Genome Analyzer (GA), and Applied Biosystems SOLiD system (SOLiD). A common genomic DNA sample obtained from Escherichia coli strain DH1 was applied to these sequencers. The obtained sequence reads were aligned to the complete genome sequence of E. coli DH1, to evaluate the accuracy and sequence bias of these sequence methods. We found that the fraction of &amp;quot;junk&amp;quot; data, which could not be aligned to the reference genome, was largest in the data set of SOLiD, in which about half of reads could not be aligned. Among data sets after alignment to the reference, sequence accuracy was poorest in GA data sets, suggesting relatively low fidelity of the elongation reaction in the GA method. Furthermore, by aligning the sequence reads to the E. coli strain W3110, we screened sequence differences between two E. coli strains using data sets of three different next-generation platforms. The results revealed that the detected sequence differences were similar among these three methods, while the sequence coverage required for the detection was significantly small in the FLX data set. These results provided valuable information on the quality of short sequence reads and the performance of SNP detection in three next-generation sequencing platforms.</t>
  </si>
  <si>
    <t xml:space="preserve">http://www.ncbi.nlm.nih.gov/pubmed/20080505</t>
  </si>
  <si>
    <t xml:space="preserve">Fast and accurate long-read alignment with Burrows-Wheeler transform.</t>
  </si>
  <si>
    <t xml:space="preserve">Many programs for aligning short sequencing reads to a reference genome have been developed in the last 2 years. Most of them are very efficient for short reads but inefficient or not applicable for reads &amp;gt;200 bp because the algorithms are heavily and specifically tuned for short queries with low sequencing error rate. However, some sequencing platforms already produce longer reads and others are expected to become available soon. For longer reads, hashing-based software such as BLAT and SSAHA2 remain the only choices. Nonetheless, these methods are substantially slower than short-read aligners in terms of aligned bases per unit time. We designed and implemented a new algorithm, Burrows-Wheeler Aligner's Smith-Waterman Alignment (BWA-SW), to align long sequences up to 1 Mb against a large sequence database (e.g. the human genome) with a few gigabytes of memory. The algorithm is as accurate as SSAHA2, more accurate than BLAT, and is several to tens of times faster than both. http://bio-bwa.sourceforge.net</t>
  </si>
  <si>
    <t xml:space="preserve">http://www.ncbi.nlm.nih.gov/pubmed/20678477</t>
  </si>
  <si>
    <t xml:space="preserve">Performance assessment of protein multiple sequence alignment algorithms based on permutation similarity measurement.</t>
  </si>
  <si>
    <t xml:space="preserve">Protein multiple sequence alignment is an important bioinformatics tool. It has important applications in biological evolution analysis and protein structure prediction. A variety of alignment algorithms in this field have achieved great success. However, each algorithm has its own inherent deficiencies. In this paper, permutation similarity is proposed to evaluate several protein multiple sequence alignment algorithms that are widely used currently. As the permutation similarity method only concerns the relative order of different protein evolutionary distances, without taking into account the slight difference between the evolutionary distances, it can get more robust evaluations. The longest common subsequence method is adopted to define the similarity between different permutations. Using these methods, we assessed Dialign, Tcoffee, ClustalW and Muscle and made comparisons among them.</t>
  </si>
  <si>
    <t xml:space="preserve">http://www.ncbi.nlm.nih.gov/pubmed/21210728</t>
  </si>
  <si>
    <t xml:space="preserve">Consistency properties of species tree inference by minimizing deep coalescences.</t>
  </si>
  <si>
    <t xml:space="preserve">Methods for inferring species trees from sets of gene trees need to account for the possibility of discordance among the gene trees. Assuming that discordance is caused by incomplete lineage sorting, species tree estimates can be obtained by finding those species trees that minimize the number of &amp;quot;deep&amp;quot; coalescence events required for a given collection of gene trees. Efficient algorithms now exist for applying the minimizing-deep-coalescence (MDC) criterion, and simulation experiments have demonstrated its promising performance. However, it has also been noted from simulation results that the MDC criterion is not always guaranteed to infer the correct species tree estimate. In this article, we investigate the consistency of the MDC criterion. Using the multispecies coalescent model, we show that there are indeed anomaly zones for the MDC criterion for asymmetric four-taxon species tree topologies, and for all species tree topologies with five or more taxa.</t>
  </si>
  <si>
    <t xml:space="preserve">http://www.ncbi.nlm.nih.gov/pubmed/23573036</t>
  </si>
  <si>
    <t xml:space="preserve">Searching microsatellites in DNA sequences: approaches used and tools developed.</t>
  </si>
  <si>
    <t xml:space="preserve">Microsatellite instability associated genomic activities and evolutionary changes have led to a renewed focus on microsatellite research. In last decade, a number of microsatellite mining tools have been introduced based on different computational approaches. The choice is generally made between slow but exhaustive dynamic programming based approaches, or fast and incomplete heuristic methods. Tools based on stochastic approaches are more popular due to their simplicity and added ornamental features. We have performed a comparative evaluation of the relative efficiency of some microsatellite search tools with their default settings. The graphical user interface, the statistical analysis of the output and ability to mine imperfect repeats are the most important criteria in selecting a tool for a particular investigation. However, none of the available tools alone provides complete and accurate information about microsatellites, and a lot depends on the discretion of the user.</t>
  </si>
  <si>
    <t xml:space="preserve">http://www.ncbi.nlm.nih.gov/pubmed/25252708</t>
  </si>
  <si>
    <t xml:space="preserve">Near-optimal assembly for shotgun sequencing with noisy reads.</t>
  </si>
  <si>
    <t xml:space="preserve">Recent work identified the fundamental limits on the information requirements in terms of read length and coverage depth required for successful de novo genome reconstruction from shotgun sequencing data, based on the idealistic assumption of no errors in the reads (noiseless reads). In this work, we show that even when there is noise in the reads, one can successfully reconstruct with information requirements close to the noiseless fundamental limit. A new assembly algorithm, X-phased Multibridging, is designed based on a probabilistic model of the genome. It is shown through analysis to perform well on the model, and through simulations to perform well on real genomes.</t>
  </si>
  <si>
    <t xml:space="preserve">http://www.ncbi.nlm.nih.gov/pubmed/20550700</t>
  </si>
  <si>
    <t xml:space="preserve">Detecting lateral gene transfers by statistical reconciliation of phylogenetic forests.</t>
  </si>
  <si>
    <t xml:space="preserve">To understand the evolutionary role of Lateral Gene Transfer (LGT), accurate methods are needed to identify transferred genes and infer their timing of acquisition. Phylogenetic methods are particularly promising for this purpose, but the reconciliation of a gene tree with a reference (species) tree is computationally hard. In addition, the application of these methods to real data raises the problem of sorting out real and artifactual phylogenetic conflict. We present Prunier, a new method for phylogenetic detection of LGT based on the search for a maximum statistical agreement forest (MSAF) between a gene tree and a reference tree. The program is flexible as it can use any definition of &amp;quot;agreement&amp;quot; among trees. We evaluate the performance of Prunier and two other programs (EEEP and RIATA-HGT) for their ability to detect transferred genes in realistic simulations where gene trees are reconstructed from sequences. Prunier proposes a single scenario that compares to the other methods in terms of sensitivity, but shows higher specificity. We show that LGT scenarios carry a strong signal about the position of the root of the species tree and could be used to identify the direction of evolutionary time on the species tree. We use Prunier on a biological dataset of 23 universal proteins and discuss their suitability for inferring the tree of life. The ability of Prunier to take into account branch support in the process of reconciliation allows a gain in complexity, in comparison to EEEP, and in accuracy in comparison to RIATA-HGT. Prunier's greedy algorithm proposes a single scenario of LGT for a gene family, but its quality always compares to the best solutions provided by the other algorithms. When the root position is uncertain in the species tree, Prunier is able to infer a scenario per root at a limited additional computational cost and can easily run on large datasets.Prunier is implemented in C++, using the Bio++ library and the phylogeny program Treefinder. It is available at: http://pbil.univ-lyon1.fr/software/prunier.</t>
  </si>
  <si>
    <t xml:space="preserve">http://www.ncbi.nlm.nih.gov/pubmed/22988817</t>
  </si>
  <si>
    <t xml:space="preserve">Mapping single molecule sequencing reads using basic local alignment with successive refinement (BLASR): application and theory.</t>
  </si>
  <si>
    <t xml:space="preserve">Recent methods have been developed to perform high-throughput sequencing of DNA by Single Molecule Sequencing (SMS). While Next-Generation sequencing methods may produce reads up to several hundred bases long, SMS sequencing produces reads up to tens of kilobases long. Existing alignment methods are either too inefficient for high-throughput datasets, or not sensitive enough to align SMS reads, which have a higher error rate than Next-Generation sequencing. We describe the method BLASR (Basic Local Alignment with Successive Refinement) for mapping Single Molecule Sequencing (SMS) reads that are thousands of bases long, with divergence between the read and genome dominated by insertion and deletion error. The method is benchmarked using both simulated reads and reads from a bacterial sequencing project. We also present a combinatorial model of sequencing error that motivates why our approach is effective. The results indicate that it is possible to map SMS reads with high accuracy and speed. Furthermore, the inferences made on the mapability of SMS reads using our combinatorial model of sequencing error are in agreement with the mapping accuracy demonstrated on simulated reads.</t>
  </si>
  <si>
    <t xml:space="preserve">http://www.ncbi.nlm.nih.gov/pubmed/22923295</t>
  </si>
  <si>
    <t xml:space="preserve">RazerS 3: faster, fully sensitive read mapping.</t>
  </si>
  <si>
    <t xml:space="preserve">During the past years, next-generation sequencing has become a key technology for many applications in the biomedical sciences. Throughput continues to increase and new protocols provide longer reads than currently available. In almost all applications, read mapping is a first step. Hence, it is crucial to have algorithms and implementations that perform fast, with high sensitivity, and are able to deal with long reads and a large absolute number of insertions and deletions. RazerS is a read mapping program with adjustable sensitivity based on counting q-grams. In this work, we propose the successor RazerS 3, which now supports shared-memory parallelism, an additional seed-based filter with adjustable sensitivity, a much faster, banded version of the Myers' bit-vector algorithm for verification, memory-saving measures and support for the SAM output format. This leads to a much improved performance for mapping reads, in particular, long reads with many errors. We extensively compare RazerS 3 with other popular read mappers and show that its results are often superior to them in terms of sensitivity while exhibiting practical and often competitive run times. In addition, RazerS 3 works without a pre-computed index. Source code and binaries are freely available for download at http://www.seqan.de/projects/razers. RazerS 3 is implemented in C++ and OpenMP under a GPL license using the SeqAn library and supports Linux, Mac OS X and Windows.</t>
  </si>
  <si>
    <t xml:space="preserve">http://www.ncbi.nlm.nih.gov/pubmed/22559072</t>
  </si>
  <si>
    <t xml:space="preserve">Readjoiner: a fast and memory efficient string graph-based sequence assembler.</t>
  </si>
  <si>
    <t xml:space="preserve">Ongoing improvements in throughput of the next-generation sequencing technologies challenge the current generation of de novo sequence assemblers. Most recent sequence assemblers are based on the construction of a de Bruijn graph. An alternative framework of growing interest is the assembly string graph, not necessitating a division of the reads into k-mers, but requiring fast algorithms for the computation of suffix-prefix matches among all pairs of reads. Here we present efficient methods for the construction of a string graph from a set of sequencing reads. Our approach employs suffix sorting and scanning methods to compute suffix-prefix matches. Transitive edges are recognized and eliminated early in the process and the graph is efficiently constructed including irreducible edges only. Our suffix-prefix match determination and string graph construction algorithms have been implemented in the software package Readjoiner. Comparison with existing string graph-based assemblers shows that Readjoiner is faster and more space efficient. Readjoiner is available at http://www.zbh.uni-hamburg.de/readjoiner.</t>
  </si>
  <si>
    <t xml:space="preserve">http://www.ncbi.nlm.nih.gov/pubmed/22811546</t>
  </si>
  <si>
    <t xml:space="preserve">Fast and accurate read alignment for resequencing.</t>
  </si>
  <si>
    <t xml:space="preserve">Next-generation sequence analysis has become an important task both in laboratory and clinical settings. A key stage in the majority sequence analysis workflows, such as resequencing, is the alignment of genomic reads to a reference genome. The accurate alignment of reads with large indels is a computationally challenging task for researchers. We introduce SeqAlto as a new algorithm for read alignment. For reads longer than or equal to 100 bp, SeqAlto is up to 10 × faster than existing algorithms, while retaining high accuracy and the ability to align reads with large (up to 50 bp) indels. This improvement in efficiency is particularly important in the analysis of future sequencing data where the number of reads approaches many billions. Furthermore, SeqAlto uses less than 8 GB of memory to align against the human genome. SeqAlto is benchmarked against several existing tools with both real and simulated data. Linux and Mac OS X binaries free for academic use are available at http://www.stanford.edu/group/wonglab/seqalto whwong@stanford.edu.</t>
  </si>
  <si>
    <t xml:space="preserve">http://www.ncbi.nlm.nih.gov/pubmed/21926437</t>
  </si>
  <si>
    <t xml:space="preserve">Parallel Niche Pareto AlineaGA--an evolutionary multiobjective approach on multiple sequence alignment.</t>
  </si>
  <si>
    <t xml:space="preserve">Multiple sequence alignment is one of the most recurrent assignments in Bioinformatics. This method allows organizing a set of molecular sequences in order to expose their similarities and their differences. Although exact methods exist for solving this problem, their use is limited by the computing demands which are necessary for exploring such a large and complex search space. Genetic Algorithms are adaptive search methods which perform well in large and complex spaces. Parallel Genetic Algorithms, not only increase the speed up of the search, but also improve its efficiency, presenting results that are better than those provided by the sum of several sequential Genetic Algorithms. Although these methods are often used to optimize a single objective, they can also be used in multidimensional domains, finding all possible tradeoffs among multiple conflicting objectives. Parallel AlineaGA is an Evolutionary Algorithm which uses a Parallel Genetic Algorithm for performing multiple sequence alignment. We now present the Parallel Niche Pareto AlineaGA, a multiobjective version of Parallel AlineaGA. We compare the performance of both versions using eight BAliBASE datasets. We also measure up the quality of the obtained solutions with the ones achieved by T-Coffee and ClustalW2, allowing us to observe that our algorithm reaches for better solutions in the majority of the datasets.</t>
  </si>
  <si>
    <t xml:space="preserve">http://www.ncbi.nlm.nih.gov/pubmed/22759417</t>
  </si>
  <si>
    <t xml:space="preserve">Consensus properties for the deep coalescence problem and their application for scalable tree search.</t>
  </si>
  <si>
    <t xml:space="preserve">To infer a species phylogeny from unlinked genes, phylogenetic inference methods must confront the biological processes that create incongruence between gene trees and the species phylogeny. Intra-specific gene variation in ancestral species can result in deep coalescence, also known as incomplete lineage sorting, which creates incongruence between gene trees and the species tree. One approach to account for deep coalescence in phylogenetic analyses is the deep coalescence problem, which takes a collection of gene trees and seeks the species tree that implies the fewest deep coalescence events. Although this approach is promising for phylogenetics, the consensus properties of this problem are mostly unknown and analyses of large data sets may be computationally prohibitive. We prove that the deep coalescence consensus tree problem satisfies the highly desirable Pareto property for clusters (clades). That is, in all instances, each cluster that is present in all of the input gene trees, called a consensus cluster, will also be found in every optimal solution. Moreover, we introduce a new divide and conquer method for the deep coalescence problem based on the Pareto property. This method refines the strict consensus of the input gene trees, thereby, in practice, often greatly reducing the complexity of the tree search and guaranteeing that the estimated species tree will satisfy the Pareto property. Analyses of both simulated and empirical data sets demonstrate that the divide and conquer method can greatly improve upon the speed of heuristics that do not consider the Pareto consensus property, while also guaranteeing that the proposed solution fulfills the Pareto property. The divide and conquer method extends the utility of the deep coalescence problem to data sets with enormous numbers of taxa.</t>
  </si>
  <si>
    <t xml:space="preserve">http://www.ncbi.nlm.nih.gov/pubmed/22563065</t>
  </si>
  <si>
    <t xml:space="preserve">BRAT-BW: efficient and accurate mapping of bisulfite-treated reads.</t>
  </si>
  <si>
    <t xml:space="preserve">We introduce BRAT-BW, a fast, accurate and memory-efficient tool that maps bisulfite-treated short reads (BS-seq) to a reference genome using the FM-index (Burrows-Wheeler transform). BRAT-BW is significantly more memory efficient and faster on longer reads than current state-of-the-art tools for BS-seq data, without compromising on accuracy. BRAT-BW is a part of a software suite for genome-wide single base-resolution methylation data analysis that supports single and paired-end reads and includes a tool for estimation of methylation level at each cytosine. The software is available in the public domain at http://compbio.cs.ucr.edu/brat/.</t>
  </si>
  <si>
    <t xml:space="preserve">http://www.ncbi.nlm.nih.gov/pubmed/22646090</t>
  </si>
  <si>
    <t xml:space="preserve">MergeAlign: improving multiple sequence alignment performance by dynamic reconstruction of consensus multiple sequence alignments.</t>
  </si>
  <si>
    <t xml:space="preserve">The generation of multiple sequence alignments (MSAs) is a crucial step for many bioinformatic analyses. Thus improving MSA accuracy and identifying potential errors in MSAs is important for a wide range of post-genomic research. We present a novel method called MergeAlign which constructs consensus MSAs from multiple independent MSAs and assigns an alignment precision score to each column. Using conventional benchmark tests we demonstrate that on average MergeAlign MSAs are more accurate than MSAs generated using any single matrix of sequence substitution. We show that MergeAlign column scores are related to alignment precision and hence provide an ab initio method of estimating alignment precision in the absence of curated reference MSAs. Using two novel and independent alignment performance tests that utilise a large set of orthologous gene families we demonstrate that increasing MSA performance leads to an increase in the performance of downstream phylogenetic analyses. Using multiple tests of alignment performance we demonstrate that this novel method has broad general application in biological research.</t>
  </si>
  <si>
    <t xml:space="preserve">http://www.ncbi.nlm.nih.gov/pubmed/25963975</t>
  </si>
  <si>
    <t xml:space="preserve">Species Tree Inference Using a Mixture Model.</t>
  </si>
  <si>
    <t xml:space="preserve">Species tree reconstruction has been a subject of substantial research due to its central role across biology and medicine. A species tree is often reconstructed using a set of gene trees or by directly using sequence data. In either of these cases, one of the main confounding phenomena is the discordance between a species tree and a gene tree due to evolutionary events such as duplications and losses. Probabilistic methods can resolve the discordance by coestimating gene trees and the species tree but this approach poses a scalability problem for larger data sets. We present MixTreEM-DLRS: A two-phase approach for reconstructing a species tree in the presence of gene duplications and losses. In the first phase, MixTreEM, a novel structural expectation maximization algorithm based on a mixture model is used to reconstruct a set of candidate species trees, given sequence data for monocopy gene families from the genomes under study. In the second phase, PrIME-DLRS, a method based on the DLRS model (Åkerborg O, Sennblad B, Arvestad L, Lagergren J. 2009. Simultaneous Bayesian gene tree reconstruction and reconciliation analysis. Proc Natl Acad Sci U S A. 106(14):5714-5719), is used for selecting the best species tree. PrIME-DLRS can handle multicopy gene families since DLRS, apart from modeling sequence evolution, models gene duplication and loss using a gene evolution model (Arvestad L, Lagergren J, Sennblad B. 2009. The gene evolution model and computing its associated probabilities. J ACM. 56(2):1-44). We evaluate MixTreEM-DLRS using synthetic and biological data, and compare its performance with a recent genome-scale species tree reconstruction method PHYLDOG (Boussau B, Szöllősi GJ, Duret L, Gouy M, Tannier E, Daubin V. 2013. Genome-scale coestimation of species and gene trees. Genome Res. 23(2):323-330) as well as with a fast parsimony-based algorithm Duptree (Wehe A, Bansal MS, Burleigh JG, Eulenstein O. 2008. Duptree: a program for large-scale phylogenetic analyses using gene tree parsimony. Bioinformatics 24(13):1540-1541). Our method is competitive with PHYLDOG in terms of accuracy and runs significantly faster and our method outperforms Duptree in accuracy. The analysis constituted by MixTreEM without DLRS may also be used for selecting the target species tree, yielding a fast and yet accurate algorithm for larger data sets. MixTreEM is freely available at http://prime.scilifelab.se/mixtreem/.</t>
  </si>
  <si>
    <t xml:space="preserve">http://www.ncbi.nlm.nih.gov/pubmed/21092284</t>
  </si>
  <si>
    <t xml:space="preserve">Pash 3.0: A versatile software package for read mapping and integrative analysis of genomic and epigenomic variation using massively parallel DNA sequencing.</t>
  </si>
  <si>
    <t xml:space="preserve">Massively parallel sequencing readouts of epigenomic assays are enabling integrative genome-wide analyses of genomic and epigenomic variation. Pash 3.0 performs sequence comparison and read mapping and can be employed as a module within diverse configurable analysis pipelines, including ChIP-Seq and methylome mapping by whole-genome bisulfite sequencing. Pash 3.0 generally matches the accuracy and speed of niche programs for fast mapping of short reads, and exceeds their performance on longer reads generated by a new generation of massively parallel sequencing technologies. By exploiting longer read lengths, Pash 3.0 maps reads onto the large fraction of genomic DNA that contains repetitive elements and polymorphic sites, including indel polymorphisms. We demonstrate the versatility of Pash 3.0 by analyzing the interaction between CpG methylation, CpG SNPs, and imprinting based on publicly available whole-genome shotgun bisulfite sequencing data. Pash 3.0 makes use of gapped k-mer alignment, a non-seed based comparison method, which is implemented using multi-positional hash tables. This allows Pash 3.0 to run on diverse hardware platforms, including individual computers with standard RAM capacity, multi-core hardware architectures and large clusters.</t>
  </si>
  <si>
    <t xml:space="preserve">http://www.ncbi.nlm.nih.gov/pubmed/21296751</t>
  </si>
  <si>
    <t xml:space="preserve">GOSSIP: a method for fast and accurate global alignment of protein structures.</t>
  </si>
  <si>
    <t xml:space="preserve">The database of known protein structures (PDB) is increasing rapidly. This results in a growing need for methods that can cope with the vast amount of structural data. To analyze the accumulating data, it is important to have a fast tool for identifying similar structures and clustering them by structural resemblance. Several excellent tools have been developed for the comparison of protein structures. These usually address the task of local structure alignment, an important yet computationally intensive problem due to its complexity. It is difficult to use such tools for comparing a large number of structures to each other at a reasonable time. Here we present GOSSIP, a novel method for a global all-against-all alignment of any set of protein structures. The method detects similarities between structures down to a certain cutoff (a parameter of the program), hence allowing it to detect similar structures at a much higher speed than local structure alignment methods. GOSSIP compares many structures in times which are several orders of magnitude faster than well-known available structure alignment servers, and it is also faster than a database scanning method. We evaluate GOSSIP both on a dataset of short structural fragments and on two large sequence-diverse structural benchmarks. Our conclusions are that for a threshold of 0.6 and above, the speed of GOSSIP is obtained with no compromise of the accuracy of the alignments or of the number of detected global similarities. A server, as well as an executable for download, are available at http://bioinfo3d.cs.tau.ac.il/gossip/.</t>
  </si>
  <si>
    <t xml:space="preserve">http://www.ncbi.nlm.nih.gov/pubmed/20064276</t>
  </si>
  <si>
    <t xml:space="preserve">Assembly complexity of prokaryotic genomes using short reads.</t>
  </si>
  <si>
    <t xml:space="preserve">De Bruijn graphs are a theoretical framework underlying several modern genome assembly programs, especially those that deal with very short reads. We describe an application of de Bruijn graphs to analyze the global repeat structure of prokaryotic genomes. We provide the first survey of the repeat structure of a large number of genomes. The analysis gives an upper-bound on the performance of genome assemblers for de novo reconstruction of genomes across a wide range of read lengths. Further, we demonstrate that the majority of genes in prokaryotic genomes can be reconstructed uniquely using very short reads even if the genomes themselves cannot. The non-reconstructible genes are overwhelmingly related to mobile elements (transposons, IS elements, and prophages). Our results improve upon previous studies on the feasibility of assembly with short reads and provide a comprehensive benchmark against which to compare the performance of the short-read assemblers currently being developed.</t>
  </si>
  <si>
    <t xml:space="preserve">http://www.ncbi.nlm.nih.gov/pubmed/16736488</t>
  </si>
  <si>
    <t xml:space="preserve">MUSTANG: a multiple structural alignment algorithm.</t>
  </si>
  <si>
    <t xml:space="preserve">Multiple structural alignment is a fundamental problem in structural genomics. In this article, we define a reliable and robust algorithm, MUSTANG (MUltiple STructural AligNment AlGorithm), for the alignment of multiple protein structures. Given a set of protein structures, the program constructs a multiple alignment using the spatial information of the C(alpha) atoms in the set. Broadly based on the progressive pairwise heuristic, this algorithm gains accuracy through novel and effective refinement phases. MUSTANG reports the multiple sequence alignment and the corresponding superposition of structures. Alignments generated by MUSTANG are compared with several handcurated alignments in the literature as well as with the benchmark alignments of 1033 alignment families from the HOMSTRAD database. The performance of MUSTANG was compared with DALI at a pairwise level, and with other multiple structural alignment tools such as POSA, CE-MC, MALECON, and MultiProt. MUSTANG performs comparably to popular pairwise and multiple structural alignment tools for closely related proteins, and performs more reliably than other multiple structural alignment methods on hard data sets containing distantly related proteins or proteins that show conformational changes.</t>
  </si>
  <si>
    <t xml:space="preserve">http://www.ncbi.nlm.nih.gov/pubmed/21989196</t>
  </si>
  <si>
    <t xml:space="preserve">Parameter estimation with bio-inspired meta-heuristic optimization: modeling the dynamics of endocytosis.</t>
  </si>
  <si>
    <t xml:space="preserve">We address the task of parameter estimation in models of the dynamics of biological systems based on ordinary differential equations (ODEs) from measured data, where the models are typically non-linear and have many parameters, the measurements are imperfect due to noise, and the studied system can often be only partially observed. A representative task is to estimate the parameters in a model of the dynamics of endocytosis, i.e., endosome maturation, reflected in a cut-out switch transition between the Rab5 and Rab7 domain protein concentrations, from experimental measurements of these concentrations. The general parameter estimation task and the specific instance considered here are challenging optimization problems, calling for the use of advanced meta-heuristic optimization methods, such as evolutionary or swarm-based methods. We apply three global-search meta-heuristic algorithms for numerical optimization, i.e., differential ant-stigmergy algorithm (DASA), particle-swarm optimization (PSO), and differential evolution (DE), as well as a local-search derivative-based algorithm 717 (A717) to the task of estimating parameters in ODEs. We evaluate their performance on the considered representative task along a number of metrics, including the quality of reconstructing the system output and the complete dynamics, as well as the speed of convergence, both on real-experimental data and on artificial pseudo-experimental data with varying amounts of noise. We compare the four optimization methods under a range of observation scenarios, where data of different completeness and accuracy of interpretation are given as input. Overall, the global meta-heuristic methods (DASA, PSO, and DE) clearly and significantly outperform the local derivative-based method (A717). Among the three meta-heuristics, differential evolution (DE) performs best in terms of the objective function, i.e., reconstructing the output, and in terms of convergence. These results hold for both real and artificial data, for all observability scenarios considered, and for all amounts of noise added to the artificial data. In sum, the meta-heuristic methods considered are suitable for estimating the parameters in the ODE model of the dynamics of endocytosis under a range of conditions: With the model and conditions being representative of parameter estimation tasks in ODE models of biochemical systems, our results clearly highlight the promise of bio-inspired meta-heuristic methods for parameter estimation in dynamic system models within system biology.</t>
  </si>
  <si>
    <t xml:space="preserve">http://www.ncbi.nlm.nih.gov/pubmed/20693479</t>
  </si>
  <si>
    <t xml:space="preserve">Optimization of de novo transcriptome assembly from next-generation sequencing data.</t>
  </si>
  <si>
    <t xml:space="preserve">Transcriptome analysis has important applications in many biological fields. However, assembling a transcriptome without a known reference remains a challenging task requiring algorithmic improvements. We present two methods for substantially improving transcriptome de novo assembly. The first method relies on the observation that the use of a single k-mer length by current de novo assemblers is suboptimal to assemble transcriptomes where the sequence coverage of transcripts is highly heterogeneous. We present the Multiple-k method in which various k-mer lengths are used for de novo transcriptome assembly. We demonstrate its good performance by assembling de novo a published next-generation transcriptome sequence data set of Aedes aegypti, using the existing genome to check the accuracy of our method. The second method relies on the use of a reference proteome to improve the de novo assembly. We developed the Scaffolding using Translation Mapping (STM) method that uses mapping against the closest available reference proteome for scaffolding contigs that map onto the same protein. In a controlled experiment using simulated data, we show that the STM method considerably improves the assembly, with few errors. We applied these two methods to assemble the transcriptome of the non-model catfish Loricaria gr. cataphracta. Using the Multiple-k and STM methods, the assembly increases in contiguity and in gene identification, showing that our methods clearly improve quality and can be widely used. The new methods were used to assemble successfully the transcripts of the core set of genes regulating tooth development in vertebrates, while classic de novo assembly failed.</t>
  </si>
  <si>
    <t xml:space="preserve">http://www.ncbi.nlm.nih.gov/pubmed/15548751</t>
  </si>
  <si>
    <t xml:space="preserve">Accounting for uncertainty in the tree topology has little effect on the decision-theoretic approach to model selection in phylogeny estimation.</t>
  </si>
  <si>
    <t xml:space="preserve">Currently available methods for model selection used in phylogenetic analysis are based on an initial fixed-tree topology. Once a model is picked based on this topology, a rigorous search of the tree space is run under that model to find the maximum-likelihood estimate of the tree (topology and branch lengths) and the maximum-likelihood estimates of the model parameters. In this paper, we propose two extensions to the decision-theoretic (DT) approach that relax the fixed-topology restriction. We also relax the fixed-topology restriction for the Bayesian information criterion (BIC) and the Akaike information criterion (AIC) methods. We compare the performance of the different methods (the relaxed, restricted, and the likelihood-ratio test [LRT]) using simulated data. This comparison is done by evaluating the relative complexity of the models resulting from each method and by comparing the performance of the chosen models in estimating the true tree. We also compare the methods relative to one another by measuring the closeness of the estimated trees corresponding to the different chosen models under these methods. We show that varying the topology does not have a major impact on model choice. We also show that the outcome of the two proposed extensions is identical and is comparable to that of the BIC, Extended-BIC, and DT. Hence, using the simpler methods in choosing a model for analyzing the data is more computationally feasible, with results comparable to the more computationally intensive methods. Another outcome of this study is that earlier conclusions about the DT approach are reinforced. That is, LRT, Extended-AIC, and AIC result in more complicated models that do not contribute to the performance of the phylogenetic inference, yet cause a significant increase in the time required for data analysis.</t>
  </si>
  <si>
    <t xml:space="preserve">http://www.ncbi.nlm.nih.gov/pubmed/21926179</t>
  </si>
  <si>
    <t xml:space="preserve">Assemblathon 1: a competitive assessment of de novo short read assembly methods.</t>
  </si>
  <si>
    <t xml:space="preserve">Low-cost short read sequencing technology has revolutionized genomics, though it is only just becoming practical for the high-quality de novo assembly of a novel large genome. We describe the Assemblathon 1 competition, which aimed to comprehensively assess the state of the art in de novo assembly methods when applied to current sequencing technologies. In a collaborative effort, teams were asked to assemble a simulated Illumina HiSeq data set of an unknown, simulated diploid genome. A total of 41 assemblies from 17 different groups were received. Novel haplotype aware assessments of coverage, contiguity, structure, base calling, and copy number were made. We establish that within this benchmark: (1) It is possible to assemble the genome to a high level of coverage and accuracy, and that (2) large differences exist between the assemblies, suggesting room for further improvements in current methods. The simulated benchmark, including the correct answer, the assemblies, and the code that was used to evaluate the assemblies is now public and freely available from http://www.assemblathon.org/.</t>
  </si>
  <si>
    <t xml:space="preserve">http://www.ncbi.nlm.nih.gov/pubmed/24837624</t>
  </si>
  <si>
    <t xml:space="preserve">Do estimated and actual species phylogenies match? Evaluation of East African cichlid radiations.</t>
  </si>
  <si>
    <t xml:space="preserve">A large number of published phylogenetic estimates are based on a single locus or the concatenation of multiple loci, even though genealogies of single or concatenated loci may not accurately reflect the true history of species diversification (i.e., the species tree). The increased availability of genomic data, coupled with new computational methods, improves resolution of species relationships beyond what was possible in the past. Such developments will no doubt benefit future phylogenetic studies. It remains unclear how robust phylogenies that predate these developments (i.e., the bulk of phylogenetic studies) are to departures from the assumption of strict gene tree-species tree concordance. Here, we present a parametric bootstrap (PBST) approach that assesses the reliability of past phylogenetic estimates in which gene tree-species tree discord was ignored. We focus on a universal cause of discord-the random loss of gene lineages from genetic drift-and apply the method in a meta-analysis of East African cichlids, a group encompassing historical scenarios that are particularly challenging for phylogenetic estimation. Although we identify some evolutionary relationships that are robust to gene tree discord, many past phylogenetic estimates of cichlids are not. We discuss the utility of the PBST method for evaluating the robustness of gene tree-based phylogenetic estimations in general as well as for testing the clade-specific performance of species tree estimation methods and designing sampling strategies that increase the accuracy of estimated species relationships.</t>
  </si>
  <si>
    <t xml:space="preserve">http://www.ncbi.nlm.nih.gov/pubmed/19357099</t>
  </si>
  <si>
    <t xml:space="preserve">CloudBurst: highly sensitive read mapping with MapReduce.</t>
  </si>
  <si>
    <t xml:space="preserve">Next-generation DNA sequencing machines are generating an enormous amount of sequence data, placing unprecedented demands on traditional single-processor read-mapping algorithms. CloudBurst is a new parallel read-mapping algorithm optimized for mapping next-generation sequence data to the human genome and other reference genomes, for use in a variety of biological analyses including SNP discovery, genotyping and personal genomics. It is modeled after the short read-mapping program RMAP, and reports either all alignments or the unambiguous best alignment for each read with any number of mismatches or differences. This level of sensitivity could be prohibitively time consuming, but CloudBurst uses the open-source Hadoop implementation of MapReduce to parallelize execution using multiple compute nodes. CloudBurst's running time scales linearly with the number of reads mapped, and with near linear speedup as the number of processors increases. In a 24-processor core configuration, CloudBurst is up to 30 times faster than RMAP executing on a single core, while computing an identical set of alignments. Using a larger remote compute cloud with 96 cores, CloudBurst improved performance by &amp;gt;100-fold, reducing the running time from hours to mere minutes for typical jobs involving mapping of millions of short reads to the human genome. CloudBurst is available open-source as a model for parallelizing algorithms with MapReduce at (http://cloudburst-bio.sourceforge.net/).</t>
  </si>
  <si>
    <t xml:space="preserve">http://www.ncbi.nlm.nih.gov/pubmed/21471560</t>
  </si>
  <si>
    <t xml:space="preserve">Bayes estimators for phylogenetic reconstruction.</t>
  </si>
  <si>
    <t xml:space="preserve">Tree reconstruction methods are often judged by their accuracy, measured by how close they get to the true tree. Yet, most reconstruction methods like maximum likelihood (ML) do not explicitly maximize this accuracy. To address this problem, we propose a Bayesian solution. Given tree samples, we propose finding the tree estimate that is closest on average to the samples. This &amp;quot;median&amp;quot; tree is known as the Bayes estimator (BE). The BE literally maximizes posterior expected accuracy, measured in terms of closeness (distance) to the true tree. We discuss a unified framework of BE trees, focusing especially on tree distances that are expressible as squared euclidean distances. Notable examples include Robinson-Foulds (RF) distance, quartet distance, and squared path difference. Using both simulated and real data, we show that BEs can be estimated in practice by hill-climbing. In our simulation, we find that BEs tend to be closer to the true tree, compared with ML and neighbor joining. In particular, the BE under squared path difference tends to perform well in terms of both path difference and RF distances.</t>
  </si>
  <si>
    <t xml:space="preserve">http://www.ncbi.nlm.nih.gov/pubmed/21447481</t>
  </si>
  <si>
    <t xml:space="preserve">Estimating species trees from unrooted gene trees.</t>
  </si>
  <si>
    <t xml:space="preserve">In this study, we develop a distance method for inferring unrooted species trees from a collection of unrooted gene trees. The species tree is estimated by the neighbor joining (NJ) tree built from a distance matrix in which the distance between two species is defined as the average number of internodes between two species across gene trees, that is, average gene-tree internode distance. The distance method is named NJ(st) to distinguish it from the original NJ method. Under the coalescent model, we show that if gene trees are known or estimated correctly, the NJ(st) method is statistically consistent in estimating unrooted species trees. The simulation results suggest that NJ(st) and STAR (another coalescence-based method for inferring species trees) perform almost equally well in estimating topologies of species trees, whereas the Bayesian coalescence-based method, BEST, outperforms both NJ(st) and STAR. Unlike BEST and STAR, the NJ(st) method can take unrooted gene trees to infer species trees without using an outgroup. In addition, the NJ(st) method can handle missing data and is thus useful in phylogenomic studies in which data sets often contain missing loci for some individuals.</t>
  </si>
  <si>
    <t xml:space="preserve">http://www.ncbi.nlm.nih.gov/pubmed/23734846</t>
  </si>
  <si>
    <t xml:space="preserve">A random-permutations-based approach to fast read alignment.</t>
  </si>
  <si>
    <t xml:space="preserve">Read alignment is a computational bottleneck in some sequencing projects. Most of the existing software packages for read alignment are based on two algorithmic approaches: prefix-trees and hash-tables. We propose a new approach to read alignment using random permutations of strings. We present a prototype implementation and experiments performed with simulated and real reads of human DNA. Our experiments indicate that this permutations-based prototype is several times faster than comparable programs for fast read alignment and that it aligns more reads correctly. This approach may lead to improved speed, sensitivity, and accuracy in read alignment. The algorithm can also be used for specialized alignment applications and it can be extended to other related problems, such as assembly.More information: http://alignment.commons.yale.edu.</t>
  </si>
  <si>
    <t xml:space="preserve">http://www.ncbi.nlm.nih.gov/pubmed/15591359</t>
  </si>
  <si>
    <t xml:space="preserve">Statistical evaluation and comparison of a pairwise alignment algorithm that a priori assigns the number of gaps rather than employing gap penalties.</t>
  </si>
  <si>
    <t xml:space="preserve">Although pairwise sequence alignment is essential in comparative genomic sequence analysis, it has proven difficult to precisely determine the gap penalties for a given pair of sequences. A common practice is to employ default penalty values. However, there are a number of problems associated with using gap penalties. First, alignment results can vary depending on the gap penalties, making it difficult to explore appropriate parameters. Second, the statistical significance of an alignment score is typically based on a theoretical model of non-gapped alignments, which may be misleading. Finally, there is no way to control the number of gaps for a given pair of sequences, even if the number of gaps is known in advance. In this paper, we develop and evaluate the performance of an alignment technique that allows the researcher to assign a priori set of the number of allowable gaps, rather than using gap penalties. We compare this approach with the Smith-Waterman and Needleman-Wunsch techniques on a set of structurally aligned protein sequences. We demonstrate that this approach outperforms the other techniques, especially for short sequences (56-133 residues) with low similarity (&amp;lt;25%). Further, by employing a statistical measure, we show that it can be used to assess the quality of the alignment in relation to the true alignment with the associated optimal number of gaps. The implementation of the described methods SANK_AL is available at http://cbbc.murdoch.edu.au/ matthew@cbbc.murdoch.edu.au.</t>
  </si>
  <si>
    <t xml:space="preserve">http://www.ncbi.nlm.nih.gov/pubmed/20102627</t>
  </si>
  <si>
    <t xml:space="preserve">Towards realistic benchmarks for multiple alignments of non-coding sequences.</t>
  </si>
  <si>
    <t xml:space="preserve">With the continued development of new computational tools for multiple sequence alignment, it is necessary today to develop benchmarks that aid the selection of the most effective tools. Simulation-based benchmarks have been proposed to meet this necessity, especially for non-coding sequences. However, it is not clear if such benchmarks truly represent real sequence data from any given group of species, in terms of the difficulty of alignment tasks. We find that the conventional simulation approach, which relies on empirically estimated values for various parameters such as substitution rate or insertion/deletion rates, is unable to generate synthetic sequences reflecting the broad genomic variation in conservation levels. We tackle this problem with a new method for simulating non-coding sequence evolution, by relying on genome-wide distributions of evolutionary parameters rather than their averages. We then generate synthetic data sets to mimic orthologous sequences from the Drosophila group of species, and show that these data sets truly represent the variability observed in genomic data in terms of the difficulty of the alignment task. This allows us to make significant progress towards estimating the alignment accuracy of current tools in an absolute sense, going beyond only a relative assessment of different tools. We evaluate six widely used multiple alignment tools in the context of Drosophila non-coding sequences, and find the accuracy to be significantly different from previously reported values. Interestingly, the performance of most tools degrades more rapidly when there are more insertions than deletions in the data set, suggesting an asymmetric handling of insertions and deletions, even though none of the evaluated tools explicitly distinguishes these two types of events. We also examine the accuracy of two existing tools for annotating insertions versus deletions, and find their performance to be close to optimal in Drosophila non-coding sequences if provided with the true alignments. We have developed a method to generate benchmarks for multiple alignments of Drosophila non-coding sequences, and shown it to be more realistic than traditional benchmarks. Apart from helping to select the most effective tools, these benchmarks will help practitioners of comparative genomics deal with the effects of alignment errors, by providing accurate estimates of the extent of these errors.</t>
  </si>
  <si>
    <t xml:space="preserve">http://www.ncbi.nlm.nih.gov/pubmed/22537045</t>
  </si>
  <si>
    <t xml:space="preserve">An improved approach for accurate and efficient calling of structural variations with low-coverage sequence data.</t>
  </si>
  <si>
    <t xml:space="preserve">Recent advances in sequencing technologies make it possible to comprehensively study structural variations (SVs) using sequence data of large-scale populations. Currently, more efforts have been taken to develop methods that call SVs with exact breakpoints. Among these approaches, split-read mapping methods can be applied on low-coverage sequence data. With increasing amount of data generated, more efficient split-read mapping methods are still needed. Also, since sequence errors can not be avoided for the current sequencing technologies, more accurate split-read mapping methods are still needed to better handle sequence errors. In this paper, we present a split-read mapping method implemented in the program SVseq2 which improves our previous work SVseq1. Similar to SVseq1, SVseq2 calls deletions (and insertions) with exact breakpoints. SVseq2 achieves more accurate calling through split-read mapping within focal regions. SVseq2 also has a much desired feature: there is no need to specify the maximum deletion size, while some existing split-read mapping methods need more memory and longer running time when larger maximum deletion size is chosen. SVseq2 is also much faster because it only needs to examine a small number of ways of splitting the reads. Moreover, SVseq2 supports insertion calling from low-coverage sequence data, while SVseq1 only supports deletion finding. The program SVseq2 can be downloaded at http://www.engr.uconn.edu/~jiz08001/. SVseq2 enables accurate and efficient SV calling through split-read mapping within focal regions using paired-end reads. For many simulated data and real sequence data, SVseq2 outperforms some other existing approaches in accuracy and efficiency, especially when sequence coverage is low.</t>
  </si>
  <si>
    <t xml:space="preserve">http://www.ncbi.nlm.nih.gov/pubmed/26356857</t>
  </si>
  <si>
    <t xml:space="preserve">Accelerating the Next Generation Long Read Mapping with the FPGA-Based System.</t>
  </si>
  <si>
    <t xml:space="preserve">To compare the newly determined sequences against the subject sequences stored in the databases is a critical job in the bioinformatics. Fortunately, recent survey reports that the state-of-the-art aligners are already fast enough to handle the ultra amount of short sequence reads in the reasonable time. However, for aligning the long sequence reads (&amp;gt;400 bp) generated by the next generation sequencing (NGS) technology, it is still quite inefficient with present aligners. Furthermore, the challenge becomes more and more serious as the lengths and the amounts of the sequence reads are both keeping increasing with the improvement of the sequencing technology. Thus, it is extremely urgent for the researchers to enhance the performance of the long read alignment. In this paper, we propose a novel FPGA-based system to improve the efficiency of the long read mapping. Compared to the state-of-the-art long read aligner BWA-SW, our accelerating platform could achieve a high performance with almost the same sensitivity. Experiments demonstrate that, for reads with lengths ranging from 512 up to 4,096 base pairs, the described system obtains a 10x -48x speedup for the bottleneck of the software. As to the whole mapping procedure, the FPGA-based platform could achieve a 1.8x -3:3x speedup versus the BWA-SW aligner, reducing the alignment cycles from weeks to days.</t>
  </si>
  <si>
    <t xml:space="preserve">http://www.ncbi.nlm.nih.gov/pubmed/16509994</t>
  </si>
  <si>
    <t xml:space="preserve">SinicView: a visualization environment for comparisons of multiple nucleotide sequence alignment tools.</t>
  </si>
  <si>
    <t xml:space="preserve">Deluged by the rate and complexity of completed genomic sequences, the need to align longer sequences becomes more urgent, and many more tools have thus been developed. In the initial stage of genomic sequence analysis, a biologist is usually faced with the questions of how to choose the best tool to align sequences of interest and how to analyze and visualize the alignment results, and then with the question of whether poorly aligned regions produced by the tool are indeed not homologous or are just results due to inappropriate alignment tools or scoring systems used. Although several systematic evaluations of multiple sequence alignment (MSA) programs have been proposed, they may not provide a standard-bearer for most biologists because those poorly aligned regions in these evaluations are never discussed. Thus, a tool that allows cross comparison of the alignment results obtained by different tools simultaneously could help a biologist evaluate their correctness and accuracy. In this paper, we present a versatile alignment visualization system, called SinicView, (for Sequence-aligning INnovative and Interactive Comparison VIEWer), which allows the user to efficiently compare and evaluate assorted nucleotide alignment results obtained by different tools. SinicView calculates similarity of the alignment outputs under a fixed window using the sum-of-pairs method and provides scoring profiles of each set of aligned sequences. The user can visually compare alignment results either in graphic scoring profiles or in plain text format of the aligned nucleotides along with the annotations information. We illustrate the capabilities of our visualization system by comparing alignment results obtained by MLAGAN, MAVID, and MULTIZ, respectively. With SinicView, users can use their own data sequences to compare various alignment tools or scoring systems and select the most suitable one to perform alignment in the initial stage of sequence analysis.</t>
  </si>
  <si>
    <t xml:space="preserve">http://www.ncbi.nlm.nih.gov/pubmed/15687296</t>
  </si>
  <si>
    <t xml:space="preserve">ProbCons: Probabilistic consistency-based multiple sequence alignment.</t>
  </si>
  <si>
    <t xml:space="preserve">To study gene evolution across a wide range of organisms, biologists need accurate tools for multiple sequence alignment of protein families. Obtaining accurate alignments, however, is a difficult computational problem because of not only the high computational cost but also the lack of proper objective functions for measuring alignment quality. In this paper, we introduce probabilistic consistency, a novel scoring function for multiple sequence comparisons. We present ProbCons, a practical tool for progressive protein multiple sequence alignment based on probabilistic consistency, and evaluate its performance on several standard alignment benchmark data sets. On the BAliBASE, SABmark, and PREFAB benchmark alignment databases, ProbCons achieves statistically significant improvement over other leading methods while maintaining practical speed. ProbCons is publicly available as a Web resource.</t>
  </si>
  <si>
    <t xml:space="preserve">http://www.ncbi.nlm.nih.gov/pubmed/19750212</t>
  </si>
  <si>
    <t xml:space="preserve">Fast mapping of short sequences with mismatches, insertions and deletions using index structures.</t>
  </si>
  <si>
    <t xml:space="preserve">With few exceptions, current methods for short read mapping make use of simple seed heuristics to speed up the search. Most of the underlying matching models neglect the necessity to allow not only mismatches, but also insertions and deletions. Current evaluations indicate, however, that very different error models apply to the novel high-throughput sequencing methods. While the most frequent error-type in Illumina reads are mismatches, reads produced by 454's GS FLX predominantly contain insertions and deletions (indels). Even though 454 sequencers are able to produce longer reads, the method is frequently applied to small RNA (miRNA and siRNA) sequencing. Fast and accurate matching in particular of short reads with diverse errors is therefore a pressing practical problem. We introduce a matching model for short reads that can, besides mismatches, also cope with indels. It addresses different error models. For example, it can handle the problem of leading and trailing contaminations caused by primers and poly-A tails in transcriptomics or the length-dependent increase of error rates. In these contexts, it thus simplifies the tedious and error-prone trimming step. For efficient searches, our method utilizes index structures in the form of enhanced suffix arrays. In a comparison with current methods for short read mapping, the presented approach shows significantly increased performance not only for 454 reads, but also for Illumina reads. Our approach is implemented in the software segemehl available at http://www.bioinf.uni-leipzig.de/Software/segemehl/.</t>
  </si>
  <si>
    <t xml:space="preserve">http://www.ncbi.nlm.nih.gov/pubmed/22021898</t>
  </si>
  <si>
    <t xml:space="preserve">Comparative analysis of algorithms for whole-genome assembly of pyrosequencing data.</t>
  </si>
  <si>
    <t xml:space="preserve">Next-generation sequencing technologies have fostered an unprecedented proliferation of high-throughput sequencing projects and a concomitant development of novel algorithms for the assembly of short reads. In this context, an important issue is the need of a careful assessment of the accuracy of the assembly process. Here, we review the efficiency of a panel of assemblers, specifically designed to handle data from GS FLX 454 platform, on three bacterial data sets with different characteristics in terms of reads coverage and repeats content. Our aim is to investigate their strengths and weaknesses in the reconstruction of the reference genomes. In our benchmarking, we assess assemblers' performance, quantifying and characterizing assembly gaps and errors, and evaluating their ability to solve complex genomic regions containing repeats. The final goal of this analysis is to highlight pros and cons of each method, in order to provide the final user with general criteria for the right choice of the appropriate assembly strategy, depending on the specific needs. A further aspect we have explored is the relationship between coverage of a sequencing project and quality of the obtained results. The final outcome suggests that, for a good tradeoff between costs and results, the planned genome coverage of an experiment should not exceed 20-30 ×.</t>
  </si>
  <si>
    <t xml:space="preserve">http://www.ncbi.nlm.nih.gov/pubmed/15223032</t>
  </si>
  <si>
    <t xml:space="preserve">A comparison of methods for estimating the transition:transversion ratio from DNA sequences.</t>
  </si>
  <si>
    <t xml:space="preserve">Estimation of the ratio of the rates of transitions to transversions (TI:TV ratio) for a collection of aligned nucleotide sequences is important because it provides insight into the process of molecular evolution and because such estimates may be used to further model the evolutionary process for the sequences under consideration. In this paper, we compare several methods for estimating the TI:TV ratio, including the pairwise method [TREE 11 (1996) 158], a modification of the pairwise method due to Ina [J. Mol. Evol. 46 (1998) 521], a method based on parsimony (TREE 11 (1996) 158), a method due to Purvis and Bromham [J. Mol. Evol. 44 (1997) 112] that uses phylogenetically independent pairs of sequences, the maximum likelihood method, and a Bayesian method [Bioinformatics 17 (2001) 754]. We examine the performance of each estimator under several conditions using both simulated and real data.</t>
  </si>
  <si>
    <t xml:space="preserve">http://www.ncbi.nlm.nih.gov/pubmed/23776689</t>
  </si>
  <si>
    <t xml:space="preserve">Coverage bias and sensitivity of variant calling for four whole-genome sequencing technologies.</t>
  </si>
  <si>
    <t xml:space="preserve">The emergence of high-throughput, next-generation sequencing technologies has dramatically altered the way we assess genomes in population genetics and in cancer genomics. Currently, there are four commonly used whole-genome sequencing platforms on the market: Illumina's HiSeq2000, Life Technologies' SOLiD 4 and its completely redesigned 5500xl SOLiD, and Complete Genomics' technology. A number of earlier studies have compared a subset of those sequencing platforms or compared those platforms with Sanger sequencing, which is prohibitively expensive for whole genome studies. Here we present a detailed comparison of the performance of all currently available whole genome sequencing platforms, especially regarding their ability to call SNVs and to evenly cover the genome and specific genomic regions. Unlike earlier studies, we base our comparison on four different samples, allowing us to assess the between-sample variation of the platforms. We find a pronounced GC bias in GC-rich regions for Life Technologies' platforms, with Complete Genomics performing best here, while we see the least bias in GC-poor regions for HiSeq2000 and 5500xl. HiSeq2000 gives the most uniform coverage and displays the least sample-to-sample variation. In contrast, Complete Genomics exhibits by far the smallest fraction of bases not covered, while the SOLiD platforms reveal remarkable shortcomings, especially in covering CpG islands. When comparing the performance of the four platforms for calling SNPs, HiSeq2000 and Complete Genomics achieve the highest sensitivity, while the SOLiD platforms show the lowest false positive rate. Finally, we find that integrating sequencing data from different platforms offers the potential to combine the strengths of different technologies. In summary, our results detail the strengths and weaknesses of all four whole-genome sequencing platforms. It indicates application areas that call for a specific sequencing platform and disallow other platforms. This helps to identify the proper sequencing platform for whole genome studies with different application scopes.</t>
  </si>
  <si>
    <t xml:space="preserve">http://www.ncbi.nlm.nih.gov/pubmed/22191534</t>
  </si>
  <si>
    <t xml:space="preserve">Guidance on the selection of efficient computational methods for multimedia fate models.</t>
  </si>
  <si>
    <t xml:space="preserve">Dynamic multimedia fate models (MFMs) have to deal with the temporal and spatial variation of physical-chemical properties, environmental scenarios, and chemical emissions. In such complex simulation tools, an analytical solution is not practically feasible, and even a numerical approach requires a suitable choice of the method in order to obtain satisfying speed and reliability, particularly when certain combinations of modeling scenarios and chemical properties occur. In this paper, considering some examples of a wide range of realistic chemical and scenario properties, some sources of stiffness in MFM equations are pinpointed. Next, a comparison of the performances of several numerical schemes (chosen as representatives of three wide classes) is performed. The accuracy and the computational effort required by each method is evaluated, illustrating the general effectiveness of automatically adapted timesteps in numerical algorithms and the pros and cons of implicit timestepping. The results show that automatic error control methods can significantly improve the quality of the computed solutions and most often lead to relevant savings in computing time. Additionally, explicit and implicit methods are compared, indicating that an implicit method of medium order (around 5) is the best choice as a general purpose MFM computing engine.</t>
  </si>
  <si>
    <t xml:space="preserve">http://www.ncbi.nlm.nih.gov/pubmed/16049194</t>
  </si>
  <si>
    <t xml:space="preserve">Assessment of protein distance measures and tree-building methods for phylogenetic tree reconstruction.</t>
  </si>
  <si>
    <t xml:space="preserve">Distance-based methods are popular for reconstructing evolutionary trees of protein sequences, mainly because of their speed and generality. A number of variants of the classical neighbor-joining (NJ) algorithm have been proposed, as well as a number of methods to estimate protein distances. We here present a large-scale assessment of performance in reconstructing the correct tree topology for the most popular algorithms. The programs BIONJ, FastME, Weighbor, and standard NJ were run using 12 distance estimators, producing 48 tree-building/distance estimation method combinations. These were evaluated on a test set based on real trees taken from 100 Pfam families. Each tree was used to generate multiple sequence alignments with the ROSE program using three evolutionary models. The accuracy of each method was analyzed as a function of both sequence divergence and location in the tree. We found that BIONJ produced the overall best results, although the average accuracy differed little between the tree-building methods (normally less than 1%). A noticeable trend was that FastME performed poorer than the rest on long branches. Weighbor was several orders of magnitude slower than the other programs. Larger differences were observed when using different distance estimators. Protein-adapted Jukes-Cantor and Kimura distance correction produced clearly poorer results than the other methods, even worse than uncorrected distances. We also assessed the recently developed Scoredist measure, which performed equally well as more complex methods.</t>
  </si>
  <si>
    <t xml:space="preserve">http://www.ncbi.nlm.nih.gov/pubmed/22147368</t>
  </si>
  <si>
    <t xml:space="preserve">GAGE: A critical evaluation of genome assemblies and assembly algorithms.</t>
  </si>
  <si>
    <t xml:space="preserve">New sequencing technology has dramatically altered the landscape of whole-genome sequencing, allowing scientists to initiate numerous projects to decode the genomes of previously unsequenced organisms. The lowest-cost technology can generate deep coverage of most species, including mammals, in just a few days. The sequence data generated by one of these projects consist of millions or billions of short DNA sequences (reads) that range from 50 to 150 nt in length. These sequences must then be assembled de novo before most genome analyses can begin. Unfortunately, genome assembly remains a very difficult problem, made more difficult by shorter reads and unreliable long-range linking information. In this study, we evaluated several of the leading de novo assembly algorithms on four different short-read data sets, all generated by Illumina sequencers. Our results describe the relative performance of the different assemblers as well as other significant differences in assembly difficulty that appear to be inherent in the genomes themselves. Three overarching conclusions are apparent: first, that data quality, rather than the assembler itself, has a dramatic effect on the quality of an assembled genome; second, that the degree of contiguity of an assembly varies enormously among different assemblers and different genomes; and third, that the correctness of an assembly also varies widely and is not well correlated with statistics on contiguity. To enable others to replicate our results, all of our data and methods are freely available, as are all assemblers used in this study.</t>
  </si>
  <si>
    <t xml:space="preserve">http://www.ncbi.nlm.nih.gov/pubmed/17921494</t>
  </si>
  <si>
    <t xml:space="preserve">Biclustering as a method for RNA local multiple sequence alignment.</t>
  </si>
  <si>
    <t xml:space="preserve">Biclustering is a clustering method that simultaneously clusters both the domain and range of a relation. A challenge in multiple sequence alignment (MSA) is that the alignment of sequences is often intended to reveal groups of conserved functional subsequences. Simultaneously, the grouping of the sequences can impact the alignment; precisely the kind of dual situation biclustering is intended to address. We define a representation of the MSA problem enabling the application of biclustering algorithms. We develop a computer program for local MSA, BlockMSA, that combines biclustering with divide-and-conquer. BlockMSA simultaneously finds groups of similar sequences and locally aligns subsequences within them. Further alignment is accomplished by dividing both the set of sequences and their contents. The net result is both a multiple sequence alignment and a hierarchical clustering of the sequences. BlockMSA was tested on the subsets of the BRAliBase 2.1 benchmark suite that display high variability and on an extension to that suite to larger problem sizes. Also, alignments were evaluated of two large datasets of current biological interest, T box sequences and Group IC1 Introns. The results were compared with alignments computed by ClustalW, MAFFT, MUCLE and PROBCONS alignment programs using Sum of Pairs (SPS) and Consensus Count. Results for the benchmark suite are sensitive to problem size. On problems of 15 or greater sequences, BlockMSA is consistently the best. On none of the problems in the test suite are there appreciable differences in scores among BlockMSA, MAFFT and PROBCONS. On the T box sequences, BlockMSA does the most faithful job of reproducing known annotations. MAFFT and PROBCONS do not. On the Intron sequences, BlockMSA, MAFFT and MUSCLE are comparable at identifying conserved regions. BlockMSA is implemented in Java. Source code and supplementary datasets are available at http://aug.csres.utexas.edu/msa/</t>
  </si>
  <si>
    <t xml:space="preserve">http://www.ncbi.nlm.nih.gov/pubmed/23451112</t>
  </si>
  <si>
    <t xml:space="preserve">The impact of gene duplication, insertion, deletion, lateral gene transfer and sequencing error on orthology inference: a simulation study.</t>
  </si>
  <si>
    <t xml:space="preserve">The identification of orthologous genes, a prerequisite for numerous analyses in comparative and functional genomics, is commonly performed computationally from protein sequences. Several previous studies have compared the accuracy of orthology inference methods, but simulated data has not typically been considered in cross-method assessment studies. Yet, while dependent on model assumptions, simulation-based benchmarking offers unique advantages: contrary to empirical data, all aspects of simulated data are known with certainty. Furthermore, the flexibility of simulation makes it possible to investigate performance factors in isolation of one another.Here, we use simulated data to dissect the performance of six methods for orthology inference available as standalone software packages (Inparanoid, OMA, OrthoInspector, OrthoMCL, QuartetS, SPIMAP) as well as two generic approaches (bidirectional best hit and reciprocal smallest distance). We investigate the impact of various evolutionary forces (gene duplication, insertion, deletion, and lateral gene transfer) and technological artefacts (ambiguous sequences) on orthology inference. We show that while gene duplication/loss and insertion/deletion are well handled by most methods (albeit for different trade-offs of precision and recall), lateral gene transfer disrupts all methods. As for ambiguous sequences, which might result from poor sequencing, assembly, or genome annotation, we show that they affect alignment score-based orthology methods more strongly than their distance-based counterparts.</t>
  </si>
  <si>
    <t xml:space="preserve">http://www.ncbi.nlm.nih.gov/pubmed/12874040</t>
  </si>
  <si>
    <t xml:space="preserve">A comparison of physical mapping algorithms based on the maximum likelihood model.</t>
  </si>
  <si>
    <t xml:space="preserve">Physical mapping of chromosomes using the maximum likelihood (ML) model is a problem of high computational complexity entailing both discrete optimization to recover the optimal probe order as well as continuous optimization to recover the optimal inter-probe spacings. In this paper, two versions of the genetic algorithm (GA) are proposed, one with heuristic crossover and deterministic replacement and the other with heuristic crossover and stochastic replacement, for the physical mapping problem under the maximum likelihood model. The genetic algorithms are compared with two other discrete optimization approaches, namely simulated annealing (SA) and large-step Markov chains (LSMC), in terms of solution quality and runtime efficiency. The physical mapping algorithms based on the GA, SA and LSMC have been tested using synthetic datasets and real datasets derived from cosmid libraries of the fungus Neurospora crassa. The GA, especially the version with heuristic crossover and stochastic replacement, is shown to consistently outperform the SA-based and LSMC-based physical mapping algorithms in terms of runtime and final solution quality. Experimental results on real datasets and simulated datasets are presented. Further improvements to the GA in the context of physical mapping under the maximum likelihood model are proposed. The software is available upon request from the first author.</t>
  </si>
  <si>
    <t xml:space="preserve">http://www.ncbi.nlm.nih.gov/pubmed/20525601</t>
  </si>
  <si>
    <t xml:space="preserve">Estimating species phylogenies using coalescence times among sequences.</t>
  </si>
  <si>
    <t xml:space="preserve">The estimation of species trees (phylogenies) is one of the most important problems in evolutionary biology, and recently, there has been greater appreciation of the need to estimate species trees directly rather than using gene trees as a surrogate. A Bayesian method constructed under the multispecies coalescent model can consistently estimate species trees but involves intensive computation, which can hinder its application to the phylogenetic analysis of large-scale genomic data. Many summary statistics-based approaches, such as shallowest coalescences (SC) and Global LAteSt Split (GLASS), have been developed to infer species phylogenies for multilocus data sets. In this paper, we propose 2 methods, species tree estimation using average ranks of coalescences (STAR) and species tree estimation using average coalescence times (STEAC), based on the summary statistics of coalescence times. It can be shown that the 2 methods are statistically consistent under the multispecies coalescent model. STAR uses the ranks of coalescences and is thus resistant to variable substitution rates along the branches in gene trees. A simulation study suggests that STAR consistently outperforms STEAC, SC, and GLASS when the substitution rates among lineages are highly variable. Two real genomic data sets were analyzed by the 2 methods and produced species trees that are consistent with previous results.</t>
  </si>
  <si>
    <t xml:space="preserve">http://www.ncbi.nlm.nih.gov/pubmed/15044736</t>
  </si>
  <si>
    <t xml:space="preserve">Alignment of protein sequences by their profiles.</t>
  </si>
  <si>
    <t xml:space="preserve">The accuracy of an alignment between two protein sequences can be improved by including other detectably related sequences in the comparison. We optimize and benchmark such an approach that relies on aligning two multiple sequence alignments, each one including one of the two protein sequences. Thirteen different protocols for creating and comparing profiles corresponding to the multiple sequence alignments are implemented in the SALIGN command of MODELLER. A test set of 200 pairwise, structure-based alignments with sequence identities below 40% is used to benchmark the 13 protocols as well as a number of previously described sequence alignment methods, including heuristic pairwise sequence alignment by BLAST, pairwise sequence alignment by global dynamic programming with an affine gap penalty function by the ALIGN command of MODELLER, sequence-profile alignment by PSI-BLAST, Hidden Markov Model methods implemented in SAM and LOBSTER, pairwise sequence alignment relying on predicted local structure by SEA, and multiple sequence alignment by CLUSTALW and COMPASS. The alignment accuracies of the best new protocols were significantly better than those of the other tested methods. For example, the fraction of the correctly aligned residues relative to the structure-based alignment by the best protocol is 56%, which can be compared with the accuracies of 26%, 42%, 43%, 48%, 50%, 49%, 43%, and 43% for the other methods, respectively. The new method is currently applied to large-scale comparative protein structure modeling of all known sequences.</t>
  </si>
  <si>
    <t xml:space="preserve">http://www.ncbi.nlm.nih.gov/pubmed/16317072</t>
  </si>
  <si>
    <t xml:space="preserve">Comparison of Bayesian and maximum-likelihood inference of population genetic parameters.</t>
  </si>
  <si>
    <t xml:space="preserve">Comparison of the performance and accuracy of different inference methods, such as maximum likelihood (ML) and Bayesian inference, is difficult because the inference methods are implemented in different programs, often written by different authors. Both methods were implemented in the program MIGRATE, that estimates population genetic parameters, such as population sizes and migration rates, using coalescence theory. Both inference methods use the same Markov chain Monte Carlo algorithm and differ from each other in only two aspects: parameter proposal distribution and maximization of the likelihood function. Using simulated datasets, the Bayesian method generally fares better than the ML approach in accuracy and coverage, although for some values the two approaches are equal in performance. The Markov chain Monte Carlo-based ML framework can fail on sparse data and can deliver non-conservative support intervals. A Bayesian framework with appropriate prior distribution is able to remedy some of these problems. The program MIGRATE was extended to allow not only for ML(-) maximum likelihood estimation of population genetics parameters but also for using a Bayesian framework. Comparisons between the Bayesian approach and the ML approach are facilitated because both modes estimate the same parameters under the same population model and assumptions.</t>
  </si>
  <si>
    <t xml:space="preserve">http://www.ncbi.nlm.nih.gov/pubmed/26448206</t>
  </si>
  <si>
    <t xml:space="preserve">Consequences of Common Topological Rearrangements for Partition Trees in Phylogenomic Inference.</t>
  </si>
  <si>
    <t xml:space="preserve">In phylogenomic analysis the collection of trees with identical score (maximum likelihood or parsimony score) may hamper tree search algorithms. Such collections are coined phylogenetic terraces. For sparse supermatrices with a lot of missing data, the number of terraces and the number of trees on the terraces can be very large. If terraces are not taken into account, a lot of computation time might be unnecessarily spent to evaluate many trees that in fact have identical score. To save computation time during the tree search, it is worthwhile to quickly identify such cases. The score of a species tree is the sum of scores for all the so-called induced partition trees. Therefore, if the topological rearrangement applied to a species tree does not change the induced partition trees, the score of these partition trees is unchanged. Here, we provide the conditions under which the three most widely used topological rearrangements (nearest neighbor interchange, subtree pruning and regrafting, and tree bisection and reconnection) change the topologies of induced partition trees. During the tree search, these conditions allow us to quickly identify whether we can save computation time on the evaluation of newly encountered trees. We also introduce the concept of partial terraces and demonstrate that they occur more frequently than the original &amp;quot;full&amp;quot; terrace. Hence, partial terrace is the more important factor of timesaving compared to full terrace. Therefore, taking into account the above conditions and the partial terrace concept will help to speed up the tree search in phylogenomic inference.</t>
  </si>
  <si>
    <t xml:space="preserve">http://www.ncbi.nlm.nih.gov/pubmed/19451168</t>
  </si>
  <si>
    <t xml:space="preserve">Fast and accurate short read alignment with Burrows-Wheeler transform.</t>
  </si>
  <si>
    <t xml:space="preserve">The enormous amount of short reads generated by the new DNA sequencing technologies call for the development of fast and accurate read alignment programs. A first generation of hash table-based methods has been developed, including MAQ, which is accurate, feature rich and fast enough to align short reads from a single individual. However, MAQ does not support gapped alignment for single-end reads, which makes it unsuitable for alignment of longer reads where indels may occur frequently. The speed of MAQ is also a concern when the alignment is scaled up to the resequencing of hundreds of individuals. We implemented Burrows-Wheeler Alignment tool (BWA), a new read alignment package that is based on backward search with Burrows-Wheeler Transform (BWT), to efficiently align short sequencing reads against a large reference sequence such as the human genome, allowing mismatches and gaps. BWA supports both base space reads, e.g. from Illumina sequencing machines, and color space reads from AB SOLiD machines. Evaluations on both simulated and real data suggest that BWA is approximately 10-20x faster than MAQ, while achieving similar accuracy. In addition, BWA outputs alignment in the new standard SAM (Sequence Alignment/Map) format. Variant calling and other downstream analyses after the alignment can be achieved with the open source SAMtools software package. http://maq.sourceforge.net.</t>
  </si>
  <si>
    <t xml:space="preserve">http://www.ncbi.nlm.nih.gov/pubmed/22384018</t>
  </si>
  <si>
    <t xml:space="preserve">candidate</t>
  </si>
  <si>
    <t xml:space="preserve">Evaluating characteristics of de novo assembly software on 454 transcriptome data: a simulation approach.</t>
  </si>
  <si>
    <t xml:space="preserve">The quantity of transcriptome data is rapidly increasing for non-model organisms. As sequencing technology advances, focus shifts towards solving bioinformatic challenges, of which sequence read assembly is the first task. Recent studies have compared the performance of different software to establish a best practice for transcriptome assembly. Here, we adapted a simulation approach to evaluate specific features of assembly programs on 454 data. The novelty of our study is that the simulation allows us to calculate a model assembly as reference point for comparison. The simulation approach allows us to compare basic metrics of assemblies computed by different software applications (CAP3, MIRA, Newbler, and Oases) to a known optimal solution. We found MIRA and CAP3 are conservative in merging reads. This resulted in comparably high number of short contigs. In contrast, Newbler more readily merged reads into longer contigs, while Oases produced the overall shortest assembly. Due to the simulation approach, reads could be traced back to their correct placement within the transcriptome. Together with mapping reads onto the assembled contigs, we were able to evaluate ambiguity in the assemblies. This analysis further supported the conservative nature of MIRA and CAP3, which resulted in low proportions of chimeric contigs, but high redundancy. Newbler produced less redundancy, but the proportion of chimeric contigs was higher. Our evaluation of four assemblers suggested that MIRA and Newbler slightly outperformed the other programs, while showing contrasting characteristics. Oases did not perform very well on the 454 reads. Our evaluation indicated that the software was either conservative (MIRA) or liberal (Newbler) about merging reads into contigs. This suggested that in choosing an assembly program researchers should carefully consider their follow up analysis and consequences of the chosen approach to gain an assembly.</t>
  </si>
  <si>
    <t xml:space="preserve">http://www.ncbi.nlm.nih.gov/pubmed/23267171</t>
  </si>
  <si>
    <t xml:space="preserve">SRmapper: a fast and sensitive genome-hashing alignment tool.</t>
  </si>
  <si>
    <t xml:space="preserve">Modern sequencing instruments have the capability to produce millions of short reads every day. The large number of reads produced in conjunction with variations between reads and reference genomic sequences caused both by legitimate differences, such as single-nucleotide polymorphisms and insertions/deletions (indels), and by sequencer errors make alignment a difficult and computationally expensive task, and many reads cannot be aligned. Here, we introduce a new alignment tool, SRmapper, which in tests using real data can align 10s of billions of base pairs from short reads to the human genome per computer processor day. SRmapper tolerates a higher number of mismatches than current programs based on Burrows-Wheeler transform and finds about the same number of alignments in 2-8× less time depending on read length (with higher performance gain for longer read length). The current version of SRmapper aligns both single and pair-end reads in base space fastq format and outputs alignments in Sequence Alignment/Map format. SRmapper uses a probabilistic approach to set a default number of mismatches allowed and determines alignment quality. SRmapper's memory footprint (∼2.5 GB) is small enough that it can be run on a computer with 4 GB of random access memory for a genome the size of a human. Finally, SRmapper is designed so that its function can be extended to finding small indels as well as long deletions and chromosomal translocations in future versions. http://www.umsl.edu/∼wongch/software.html.</t>
  </si>
  <si>
    <t xml:space="preserve">http://www.ncbi.nlm.nih.gov/pubmed/16928733</t>
  </si>
  <si>
    <t xml:space="preserve">RAxML-VI-HPC: maximum likelihood-based phylogenetic analyses with thousands of taxa and mixed models.</t>
  </si>
  <si>
    <t xml:space="preserve">RAxML-VI-HPC (randomized axelerated maximum likelihood for high performance computing) is a sequential and parallel program for inference of large phylogenies with maximum likelihood (ML). Low-level technical optimizations, a modification of the search algorithm, and the use of the GTR+CAT approximation as replacement for GTR+Gamma yield a program that is between 2.7 and 52 times faster than the previous version of RAxML. A large-scale performance comparison with GARLI, PHYML, IQPNNI and MrBayes on real data containing 1000 up to 6722 taxa shows that RAxML requires at least 5.6 times less main memory and yields better trees in similar times than the best competing program (GARLI) on datasets up to 2500 taxa. On datasets &amp;gt; or =4000 taxa it also runs 2-3 times faster than GARLI. RAxML has been parallelized with MPI to conduct parallel multiple bootstraps and inferences on distinct starting trees. The program has been used to compute ML trees on two of the largest alignments to date containing 25,057 (1463 bp) and 2182 (51,089 bp) taxa, respectively. icwww.epfl.ch/~stamatak</t>
  </si>
  <si>
    <t xml:space="preserve">http://www.ncbi.nlm.nih.gov/pubmed/19324607</t>
  </si>
  <si>
    <t xml:space="preserve">Correcting short reads with high error rates for improved sequencing result.</t>
  </si>
  <si>
    <t xml:space="preserve">In the sequencing process, reads of the sequence are generated, then assembled to form contigs. New technologies can produce reads faster with lower cost and higher coverage. However, these reads are shorter. With errors, short reads make the assembly step more difficult. Chaisson et al. (2004) proposed an algorithm to correct the reads prior to the assembly step. The result is not satisfactory when the error rate is high (e.g., &amp;gt;or=3%). We improve their approach to handle reads of higher error rates. Experimental results show that our approach is much more effective in correcting errors, producing contigs of higher quality.</t>
  </si>
  <si>
    <t xml:space="preserve">http://www.ncbi.nlm.nih.gov/pubmed/22689389</t>
  </si>
  <si>
    <t xml:space="preserve">BatMis: a fast algorithm for k-mismatch mapping.</t>
  </si>
  <si>
    <t xml:space="preserve">Second-generation sequencing (SGS) generates millions of reads that need to be aligned to a reference genome allowing errors. Although current aligners can efficiently map reads allowing a small number of mismatches, they are not well suited for handling a large number of mismatches. The efficiency of aligners can be improved using various heuristics, but the sensitivity and accuracy of the alignments are sacrificed. In this article, we introduce Basic Alignment tool for Mismatches (BatMis)--an efficient method to align short reads to a reference allowing k mismatches. BatMis is a Burrows-Wheeler transformation based aligner that uses a seed and extend approach, and it is an exact method. Benchmark tests show that BatMis performs better than competing aligners in solving the k-mismatch problem. Furthermore, it can compete favorably even when compared with the heuristic modes of the other aligners. BatMis is a useful alternative for applications where fast k-mismatch mappings, unique mappings or multiple mappings of SGS data are required. BatMis is written in C/C++ and is freely available from http://code.google.com/p/batmis/</t>
  </si>
  <si>
    <t xml:space="preserve">http://www.ncbi.nlm.nih.gov/pubmed/22876807</t>
  </si>
  <si>
    <t xml:space="preserve">Coupling SIMD and SIMT architectures to boost performance of a phylogeny-aware alignment kernel.</t>
  </si>
  <si>
    <t xml:space="preserve">Aligning short DNA reads to a reference sequence alignment is a prerequisite for detecting their biological origin and analyzing them in a phylogenetic context. With the PaPaRa tool we introduced a dedicated dynamic programming algorithm for simultaneously aligning short reads to reference alignments and corresponding evolutionary reference trees. The algorithm aligns short reads to phylogenetic profiles that correspond to the branches of such a reference tree. The algorithm needs to perform an immense number of pairwise alignments. Therefore, we explore vector intrinsics and GPUs to accelerate the PaPaRa alignment kernel. We optimized and parallelized PaPaRa on CPUs and GPUs. Via SSE 4.1 SIMD (Single Instruction, Multiple Data) intrinsics for x86 SIMD architectures and multi-threading, we obtained a 9-fold acceleration on a single core as well as linear speedups with respect to the number of cores. The peak CPU performance amounts to 18.1 GCUPS (Giga Cell Updates per Second) using all four physical cores on an Intel i7 2600 CPU running at 3.4 GHz. The average CPU performance (averaged over all test runs) is 12.33 GCUPS. We also used OpenCL to execute PaPaRa on a GPU SIMT (Single Instruction, Multiple Threads) architecture. A NVIDIA GeForce 560 GPU delivered peak and average performance of 22.1 and 18.4 GCUPS respectively. Finally, we combined the SIMD and SIMT implementations into a hybrid CPU-GPU system that achieved an accumulated peak performance of 33.8 GCUPS. This accelerated version of PaPaRa (available at http://www.exelixis-lab.org/software.html) provides a significant performance improvement that allows for analyzing larger datasets in less time. We observe that state-of-the-art SIMD and SIMT architectures deliver comparable performance for this dynamic programming kernel when the &amp;quot;competing programmer approach&amp;quot; is deployed. Finally, we show that overall performance can be substantially increased by designing a hybrid CPU-GPU system with appropriate load distribution mechanisms.</t>
  </si>
  <si>
    <t xml:space="preserve">http://www.ncbi.nlm.nih.gov/pubmed/25335563</t>
  </si>
  <si>
    <t xml:space="preserve">An experimental comparison of PMSprune and other algorithms for motif search.</t>
  </si>
  <si>
    <t xml:space="preserve">A comparative study of the various motif search algorithms is very important for several reasons. For example, we could identify the strengths and weaknesses of each. As a result, we might be able to devise hybrids that will perform better than the individual components. In this paper, we (either directly or indirectly) compare the performance of PMSprune (an algorithm based on the (l, d)-motif model) and several other algorithms in terms of seven measures and using well-established benchmarks. We have employed several benchmark datasets including the one used by Tompa et al. It is observed that both PMSprune and DME (an algorithm based on position-specific score matrices), in general, perform better than the 13 algorithms reported in Tompa et al. Subsequently, we have compared PMSprune and DME on other benchmark datasets including ChIP-Chip, ChIP-Seq and ABS. Between PMSprune and DME, PMSprune performs better than DME on six measures. DME performs better than PMSprune on one measure (namely, specificity).</t>
  </si>
  <si>
    <t xml:space="preserve">http://www.ncbi.nlm.nih.gov/pubmed/25282641</t>
  </si>
  <si>
    <t xml:space="preserve">CompMap: a reference-based compression program to speed up read mapping to related reference sequences.</t>
  </si>
  <si>
    <t xml:space="preserve">Exhaustive mapping of next-generation sequencing data to a set of relevant reference sequences becomes an important task in pathogen discovery and metagenomic classification. However, the runtime and memory usage increase as the number of reference sequences and the repeat content among these sequences increase. In many applications, read mapping time dominates the entire application. We developed CompMap, a reference-based compression program, to speed up this process. CompMap enables the generation of a non-redundant representative sequence for the input sequences. We have demonstrated that reads can be mapped to this representative sequence with a much reduced time and memory usage, and the mapping to the original reference sequences can be recovered with high accuracy. CompMap is implemented in C and freely available at http://csse.szu.edu.cn/staff/zhuzx/CompMap/. xiaoyang@broadinstitute.org Supplementary data are available at Bioinformatics online.</t>
  </si>
  <si>
    <t xml:space="preserve">http://www.ncbi.nlm.nih.gov/pubmed/25161245</t>
  </si>
  <si>
    <t xml:space="preserve">ASTRAL: genome-scale coalescent-based species tree estimation.</t>
  </si>
  <si>
    <t xml:space="preserve">Species trees provide insight into basic biology, including the mechanisms of evolution and how it modifies biomolecular function and structure, biodiversity and co-evolution between genes and species. Yet, gene trees often differ from species trees, creating challenges to species tree estimation. One of the most frequent causes for conflicting topologies between gene trees and species trees is incomplete lineage sorting (ILS), which is modelled by the multi-species coalescent. While many methods have been developed to estimate species trees from multiple genes, some which have statistical guarantees under the multi-species coalescent model, existing methods are too computationally intensive for use with genome-scale analyses or have been shown to have poor accuracy under some realistic conditions. We present ASTRAL, a fast method for estimating species trees from multiple genes. ASTRAL is statistically consistent, can run on datasets with thousands of genes and has outstanding accuracy-improving on MP-EST and the population tree from BUCKy, two statistically consistent leading coalescent-based methods. ASTRAL is often more accurate than concatenation using maximum likelihood, except when ILS levels are low or there are too few gene trees. ASTRAL is available in open source form at https://github.com/smirarab/ASTRAL/. Datasets studied in this article are available at http://www.cs.utexas.edu/users/phylo/datasets/astral. Supplementary data are available at Bioinformatics online.</t>
  </si>
  <si>
    <t xml:space="preserve">http://www.ncbi.nlm.nih.gov/pubmed/7922679</t>
  </si>
  <si>
    <t xml:space="preserve">Exploratory analysis of multiple sequence alignments using phylogenies.</t>
  </si>
  <si>
    <t xml:space="preserve">The significance of an alignment between two sequences can be determined using well-known techniques but cannot be easily evaluated with multiple alignments due to the computational complexity. Therefore multiple alignment algorithms may produce an alignment between sequences even when they have little homology with other sequences. A program is presented that makes use of a phylogeny to explore the implications of an alignment. Using the phylogeny, branch lengths are inferred and a search is conducted for regions of unusually rapid or slow rates of change given the observed rates in the rest of the sequence. A very rapid rate of change can be due to either poor homology or due to rapid divergence because of selection. Phylogenies are calculated using either the neighbor joining algorithm of Saitou and Nei (Mol. Biol. Evol., 4, 406-425, 1987) or a phylogeny supplied by the user. The program also permits randomization of subsections of the sequences to determine the significance of the multiple alignment for these individual regions. The combination of these two simple methods permits rapid and interactive exploration of multiple sequence alignments.</t>
  </si>
  <si>
    <t xml:space="preserve">http://www.ncbi.nlm.nih.gov/pubmed/10636045</t>
  </si>
  <si>
    <t xml:space="preserve">Counting DNA: estimating the complexity of a test tube of DNA.</t>
  </si>
  <si>
    <t xml:space="preserve">We consider the problem of estimation of the 'complexity' of a test tube of DNA. The complexity of a test tube is the number of different kinds of strands of DNA in the test tube. It is quite easy to estimate the number of total strands in a test tube, especially if the strands are all the same length. Estimation of the complexity is much less clear. We propose a simple kind of DNA computation that can estimate the complexity.</t>
  </si>
  <si>
    <t xml:space="preserve">http://www.ncbi.nlm.nih.gov/pubmed/12603035</t>
  </si>
  <si>
    <t xml:space="preserve">Towards identifying lateral gene transfer events.</t>
  </si>
  <si>
    <t xml:space="preserve">This paper is concerned with evaluating the performance of the model and algorithm in 5 for detecting lateral gene transfers events. Using a Poisson process to describe arrival times of transfer events, a simulation is used to generate &amp;quot;synthetic&amp;quot; gene and species trees. An implementation of an efficient algorithm in 5 is used to estimate the minimum number of transfers necessary to explain disagreements between the generated gene and species trees. Our first result suggests that the algorithm can solve realistic size instances of the problem. Our second result suggests that the mean error and variance are low when saturation does not occur. Additionally, certain plausible evolutionary events allowed by our model of evolution used to generate gene and species trees but not detectable by the algorithm occur rarely implying the framework should work well in practice. Our third, surprising result suggests that the number of optimal scenarios is on average low for realistic input sizes.</t>
  </si>
  <si>
    <t xml:space="preserve">http://www.ncbi.nlm.nih.gov/pubmed/20031974</t>
  </si>
  <si>
    <t xml:space="preserve">BRAT: bisulfite-treated reads analysis tool.</t>
  </si>
  <si>
    <t xml:space="preserve">We present a new, accurate and efficient tool for mapping short reads obtained from the Illumina Genome Analyzer following sodium bisulfite conversion. Our tool, BRAT, supports single and paired-end reads and handles input files containing reads and mates of different lengths. BRAT is faster, maps more unique paired-end reads and has higher accuracy than existing programs. The software package includes tools to end-trim low-quality bases of the reads and to report nucleotide counts for mapped reads on the reference genome.</t>
  </si>
  <si>
    <t xml:space="preserve">http://www.ncbi.nlm.nih.gov/pubmed/17999748</t>
  </si>
  <si>
    <t xml:space="preserve">Improving model construction of profile HMMs for remote homology detection through structural alignment.</t>
  </si>
  <si>
    <t xml:space="preserve">Remote homology detection is a challenging problem in Bioinformatics. Arguably, profile Hidden Markov Models (pHMMs) are one of the most successful approaches in addressing this important problem. pHMM packages present a relatively small computational cost, and perform particularly well at recognizing remote homologies. This raises the question of whether structural alignments could impact the performance of pHMMs trained from proteins in the Twilight Zone, as structural alignments are often more accurate than sequence alignments at identifying motifs and functional residues. Next, we assess the impact of using structural alignments in pHMM performance. We used the SCOP database to perform our experiments. Structural alignments were obtained using the 3DCOFFEE and MAMMOTH-mult tools; sequence alignments were obtained using CLUSTALW, TCOFFEE, MAFFT and PROBCONS. We performed leave-one-family-out cross-validation over super-families. Performance was evaluated through ROC curves and paired two tailed t-test. We observed that pHMMs derived from structural alignments performed significantly better than pHMMs derived from sequence alignment in low-identity regions, mainly below 20%. We believe this is because structural alignment tools are better at focusing on the important patterns that are more often conserved through evolution, resulting in higher quality pHMMs. On the other hand, sensitivity of these tools is still quite low for these low-identity regions. Our results suggest a number of possible directions for improvements in this area.</t>
  </si>
  <si>
    <t xml:space="preserve">http://www.ncbi.nlm.nih.gov/pubmed/24170395</t>
  </si>
  <si>
    <t xml:space="preserve">Who watches the watchmen? An appraisal of benchmarks for multiple sequence alignment.</t>
  </si>
  <si>
    <t xml:space="preserve">Multiple sequence alignment (MSA) is a fundamental and ubiquitous technique in bioinformatics used to infer related residues among biological sequences. Thus alignment accuracy is crucial to a vast range of analyses, often in ways difficult to assess in those analyses. To compare the performance of different aligners and help detect systematic errors in alignments, a number of benchmarking strategies have been pursued. Here we present an overview of the main strategies-based on simulation, consistency, protein structure, and phylogeny-and discuss their different advantages and associated risks. We outline a set of desirable characteristics for effective benchmarking, and evaluate each strategy in light of them. We conclude that there is currently no universally applicable means of benchmarking MSA, and that developers and users of alignment tools should base their choice of benchmark depending on the context of application-with a keen awareness of the assumptions underlying each benchmarking strategy.</t>
  </si>
  <si>
    <t xml:space="preserve">http://www.ncbi.nlm.nih.gov/pubmed/12855461</t>
  </si>
  <si>
    <t xml:space="preserve">APDB: a novel measure for benchmarking sequence alignment methods without reference alignments.</t>
  </si>
  <si>
    <t xml:space="preserve">We describe APDB, a novel measure for evaluating the quality of a protein sequence alignment, given two or more PDB structures. This evaluation does not require a reference alignment or a structure superposition. APDB is designed to efficiently and objectively benchmark multiple sequence alignment methods. Using existing collections of reference multiple sequence alignments and existing alignment methods, we show that APDB gives results that are consistent with those obtained using conventional evaluations. We also show that APDB is suitable for evaluating sequence alignments that are structurally equivalent. We conclude that APDB provides an alternative to more conventional methods used for benchmarking sequence alignment packages.</t>
  </si>
  <si>
    <t xml:space="preserve">http://www.ncbi.nlm.nih.gov/pubmed/25946889</t>
  </si>
  <si>
    <t xml:space="preserve">A comprehensive analysis about the influence of low-level preprocessing techniques on mass spectrometry data for sample classification.</t>
  </si>
  <si>
    <t xml:space="preserve">Matrix-Assisted Laser Desorption Ionisation Time-of-Flight (MALDI-TOF) is one of the high-throughput mass spectrometry technologies able to produce data requiring an extensive preprocessing before subsequent analyses. In this context, several low-level preprocessing techniques have been successfully developed for different tasks, including baseline correction, smoothing, normalisation, peak detection and peak alignment. In this work, we present a systematic comparison of different software packages aiding in the compulsory preprocessing of MALDI-TOF data. In order to guarantee the validity of our study, we test multiple configurations of each preprocessing technique that are subsequently used to train a set of classifiers whose performance (kappa and accuracy) provide us accurate information for the final comparison. Results from experiments show the real impact of preprocessing techniques on classification, evidencing that MassSpecWavelet provides the best performance and Support Vector Machines (SVM) are one of the most accurate classifiers.</t>
  </si>
  <si>
    <t xml:space="preserve">http://www.ncbi.nlm.nih.gov/pubmed/26063651</t>
  </si>
  <si>
    <t xml:space="preserve">BitMapper: an efficient all-mapper based on bit-vector computing.</t>
  </si>
  <si>
    <t xml:space="preserve">As the next-generation sequencing (NGS) technologies producing hundreds of millions of reads every day, a tremendous computational challenge is to map NGS reads to a given reference genome efficiently. However, existing methods of all-mappers, which aim at finding all mapping locations of each read, are very time consuming. The majority of existing all-mappers consist of 2 main parts, filtration and verification. This work significantly reduces verification time, which is the dominant part of the running time. An efficient all-mapper, BitMapper, is developed based on a new vectorized bit-vector algorithm, which simultaneously calculates the edit distance of one read to multiple locations in a given reference genome. Experimental results on both simulated and real data sets show that BitMapper is from several times to an order of magnitude faster than the current state-of-the-art all-mappers, while achieving higher sensitivity, i.e., better quality solutions. We present BitMapper, which is designed to return all mapping locations of raw reads containing indels as well as mismatches. BitMapper is implemented in C under a GPL license. Binaries are freely available at http://home.ustc.edu.cn/%7Echhy.</t>
  </si>
  <si>
    <t xml:space="preserve">http://www.ncbi.nlm.nih.gov/pubmed/20376325</t>
  </si>
  <si>
    <t xml:space="preserve">A benchmark of parametric methods for horizontal transfers detection.</t>
  </si>
  <si>
    <t xml:space="preserve">Horizontal gene transfer (HGT) has appeared to be of importance for prokaryotic species evolution. As a consequence numerous parametric methods, using only the information embedded in the genomes, have been designed to detect HGTs. Numerous reports of incongruencies in results of the different methods applied to the same genomes were published. The use of artificial genomes in which all HGT parameters are controlled allows testing different methods in the same conditions. The results of this benchmark concerning 16 representative parametric methods showed a great variety of efficiencies. Some methods work very poorly whatever the type of HGTs and some depend on the conditions or on the metrics used. The best methods in terms of total errors were those using tetranucleotides as criterion for the window methods or those using codon usage for gene based methods and the Kullback-Leibler divergence metric. Window methods are very sensitive but less specific and detect badly lone isolated gene. On the other hand gene based methods are often very specific but lack of sensitivity. We propose using two methods in combination to get the best of each category, a gene based one for specificity and a window based one for sensitivity.</t>
  </si>
  <si>
    <t xml:space="preserve">http://www.ncbi.nlm.nih.gov/pubmed/19426451</t>
  </si>
  <si>
    <t xml:space="preserve">Using tree diversity to compare phylogenetic heuristics.</t>
  </si>
  <si>
    <t xml:space="preserve">Evolutionary trees are family trees that represent the relationships between a group of organisms. Phylogenetic heuristics are used to search stochastically for the best-scoring trees in tree space. Given that better tree scores are believed to be better approximations of the true phylogeny, traditional evaluation techniques have used tree scores to determine the heuristics that find the best scores in the fastest time. We develop new techniques to evaluate phylogenetic heuristics based on both tree scores and topologies to compare Pauprat and Rec-I-DCM3, two popular Maximum Parsimony search algorithms. Our results show that although Pauprat and Rec-I-DCM3 find the trees with the same best scores, topologically these trees are quite different. Furthermore, the Rec-I-DCM3 trees cluster distinctly from the Pauprat trees. In addition to our heatmap visualizations of using parsimony scores and the Robinson-Foulds distance to compare best-scoring trees found by the two heuristics, we also develop entropy-based methods to show the diversity of the trees found. Overall, Pauprat identifies more diverse trees than Rec-I-DCM3. Overall, our work shows that there is value to comparing heuristics beyond the parsimony scores that they find. Pauprat is a slower heuristic than Rec-I-DCM3. However, our work shows that there is tremendous value in using Pauprat to reconstruct trees-especially since it finds identical scoring but topologically distinct trees. Hence, instead of discounting Pauprat, effort should go in improving its implementation. Ultimately, improved performance measures lead to better phylogenetic heuristics and will result in better approximations of the true evolutionary history of the organisms of interest.</t>
  </si>
  <si>
    <t xml:space="preserve">http://www.ncbi.nlm.nih.gov/pubmed/23237454</t>
  </si>
  <si>
    <t xml:space="preserve">Statistical pitfalls in the comparison of multivariate causality measures for effective causality.</t>
  </si>
  <si>
    <t xml:space="preserve">The study of Wu et al. (2011) compared the performance of six different causality measures when the autoregressive process was estimated with the Dynamic Autoregressive Neuromagnetic Causal Imaging (DANCI) algorithm to help applied researchers in choosing the best method to estimate effective connectivity. This letter to the editor argues that four methodological restrictions limit the applicability of the results to actual applied research. First, there is no formal test for the significance of a connection between two channels. Second, the simulation results are affected by sizeable sampling variability. Third, only overestimation of the true model order is considered. Fourth, the comparison between methods always involves a joint hypothesis test. The letter discusses the limitations for applied researchers resulting from those restrictions and points to future research directions to overcome them.</t>
  </si>
  <si>
    <t xml:space="preserve">http://www.ncbi.nlm.nih.gov/pubmed/25406329</t>
  </si>
  <si>
    <t xml:space="preserve">EPGA: de novo assembly using the distributions of reads and insert size.</t>
  </si>
  <si>
    <t xml:space="preserve">In genome assembly, the primary issue is how to determine upstream and downstream sequence regions of sequence seeds for constructing long contigs or scaffolds. When extending one sequence seed, repetitive regions in the genome always cause multiple feasible extension candidates which increase the difficulty of genome assembly. The universally accepted solution is choosing one based on read overlaps and paired-end (mate-pair) reads. However, this solution faces difficulties with regard to some complex repetitive regions. In addition, sequencing errors may produce false repetitive regions and uneven sequencing depth leads some sequence regions to have too few or too many reads. All the aforementioned problems prohibit existing assemblers from getting satisfactory assembly results. In this article, we develop an algorithm, called extract paths for genome assembly (EPGA), which extracts paths from De Bruijn graph for genome assembly. EPGA uses a new score function to evaluate extension candidates based on the distributions of reads and insert size. The distribution of reads can solve problems caused by sequencing errors and short repetitive regions. Through assessing the variation of the distribution of insert size, EPGA can solve problems introduced by some complex repetitive regions. For solving uneven sequencing depth, EPGA uses relative mapping to evaluate extension candidates. On real datasets, we compare the performance of EPGA and other popular assemblers. The experimental results demonstrate that EPGA can effectively obtain longer and more accurate contigs and scaffolds.</t>
  </si>
  <si>
    <t xml:space="preserve">http://www.ncbi.nlm.nih.gov/pubmed/19439514</t>
  </si>
  <si>
    <t xml:space="preserve">Efficient frequency-based de novo short-read clustering for error trimming in next-generation sequencing.</t>
  </si>
  <si>
    <t xml:space="preserve">Novel massively parallel sequencing technologies provide highly detailed structures of transcriptomes and genomes by yielding deep coverage of short reads, but their utility is limited by inadequate sequencing quality and short-read lengths. Sequencing-error trimming in short reads is therefore a vital process that could improve the rate of successful reference mapping and polymorphism detection. Toward this aim, we herein report a frequency-based, de novo short-read clustering method that organizes erroneous short sequences originating in a single abundant sequence into a tree structure; in this structure, each &amp;quot;child&amp;quot; sequence is considered to be stochastically derived from its more abundant &amp;quot;parent&amp;quot; sequence with one mutation through sequencing errors. The root node is the most frequently observed sequence that represents all erroneous reads in the entire tree, allowing the alignment of the reliable representative read to the genome without the risk of mapping erroneous reads to false-positive positions. This method complements base calling and the error correction of making direct alignments with the reference genome, and is able to improve the overall accuracy of short-read alignment by consulting the inherent relationships among the entire set of reads. The algorithm runs efficiently with a linear time complexity. In addition, an error rate evaluation model can be derived from bacterial artificial chromosome sequencing data obtained in the same run as a control. In two clustering experiments using small RNA and 5'-end mRNA reads data sets, we confirmed a remarkable increase ( approximately 5%) in the percentage of short reads aligned to the reference sequence.</t>
  </si>
  <si>
    <t xml:space="preserve">http://www.ncbi.nlm.nih.gov/pubmed/25252700</t>
  </si>
  <si>
    <t xml:space="preserve">Assembly-free genome comparison based on next-generation sequencing reads and variable length patterns.</t>
  </si>
  <si>
    <t xml:space="preserve">With the advent of Next-Generation Sequencing technologies (NGS), a large amount of short read data has been generated. If a reference genome is not available, the assembly of a template sequence is usually challenging because of repeats and the short length of reads. When NGS reads cannot be mapped onto a reference genome alignment-based methods are not applicable. However it is still possible to study the evolutionary relationship of unassembled genomes based on NGS data. We present a parameter-free alignment-free method, called Under2, based on variable-length patterns, for the direct comparison of sets of NGS reads. We define a similarity measure using variable-length patterns, as well as reverses and reverse-complements, along with their statistical and syntactical properties. We evaluate several alignment-free statistics on the comparison of NGS reads coming from simulated and real genomes. In almost all simulations our method Under2 outperforms all other statistics. The performance gain becomes more evident when real genomes are used. The new alignment-free statistic is highly successful in discriminating related genomes based on NGS reads data. In almost all experiments, it outperforms traditional alignment-free statistics that are based on fixed length patterns.</t>
  </si>
  <si>
    <t xml:space="preserve">http://www.ncbi.nlm.nih.gov/pubmed/17408237</t>
  </si>
  <si>
    <t xml:space="preserve">A survey of population analysis methods and software for complex pharmacokinetic and pharmacodynamic models with examples.</t>
  </si>
  <si>
    <t xml:space="preserve">An overview is provided of the present population analysis methods and an assessment of which software packages are most appropriate for various PK/PD modeling problems. Four PK/PD example problems were solved using the programs NONMEM VI beta version, PDx-MCPEM, S-ADAPT, MONOLIX, and WinBUGS, informally assessed for reasonable accuracy and stability in analyzing these problems. Also, for each program we describe their general interface, ease of use, and abilities. We conclude with discussing which algorithms and software are most suitable for which types of PK/PD problems. NONMEM FO method is accurate and fast with 2-compartment models, if intra-individual and interindividual variances are small. The NONMEM FOCE method is slower than FO, but gives accurate population values regardless of size of intra- and interindividual errors. However, if data are very sparse, the NONMEM FOCE method can lead to inaccurate values, while the Laplace method can provide more accurate results. The exact EM methods (performed using S-ADAPT, PDx-MCPEM, and MONOLIX) have greater stability in analyzing complex PK/PD models, and can provide accurate results with sparse or rich data. MCPEM methods perform more slowly than NONMEM FOCE for simple models, but perform more quickly and stably than NONMEM FOCE for complex models. WinBUGS provides accurate assessments of the population parameters, standard errors and 95% confidence intervals for all examples. Like the MCPEM methods, WinBUGS's efficiency increases relative to NONMEM when solving the complex PK/PD models.</t>
  </si>
  <si>
    <t xml:space="preserve">http://www.ncbi.nlm.nih.gov/pubmed/22199392</t>
  </si>
  <si>
    <t xml:space="preserve">ART: a next-generation sequencing read simulator.</t>
  </si>
  <si>
    <t xml:space="preserve">ART is a set of simulation tools that generate synthetic next-generation sequencing reads. This functionality is essential for testing and benchmarking tools for next-generation sequencing data analysis including read alignment, de novo assembly and genetic variation discovery. ART generates simulated sequencing reads by emulating the sequencing process with built-in, technology-specific read error models and base quality value profiles parameterized empirically in large sequencing datasets. We currently support all three major commercial next-generation sequencing platforms: Roche's 454, Illumina's Solexa and Applied Biosystems' SOLiD. ART also allows the flexibility to use customized read error model parameters and quality profiles. Both source and binary software packages are available at http://www.niehs.nih.gov/research/resources/software/art.</t>
  </si>
  <si>
    <t xml:space="preserve">http://www.ncbi.nlm.nih.gov/pubmed/19878606</t>
  </si>
  <si>
    <t xml:space="preserve">A biosegmentation benchmark for evaluation of bioimage analysis methods.</t>
  </si>
  <si>
    <t xml:space="preserve">We present a biosegmentation benchmark that includes infrastructure, datasets with associated ground truth, and validation methods for biological image analysis. The primary motivation for creating this resource comes from the fact that it is very difficult, if not impossible, for an end-user to choose from a wide range of segmentation methods available in the literature for a particular bioimaging problem. No single algorithm is likely to be equally effective on diverse set of images and each method has its own strengths and limitations. We hope that our benchmark resource would be of considerable help to both the bioimaging researchers looking for novel image processing methods and image processing researchers exploring application of their methods to biology. Our benchmark consists of different classes of images and ground truth data, ranging in scale from subcellular, cellular to tissue level, each of which pose their own set of challenges to image analysis. The associated ground truth data can be used to evaluate the effectiveness of different methods, to improve methods and to compare results. Standard evaluation methods and some analysis tools are integrated into a database framework that is available online at http://bioimage.ucsb.edu/biosegmentation/. This online benchmark will facilitate integration and comparison of image analysis methods for bioimages. While the primary focus is on biological images, we believe that the dataset and infrastructure will be of interest to researchers and developers working with biological image analysis, image segmentation and object tracking in general.</t>
  </si>
  <si>
    <t xml:space="preserve">http://www.ncbi.nlm.nih.gov/pubmed/23586484</t>
  </si>
  <si>
    <t xml:space="preserve">Base calling for high-throughput short-read sequencing: dynamic programming solutions.</t>
  </si>
  <si>
    <t xml:space="preserve">Next-generation DNA sequencing platforms are capable of generating millions of reads in a matter of days at rapidly reducing costs. Despite its proliferation and technological improvements, the performance of next-generation sequencing remains adversely affected by the imperfections in the underlying biochemical and signal acquisition procedures. To this end, various techniques, including statistical methods, are used to improve read lengths and accuracy of these systems. Development of high performing base calling algorithms that are computationally efficient and scalable is an ongoing challenge. We develop model-based statistical methods for fast and accurate base calling in Illumina's next-generation sequencing platforms. In particular, we propose a computationally tractable parametric model which enables dynamic programming formulation of the base calling problem. Forward-backward and soft-output Viterbi algorithms are developed, and their performance and complexity are investigated and compared with the existing state-of-the-art base calling methods for this platform. A C code implementation of our algorithm named Softy can be downloaded from https://sourceforge.net/projects/dynamicprog. We demonstrate high accuracy and speed of the proposed methods on reads obtained using Illumina's Genome Analyzer II and HiSeq2000. In addition to performing reliable and fast base calling, the developed algorithms enable incorporation of prior knowledge which can be utilized for parameter estimation and is potentially beneficial in various downstream applications.</t>
  </si>
  <si>
    <t xml:space="preserve">http://www.ncbi.nlm.nih.gov/pubmed/21525143</t>
  </si>
  <si>
    <t xml:space="preserve">A large-scale benchmark study of existing algorithms for taxonomy-independent microbial community analysis.</t>
  </si>
  <si>
    <t xml:space="preserve">Recent advances in massively parallel sequencing technology have created new opportunities to probe the hidden world of microbes. Taxonomy-independent clustering of the 16S rRNA gene is usually the first step in analyzing microbial communities. Dozens of algorithms have been developed in the last decade, but a comprehensive benchmark study is lacking. Here, we survey algorithms currently used by microbiologists, and compare seven representative methods in a large-scale benchmark study that addresses several issues of concern. A new experimental protocol was developed that allows different algorithms to be compared using the same platform, and several criteria were introduced to facilitate a quantitative evaluation of the clustering performance of each algorithm. We found that existing methods vary widely in their outputs, and that inappropriate use of distance levels for taxonomic assignments likely resulted in substantial overestimates of biodiversity in many studies. The benchmark study identified our recently developed ESPRIT-Tree, a fast implementation of the average linkage-based hierarchical clustering algorithm, as one of the best algorithms available in terms of computational efficiency and clustering accuracy.</t>
  </si>
  <si>
    <t xml:space="preserve">http://www.ncbi.nlm.nih.gov/pubmed/20122183</t>
  </si>
  <si>
    <t xml:space="preserve">Short clones or long clones? A simulation study on the use of paired reads in metagenomics.</t>
  </si>
  <si>
    <t xml:space="preserve">Metagenomics is the study of environmental samples using sequencing. Rapid advances in sequencing technology are fueling a vast increase in the number and scope of metagenomics projects. Most metagenome sequencing projects so far have been based on Sanger or Roche-454 sequencing, as only these technologies provide long enough reads, while Illumina sequencing has not been considered suitable for metagenomic studies due to a short read length of only 35 bp. However, now that reads of length 75 bp can be sequenced in pairs, Illumina sequencing has become a viable option for metagenome studies. This paper addresses the problem of taxonomical analysis of paired reads. We describe a new feature of our metagenome analysis software MEGAN that allows one to process sequencing reads in pairs and makes assignments of such reads based on the combined bit scores of their matches to reference sequences. Using this new software in a simulation study, we investigate the use of Illumina paired-sequencing in taxonomical analysis and compare the performance of single reads, short clones and long clones. In addition, we also compare against simulated Roche-454 sequencing runs. This work shows that paired reads perform better than single reads, as expected, but also, perhaps slightly less obviously, that long clones allow more specific assignments than short ones. A new version of the program MEGAN that explicitly takes paired reads into account is available from our website.</t>
  </si>
  <si>
    <t xml:space="preserve">http://www.ncbi.nlm.nih.gov/pubmed/18398452</t>
  </si>
  <si>
    <t xml:space="preserve">A comparison of phylogenetic network methods using computer simulation.</t>
  </si>
  <si>
    <t xml:space="preserve">We present a series of simulation studies that explore the relative performance of several phylogenetic network approaches (statistical parsimony, split decomposition, union of maximum parsimony trees, neighbor-net, simulated history recombination upper bound, median-joining, reduced median joining and minimum spanning network) compared to standard tree approaches, (neighbor-joining and maximum parsimony) in the presence and absence of recombination. In the absence of recombination, all methods recovered the correct topology and branch lengths nearly all of the time when the substitution rate was low, except for minimum spanning networks, which did considerably worse. At a higher substitution rate, maximum parsimony and union of maximum parsimony trees were the most accurate. With recombination, the ability to infer the correct topology was halved for all methods and no method could accurately estimate branch lengths. Our results highlight the need for more accurate phylogenetic network methods and the importance of detecting and accounting for recombination in phylogenetic studies. Furthermore, we provide useful information for choosing a network algorithm and a framework in which to evaluate improvements to existing methods and novel algorithms developed in the future.</t>
  </si>
  <si>
    <t xml:space="preserve">http://www.ncbi.nlm.nih.gov/pubmed/24024083</t>
  </si>
  <si>
    <t xml:space="preserve">Augmenting transcriptome assembly by combining de novo and genome-guided tools.</t>
  </si>
  <si>
    <t xml:space="preserve">Researchers interested in studying and constructing transcriptomes, especially for non-model species, face the conundrum of choosing from a number of available de novo and genome-guided assemblers. None of the popular assembly tools in use today achieve requisite sensitivity, specificity or recovery of full-length transcripts on their own. Here, we present a comprehensive comparative study of the performance of various assemblers. Additionally, we present an approach to combinatorially augment transciptome assembly by using both de novo and genome-guided tools. In our study, we obtained the best recovery and most full-length transcripts with Trinity and TopHat1-Cufflinks, respectively. The sensitivity of the assembly and isoform recovery was superior, without compromising much on the specificity, when transcripts from Trinity were augmented with those from TopHat1-Cufflinks.</t>
  </si>
  <si>
    <t xml:space="preserve">http://www.ncbi.nlm.nih.gov/pubmed/18048181</t>
  </si>
  <si>
    <t xml:space="preserve">PRec-I-DCM3: a parallel framework for fast and accurate large-scale phylogeny reconstruction.</t>
  </si>
  <si>
    <t xml:space="preserve">Accurate reconstruction of phylogenetic trees often involves solving hard optimisation problems, particularly the Maximum Parsimony (MP) and Maximum Likelihood (ML) problems. Various heuristics yield good results for these problems within reasonable time only on small datasets. This is a major impediment for large-scale phylogeny reconstruction. Roshan et al. introduced Rec-I-DCM3, an efficient and accurate meta-method for solving the MP problem on large datasets of up to 14,000 taxa. We improve the performance of Rec-I-DCM3 via parallelisation. The experiments demonstrate that our parallel method, PRec-I-DCM3, achieves significant improvements, both in speed and accuracy, over its sequential counterpart.</t>
  </si>
  <si>
    <t xml:space="preserve">http://www.ncbi.nlm.nih.gov/pubmed/22168237</t>
  </si>
  <si>
    <t xml:space="preserve">MSACompro: protein multiple sequence alignment using predicted secondary structure, solvent accessibility, and residue-residue contacts.</t>
  </si>
  <si>
    <t xml:space="preserve">Multiple Sequence Alignment (MSA) is a basic tool for bioinformatics research and analysis. It has been used essentially in almost all bioinformatics tasks such as protein structure modeling, gene and protein function prediction, DNA motif recognition, and phylogenetic analysis. Therefore, improving the accuracy of multiple sequence alignment is important for advancing many bioinformatics fields. We designed and developed a new method, MSACompro, to synergistically incorporate predicted secondary structure, relative solvent accessibility, and residue-residue contact information into the currently most accurate posterior probability-based MSA methods to improve the accuracy of multiple sequence alignments. The method is different from the multiple sequence alignment methods (e.g. 3D-Coffee) that use the tertiary structure information of some sequences since the structural information of our method is fully predicted from sequences. To the best of our knowledge, applying predicted relative solvent accessibility and contact map to multiple sequence alignment is novel. The rigorous benchmarking of our method to the standard benchmarks (i.e. BAliBASE, SABmark and OXBENCH) clearly demonstrated that incorporating predicted protein structural information improves the multiple sequence alignment accuracy over the leading multiple protein sequence alignment tools without using this information, such as MSAProbs, ProbCons, Probalign, T-coffee, MAFFT and MUSCLE. And the performance of the method is comparable to the state-of-the-art method PROMALS of using structural features and additional homologous sequences by slightly lower scores. MSACompro is an efficient and reliable multiple protein sequence alignment tool that can effectively incorporate predicted protein structural information into multiple sequence alignment. The software is available at http://sysbio.rnet.missouri.edu/multicom_toolbox/.</t>
  </si>
  <si>
    <t xml:space="preserve">http://www.ncbi.nlm.nih.gov/pubmed/26400819</t>
  </si>
  <si>
    <t xml:space="preserve">De novo ChIP-seq analysis.</t>
  </si>
  <si>
    <t xml:space="preserve">Methods for the analysis of chromatin immunoprecipitation sequencing (ChIP-seq) data start by aligning the short reads to a reference genome. While often successful, they are not appropriate for cases where a reference genome is not available. Here we develop methods for de novo analysis of ChIP-seq data. Our methods combine de novo assembly with statistical tests enabling motif discovery without the use of a reference genome. We validate the performance of our method using human and mouse data. Analysis of fly data indicates that our method outperforms alignment based methods that utilize closely related species.</t>
  </si>
  <si>
    <t xml:space="preserve">http://www.ncbi.nlm.nih.gov/pubmed/12217916</t>
  </si>
  <si>
    <t xml:space="preserve">The use of structure information to increase alignment accuracy does not aid homologue detection with profile HMMs.</t>
  </si>
  <si>
    <t xml:space="preserve">The best quality multiple sequence alignments are generally considered to derive from structural superposition. However, no previous work has studied the relative performance of profile hidden Markov models (HMMs) derived from such alignments. Therefore several alignment methods have been used to generate multiple sequence alignments from 348 structurally aligned families in the HOMSTRAD database. The performance of profile HMMs derived from the structural and sequence-based alignments has been assessed for homologue detection. The best alignment methods studied here correctly align nearly 80% of residues with respect to structure alignments. Alignment quality and model sensitivity are found to be dependent on average number, length, and identity of sequences in the alignment. The striking conclusion is that, although structural data may improve the quality of multiple sequence alignments, this does not add to the ability of the derived profile HMMs to find sequence homologues. A list of HOMSTRAD families used in this study and the corresponding Pfam families is available at http://www.sanger.ac.uk/Users/sgj/alignments/map.html sgj@sanger.ac.uk</t>
  </si>
  <si>
    <t xml:space="preserve">http://www.ncbi.nlm.nih.gov/pubmed/24526710</t>
  </si>
  <si>
    <t xml:space="preserve">BIMA V3: an aligner customized for mate pair library sequencing.</t>
  </si>
  <si>
    <t xml:space="preserve">Mate pair library sequencing is an effective and economical method for detecting genomic structural variants and chromosomal abnormalities. Unfortunately, the mapping and alignment of mate-pair read pairs to a reference genome is a challenging and time-consuming process for most next-generation sequencing alignment programs. Large insert sizes, introduction of library preparation protocol artifacts (biotin junction reads, paired-end read contamination, chimeras, etc.) and presence of structural variant breakpoints within reads increase mapping and alignment complexity. We describe an algorithm that is up to 20 times faster and 25% more accurate than popular next-generation sequencing alignment programs when processing mate pair sequencing.</t>
  </si>
  <si>
    <t xml:space="preserve">http://www.ncbi.nlm.nih.gov/pubmed/21385046</t>
  </si>
  <si>
    <t xml:space="preserve">Generalized buneman pruning for inferring the most parsimonious multi-state phylogeny.</t>
  </si>
  <si>
    <t xml:space="preserve">Accurate reconstruction of phylogenies remains a key challenge in evolutionary biology. Most biologically plausible formulations of the problem are formally NP-hard, with no known efficient solution. The standard in practice are fast heuristic methods that are empirically known to work very well in general, but can yield results arbitrarily far from optimal. Practical exact methods, which yield exponential worst-case running times but generally much better times in practice, provide an important alternative. We report progress in this direction by introducing a provably optimal method for the weighted multi-state maximum parsimony phylogeny problem. The method is based on generalizing the notion of the Buneman graph, a construction key to efficient exact methods for binary sequences, so as to apply to sequences with arbitrary finite numbers of states with arbitrary state transition weights. We implement an integer linear programming (ILP) method for the multi-state problem using this generalized Buneman graph and demonstrate that the resulting method is able to solve data sets that are intractable by prior exact methods in run times comparable with popular heuristics. We further show on a collection of less difficult problem instances that the ILP method leads to large reductions in average-case run times relative to leading heuristics on moderately hard problems. Our work provides the first method for provably optimal maximum parsimony phylogeny inference that is practical for multi-state data sets of more than a few characters.</t>
  </si>
  <si>
    <t xml:space="preserve">http://www.ncbi.nlm.nih.gov/pubmed/25252881</t>
  </si>
  <si>
    <t xml:space="preserve">ARYANA: Aligning Reads by Yet Another Approach.</t>
  </si>
  <si>
    <t xml:space="preserve">Although there are many different algorithms and software tools for aligning sequencing reads, fast gapped sequence search is far from solved. Strong interest in fast alignment is best reflected in the $10(6) prize for the Innocentive competition on aligning a collection of reads to a given database of reference genomes. In addition, de novo assembly of next-generation sequencing long reads requires fast overlap-layout-concensus algorithms which depend on fast and accurate alignment. We introduce ARYANA, a fast gapped read aligner, developed on the base of BWA indexing infrastructure with a completely new alignment engine that makes it significantly faster than three other aligners: Bowtie2, BWA and SeqAlto, with comparable generality and accuracy. Instead of the time-consuming backtracking procedures for handling mismatches, ARYANA comes with the seed-and-extend algorithmic framework and a significantly improved efficiency by integrating novel algorithmic techniques including dynamic seed selection, bidirectional seed extension, reset-free hash tables, and gap-filling dynamic programming. As the read length increases ARYANA's superiority in terms of speed and alignment rate becomes more evident. This is in perfect harmony with the read length trend as the sequencing technologies evolve. The algorithmic platform of ARYANA makes it easy to develop mission-specific aligners for other applications using ARYANA engine. ARYANA with complete source code can be obtained from http://github.com/aryana-aligner.</t>
  </si>
  <si>
    <t xml:space="preserve">http://www.ncbi.nlm.nih.gov/pubmed/26494581</t>
  </si>
  <si>
    <t xml:space="preserve">Teaser: Individualized benchmarking and optimization of read mapping results for NGS data.</t>
  </si>
  <si>
    <t xml:space="preserve">Mapping reads to a genome remains challenging, especially for non-model organisms with lower quality assemblies, or for organisms with higher mutation rates. While most research has focused on speeding up the mapping process, little attention has been paid to optimize the choice of mapper and parameters for a user's dataset. Here, we present Teaser, a software that assists in these choices through rapid automated benchmarking of different mappers and parameter settings for individualized data. Within minutes, Teaser completes a quantitative evaluation of an ensemble of mapping algorithms and parameters. We use Teaser to demonstrate how Bowtie2 can be optimized for different data.</t>
  </si>
  <si>
    <t xml:space="preserve">http://www.ncbi.nlm.nih.gov/pubmed/12603038</t>
  </si>
  <si>
    <t xml:space="preserve">Towards the development of computational tools for evaluating phylogenetic network reconstruction methods.</t>
  </si>
  <si>
    <t xml:space="preserve">We report on a suite of algorithms and techniques that together provide a simulation flow for studying the topological accuracy of methods for reconstructing phylogenetic networks. We implemented those algorithms and techniques and used three phylogenetic reconstruction methods for a case study of our tools. We present the results of our experimental studies in analyzing the relative performance of these methods. Our results indicate that our simulator and our proposed measure of accuracy, the latter an extension of the widely used Robinson-Foulds measure, offer a robust platform for the evaluation of network reconstruction algorithms.</t>
  </si>
  <si>
    <t xml:space="preserve">http://www.ncbi.nlm.nih.gov/pubmed/22829624</t>
  </si>
  <si>
    <t xml:space="preserve">YAHA: fast and flexible long-read alignment with optimal breakpoint detection.</t>
  </si>
  <si>
    <t xml:space="preserve">With improved short-read assembly algorithms and the recent development of long-read sequencers, split mapping will soon be the preferred method for structural variant (SV) detection. Yet, current alignment tools are not well suited for this. We present YAHA, a fast and flexible hash-based aligner. YAHA is as fast and accurate as BWA-SW at finding the single best alignment per query and is dramatically faster and more sensitive than both SSAHA2 and MegaBLAST at finding all possible alignments. Unlike other aligners that report all, or one, alignment per query, or that use simple heuristics to select alignments, YAHA uses a directed acyclic graph to find the optimal set of alignments that cover a query using a biologically relevant breakpoint penalty. YAHA can also report multiple mappings per defined segment of the query. We show that YAHA detects more breakpoints in less time than BWA-SW across all SV classes, and especially excels at complex SVs comprising multiple breakpoints. YAHA is currently supported on 64-bit Linux systems. Binaries and sample data are freely available for download from http://faculty.virginia.edu/irahall/YAHA. imh4y@virginia.edu.</t>
  </si>
  <si>
    <t xml:space="preserve">http://www.ncbi.nlm.nih.gov/pubmed/23212387</t>
  </si>
  <si>
    <t xml:space="preserve">A fast and accurate SNP detection algorithm for next-generation sequencing data.</t>
  </si>
  <si>
    <t xml:space="preserve">Various methods have been developed for calling single-nucleotide polymorphisms from next-generation sequencing data. However, for satisfactory performance, most of these methods require expensive high-depth sequencing. Here, we propose a fast and accurate single-nucleotide polymorphism detection program that uses a binomial distribution-based algorithm and a mutation probability. We extensively assess this program on normal and cancer next-generation sequencing data from The Cancer Genome Atlas project and pooled data from the 1,000 Genomes Project. We also compare the performance of several state-of-the-art programs for single-nucleotide polymorphism calling and evaluate their pros and cons. We demonstrate that our program is a fast and highly accurate single-nucleotide polymorphism detection method, particularly when the sequence depth is low. The program can finish single-nucleotide polymorphism calling within four hours for 10-fold human genome next-generation sequencing data (30 gigabases) on a standard desktop computer.</t>
  </si>
  <si>
    <t xml:space="preserve">http://www.ncbi.nlm.nih.gov/pubmed/17945691</t>
  </si>
  <si>
    <t xml:space="preserve">Discrete stochastic simulation of cell signaling: comparison of computational tools.</t>
  </si>
  <si>
    <t xml:space="preserve">Several stochastic simulation tools have been developed recently for cell signaling. A comparative evaluation of the stochastic simulation tools is needed to highlight the current state of the development. In our study, we have chosen to evaluate three stochastic simulation tools: Dizzy, Systems Biology Toolbox, and Copasi, using our own MATLAB implementation as a benchmark. The Gillespie stochastic simulation algorithm is used in all tests. With all the tools, we are able to simulate stochastically the behavior of the selected test case and to produce similar results as our own MATLAB implementation. However, it is not possible to use time-dependent inputs in stochastic simulations in Systems Biology Toolbox and Copasi. The present study is one of the first evaluations of stochastic simulation tools for realistic signal transduction pathways.</t>
  </si>
  <si>
    <t xml:space="preserve">http://www.ncbi.nlm.nih.gov/pubmed/23485108</t>
  </si>
  <si>
    <t xml:space="preserve">Retention-error patterns in complex alphanumeric serial-recall tasks.</t>
  </si>
  <si>
    <t xml:space="preserve">We propose a new method based on an algorithm usually dedicated to DNA sequence alignment in order to both reliably score short-term memory performance on immediate serial-recall tasks and analyse retention-error patterns. There can be considerable confusion on how performance on immediate serial list recall tasks is scored, especially when the to-be-remembered items are sampled with replacement. We discuss the utility of sequence-alignment algorithms to compare the stimuli to the participants' responses. The idea is that deletion, substitution, translocation, and insertion errors, which are typical in DNA, are also typical putative errors in short-term memory (respectively omission, confusion, permutation, and intrusion errors). We analyse four data sets in which alphanumeric lists included a few (or many) repetitions. After examining the method on two simple data sets, we show that sequence alignment offers 1) a compelling method for measuring capacity in terms of chunks when many regularities are introduced in the material (third data set) and 2) a reliable estimator of individual differences in short-term memory capacity. This study illustrates the difficulty of arriving at a good measure of short-term memory performance, and also attempts to characterise the primary factors underpinning remembering and forgetting.</t>
  </si>
  <si>
    <t xml:space="preserve">http://www.ncbi.nlm.nih.gov/pubmed/15955780</t>
  </si>
  <si>
    <t xml:space="preserve">Improving sequence-based fold recognition by using 3D model quality assessment.</t>
  </si>
  <si>
    <t xml:space="preserve">The ability of a simple method (MODCHECK) to determine the sequence-structure compatibility of a set of structural models generated by fold recognition is tested in a thorough benchmark analysis. Four Model Quality Assessment Programs (MQAPs) were tested on 188 targets from the latest LiveBench-9 automated structure evaluation experiment. We systematically test and evaluate whether the MQAP methods can successfully detect native-like models. We show that compared with the other three methods tested MODCHECK is the most reliable method for consistently performing the best top model selection and for ranking the models. In addition, we show that the choice of model similarity score used to assess a model's similarity to the experimental structure can influence the overall performance of these tools. Although these MQAP methods fail to improve the model selection performance for methods that already incorporate protein three dimension (3D) structural information, an improvement is observed for methods that are purely sequence-based, including the best profile-profile methods. This suggests that even the best sequence-based fold recognition methods can still be improved by taking into account the 3D structural information. d.jones@cs.ucl.ac.uk</t>
  </si>
  <si>
    <t xml:space="preserve">http://www.ncbi.nlm.nih.gov/pubmed/11934755</t>
  </si>
  <si>
    <t xml:space="preserve">CASA: a server for the critical assessment of protein sequence alignment accuracy.</t>
  </si>
  <si>
    <t xml:space="preserve">A public server for evaluating the accuracy of protein sequence alignment methods is presented. CASA is an implementation of the alignment accuracy benchmark presented by Sauder et al. (Proteins, 40, 6-22, 2000). The benchmark currently contains 39321 pairwise protein structure alignments produced with the CE program from SCOP domain definitions. The server produces graphical and tabular comparisons of the accuracy of a user's input sequence alignments with other commonly used programs, such as BLAST, PSI-BLAST, Clustal W, and SAM-T99. The server is located at http://capb.dbi.udel.edu/casa.</t>
  </si>
  <si>
    <t xml:space="preserve">http://www.ncbi.nlm.nih.gov/pubmed/24170394</t>
  </si>
  <si>
    <t xml:space="preserve">Objective functions.</t>
  </si>
  <si>
    <t xml:space="preserve">Multiple sequence alignment involves alignment of more than two sequences and is an NP-complete problem. Therefore, heuristic algorithms that use different criteria to find an approximation to the optimal solution are employed. At the heart of these approaches lie the scoring and objective functions that a given algorithm uses to compare competing solutions in constructing a multiple sequence alignment. These objective functions are often motivated by the biological paradigms that govern functional similarities and evolutionary relations. Most existing approaches utilize a progressive process where the final alignment is constructed sequentially by adding new sequences into an existing multiple sequence alignment matrix, which is dynamically updated. In doing this, the core scoring function to assess accuracies of pairwise alignments generally remains the same, while the objective functions used in intermediary steps differ. Nevertheless, the overall assessment of the final multiple sequence alignment is generally calculated by an extension of pairwise scorings. In this chapter, we explore different scoring and objective functions used in calculating the accuracy and optimization of a multiple sequence alignment and provide utilization of these criteria in popularly used multiple sequence alignment algorithms.</t>
  </si>
  <si>
    <t xml:space="preserve">http://www.ncbi.nlm.nih.gov/pubmed/23202746</t>
  </si>
  <si>
    <t xml:space="preserve">Musket: a multistage k-mer spectrum-based error corrector for Illumina sequence data.</t>
  </si>
  <si>
    <t xml:space="preserve">The imperfect sequence data produced by next-generation sequencing technologies have motivated the development of a number of short-read error correctors in recent years. The majority of methods focus on the correction of substitution errors, which are the dominant error source in data produced by Illumina sequencing technology. Existing tools either score high in terms of recall or precision but not consistently high in terms of both measures. In this article, we present Musket, an efficient multistage k-mer-based corrector for Illumina short-read data. We use the k-mer spectrum approach and introduce three correction techniques in a multistage workflow: two-sided conservative correction, one-sided aggressive correction and voting-based refinement. Our performance evaluation results, in terms of correction quality and de novo genome assembly measures, reveal that Musket is consistently one of the top performing correctors. In addition, Musket is multi-threaded using a master-slave model and demonstrates superior parallel scalability compared with all other evaluated correctors as well as a highly competitive overall execution time. Musket is available at http://musket.sourceforge.net.</t>
  </si>
  <si>
    <t xml:space="preserve">http://www.ncbi.nlm.nih.gov/pubmed/22156294</t>
  </si>
  <si>
    <t xml:space="preserve">Efficient de novo assembly of large genomes using compressed data structures.</t>
  </si>
  <si>
    <t xml:space="preserve">De novo genome sequence assembly is important both to generate new sequence assemblies for previously uncharacterized genomes and to identify the genome sequence of individuals in a reference-unbiased way. We present memory efficient data structures and algorithms for assembly using the FM-index derived from the compressed Burrows-Wheeler transform, and a new assembler based on these called SGA (String Graph Assembler). We describe algorithms to error-correct, assemble, and scaffold large sets of sequence data. SGA uses the overlap-based string graph model of assembly, unlike most de novo assemblers that rely on de Bruijn graphs, and is simply parallelizable. We demonstrate the error correction and assembly performance of SGA on 1.2 billion sequence reads from a human genome, which we are able to assemble using 54 GB of memory. The resulting contigs are highly accurate and contiguous, while covering 95% of the reference genome (excluding contigs &amp;lt;200 bp in length). Because of the low memory requirements and parallelization without requiring inter-process communication, SGA provides the first practical assembler to our knowledge for a mammalian-sized genome on a low-end computing cluster.</t>
  </si>
  <si>
    <t xml:space="preserve">http://www.ncbi.nlm.nih.gov/pubmed/22212352</t>
  </si>
  <si>
    <t xml:space="preserve">ConvAn: a convergence analyzing tool for optimization of biochemical networks.</t>
  </si>
  <si>
    <t xml:space="preserve">Dynamic models of biochemical networks usually are described as a system of nonlinear differential equations. In case of optimization of models for purpose of parameter estimation or design of new properties mainly numerical methods are used. That causes problems of optimization predictability as most of numerical optimization methods have stochastic properties and the convergence of the objective function to the global optimum is hardly predictable. Determination of suitable optimization method and necessary duration of optimization becomes critical in case of evaluation of high number of combinations of adjustable parameters or in case of large dynamic models. This task is complex due to variety of optimization methods, software tools and nonlinearity features of models in different parameter spaces. A software tool ConvAn is developed to analyze statistical properties of convergence dynamics for optimization runs with particular optimization method, model, software tool, set of optimization method parameters and number of adjustable parameters of the model. The convergence curves can be normalized automatically to enable comparison of different methods and models in the same scale. By the help of the biochemistry adapted graphical user interface of ConvAn it is possible to compare different optimization methods in terms of ability to find the global optima or values close to that as well as the necessary computational time to reach them. It is possible to estimate the optimization performance for different number of adjustable parameters. The functionality of ConvAn enables statistical assessment of necessary optimization time depending on the necessary optimization accuracy. Optimization methods, which are not suitable for a particular optimization task, can be rejected if they have poor repeatability or convergence properties. The software ConvAn is freely available on www.biosystems.lv/convan.</t>
  </si>
  <si>
    <t xml:space="preserve">http://www.ncbi.nlm.nih.gov/pubmed/23666209</t>
  </si>
  <si>
    <t xml:space="preserve">Sequence comparative analysis using networks: software for evaluating de novo transcript assembly from next-generation sequencing.</t>
  </si>
  <si>
    <t xml:space="preserve">DNA sequencing technology is becoming more accessible to a variety of researchers as costs continue to decline. As researchers begin to sequence novel transcriptomes, most of these data sets lack a reference genome and will have to rely on de novo assemblers. Making comparisons across assemblies can be difficult: each program has its strengths and weaknesses, and no tool exists to comparatively evaluate these data sets. We developed software in R, called Sequence Comparative Analysis using Networks (SCAN), to perform statistical comparisons between distinct assemblies. SCAN uses a reference data set to identify the most accurate de novo assembly and the &amp;quot;good&amp;quot; transcripts in the user's data. We tested SCAN on three publicly available transcriptomes, each assembled using three assembly programs. Moreover, we sequenced the transcriptome of the oomycete Achlya hypogyna and compared de novo assemblies from Velvet, ABySS, and the CLC Genomics Workbench assembly algorithms. One thousand one hundred twenty-eight of the CLC transcripts were statistically similar to the reference, compared with 49 of the Velvet transcripts and 937 of the ABySS transcripts. SCAN's strength is providing statistical support for transcript assemblies in a biological context. However, SCAN is designed to compare distinct node sets in networks, therefore it can also easily be extended to perform statistical comparisons on any network graph regardless of what the nodes represent.</t>
  </si>
  <si>
    <t xml:space="preserve">http://www.ncbi.nlm.nih.gov/pubmed/18689823</t>
  </si>
  <si>
    <t xml:space="preserve">Segment-based multiple sequence alignment.</t>
  </si>
  <si>
    <t xml:space="preserve">Many multiple sequence alignment tools have been developed in the past, progressing either in speed or alignment accuracy. Given the importance and wide-spread use of alignment tools, progress in both categories is a contribution to the community and has driven research in the field so far. We introduce a graph-based extension to the consistency-based, progressive alignment strategy. We apply the consistency notion to segments instead of single characters. The main problem we solve in this context is to define segments of the sequences in such a way that a graph-based alignment is possible. We implemented the algorithm using the SeqAn library and report results on amino acid and DNA sequences. The benefit of our approach is threefold: (1) sequences with conserved blocks can be rapidly aligned, (2) the implementation is conceptually easy, generic and fast and (3) the consistency idea can be extended to align multiple genomic sequences. The segment-based multiple sequence alignment tool can be downloaded from http://www.seqan.de/projects/msa.html. A novel version of T-Coffee interfaced with the tool is available from http://www.tcoffee.org. The usage of the tool is described in both documentations.</t>
  </si>
  <si>
    <t xml:space="preserve">http://www.ncbi.nlm.nih.gov/pubmed/18974170</t>
  </si>
  <si>
    <t xml:space="preserve">Slider--maximum use of probability information for alignment of short sequence reads and SNP detection.</t>
  </si>
  <si>
    <t xml:space="preserve">A plethora of alignment tools have been created that are designed to best fit different types of alignment conditions. While some of these are made for aligning Illumina Sequence Analyzer reads, none of these are fully utilizing its probability (prb) output. In this article, we will introduce a new alignment approach (Slider) that reduces the alignment problem space by utilizing each read base's probabilities given in the prb files. Compared with other aligners, Slider has higher alignment accuracy and efficiency. In addition, given that Slider matches bases with probabilities other than the most probable, it significantly reduces the percentage of base mismatches. The result is that its SNP predictions are more accurate than other SNP prediction approaches used today that start from the most probable sequence, including those using base quality.</t>
  </si>
  <si>
    <t xml:space="preserve">http://www.ncbi.nlm.nih.gov/pubmed/26220471</t>
  </si>
  <si>
    <t xml:space="preserve">Evaluation of variant detection software for pooled next-generation sequence data.</t>
  </si>
  <si>
    <t xml:space="preserve">Despite the tremendous drop in the cost of nucleotide sequencing in recent years, many research projects still utilize sequencing of pools containing multiple samples for the detection of sequence variants as a cost saving measure. Various software tools exist to analyze these pooled sequence data, yet little has been reported on the relative accuracy and ease of use of these different programs. In this manuscript we evaluate five different variant detection programs-The Genome Analysis Toolkit (GATK), CRISP, LoFreq, VarScan, and SNVer-with regard to their ability to detect variants in synthetically pooled Illumina sequencing data, by creating simulated pooled binary alignment/map (BAM) files using single-sample sequencing data from varying numbers of previously characterized samples at varying depths of coverage per sample. We report the overall runtimes and memory usage of each program, as well as each program's sensitivity and specificity to detect known true variants. GATK, CRISP, and LoFreq all gave balanced accuracy of 80% or greater for datasets with varying per-sample depth of coverage and numbers of samples per pool. VarScan and SNVer generally had balanced accuracy lower than 80%. CRISP and LoFreq required up to four times less computational time and up to ten times less physical memory than GATK did, and without filtering, gave results with the highest sensitivity. VarScan and SNVer had generally lower false positive rates, but also significantly lower sensitivity than the other three programs.</t>
  </si>
  <si>
    <t xml:space="preserve">http://www.ncbi.nlm.nih.gov/pubmed/25165095</t>
  </si>
  <si>
    <t xml:space="preserve">LoRDEC: accurate and efficient long read error correction.</t>
  </si>
  <si>
    <t xml:space="preserve">PacBio single molecule real-time sequencing is a third-generation sequencing technique producing long reads, with comparatively lower throughput and higher error rate. Errors include numerous indels and complicate downstream analysis like mapping or de novo assembly. A hybrid strategy that takes advantage of the high accuracy of second-generation short reads has been proposed for correcting long reads. Mapping of short reads on long reads provides sufficient coverage to eliminate up to 99% of errors, however, at the expense of prohibitive running times and considerable amounts of disk and memory space. We present LoRDEC, a hybrid error correction method that builds a succinct de Bruijn graph representing the short reads, and seeks a corrective sequence for each erroneous region in the long reads by traversing chosen paths in the graph. In comparison, LoRDEC is at least six times faster and requires at least 93% less memory or disk space than available tools, while achieving comparable accuracy. Availability and implementaion: LoRDEC is written in C++, tested on Linux platforms and freely available at http://atgc.lirmm.fr/lordec.</t>
  </si>
  <si>
    <t xml:space="preserve">http://www.ncbi.nlm.nih.gov/pubmed/24894600</t>
  </si>
  <si>
    <t xml:space="preserve">PVT: an efficient computational procedure to speed up next-generation sequence analysis.</t>
  </si>
  <si>
    <t xml:space="preserve">High-throughput Next-Generation Sequencing (NGS) techniques are advancing genomics and molecular biology research. This technology generates substantially large data which puts up a major challenge to the scientists for an efficient, cost and time effective solution to analyse such data. Further, for the different types of NGS data, there are certain common challenging steps involved in analysing those data. Spliced alignment is one such fundamental step in NGS data analysis which is extremely computational intensive as well as time consuming. There exists serious problem even with the most widely used spliced alignment tools. TopHat is one such widely used spliced alignment tools which although supports multithreading, does not efficiently utilize computational resources in terms of CPU utilization and memory. Here we have introduced PVT (Pipelined Version of TopHat) where we take up a modular approach by breaking TopHat's serial execution into a pipeline of multiple stages, thereby increasing the degree of parallelization and computational resource utilization. Thus we address the discrepancies in TopHat so as to analyze large NGS data efficiently. We analysed the SRA dataset (SRX026839 and SRX026838) consisting of single end reads and SRA data SRR1027730 consisting of paired-end reads. We used TopHat v2.0.8 to analyse these datasets and noted the CPU usage, memory footprint and execution time during spliced alignment. With this basic information, we designed PVT, a pipelined version of TopHat that removes the redundant computational steps during 'spliced alignment' and breaks the job into a pipeline of multiple stages (each comprising of different step(s)) to improve its resource utilization, thus reducing the execution time. PVT provides an improvement over TopHat for spliced alignment of NGS data analysis. PVT thus resulted in the reduction of the execution time to ~23% for the single end read dataset. Further, PVT designed for paired end reads showed an improved performance of ~41% over TopHat (for the chosen data) with respect to execution time. Moreover we propose PVT-Cloud which implements PVT pipeline in cloud computing system.</t>
  </si>
  <si>
    <t xml:space="preserve">http://www.ncbi.nlm.nih.gov/pubmed/23358824</t>
  </si>
  <si>
    <t xml:space="preserve">Fast and accurate read mapping with approximate seeds and multiple backtracking.</t>
  </si>
  <si>
    <t xml:space="preserve">We present Masai, a read mapper representing the state-of-the-art in terms of speed and accuracy. Our tool is an order of magnitude faster than RazerS 3 and mrFAST, 2-4 times faster and more accurate than Bowtie 2 and BWA. The novelties of our read mapper are filtration with approximate seeds and a method for multiple backtracking. Approximate seeds, compared with exact seeds, increase filtration specificity while preserving sensitivity. Multiple backtracking amortizes the cost of searching a large set of seeds by taking advantage of the repetitiveness of next-generation sequencing data. Combined together, these two methods significantly speed up approximate search on genomic data sets. Masai is implemented in C++ using the SeqAn library. The source code is distributed under the BSD license and binaries for Linux, Mac OS X and Windows can be freely downloaded from http://www.seqan.de/projects/masai.</t>
  </si>
  <si>
    <t xml:space="preserve">http://www.ncbi.nlm.nih.gov/pubmed/25637556</t>
  </si>
  <si>
    <t xml:space="preserve">RAMPART: a workflow management system for de novo genome assembly.</t>
  </si>
  <si>
    <t xml:space="preserve">The de novo assembly of genomes from whole- genome shotgun sequence data is a computationally intensive, multi-stage task and it is not known a priori which methods and parameter settings will produce optimal results. In current de novo assembly projects, a popular strategy involves trying many approaches, using different tools and settings, and then comparing and contrasting the results in order to select a final assembly for publication. Herein, we present RAMPART, a configurable workflow management system for de novo genome assembly, which helps the user identify combinations of third-party tools and settings that provide good results for their particular genome and sequenced reads. RAMPART is designed to exploit High performance computing environments, such as clusters and shared memory systems, where available. RAMPART is available under the GPLv3 license at: https://github.com/TGAC/RAMPART.</t>
  </si>
  <si>
    <t xml:space="preserve">http://www.ncbi.nlm.nih.gov/pubmed/22576173</t>
  </si>
  <si>
    <t xml:space="preserve">CUSHAW: a CUDA compatible short read aligner to large genomes based on the Burrows-Wheeler transform.</t>
  </si>
  <si>
    <t xml:space="preserve">New high-throughput sequencing technologies have promoted the production of short reads with dramatically low unit cost. The explosive growth of short read datasets poses a challenge to the mapping of short reads to reference genomes, such as the human genome, in terms of alignment quality and execution speed. We present CUSHAW, a parallelized short read aligner based on the compute unified device architecture (CUDA) parallel programming model. We exploit CUDA-compatible graphics hardware as accelerators to achieve fast speed. Our algorithm uses a quality-aware bounded search approach based on the Burrows-Wheeler transform (BWT) and the Ferragina-Manzini index to reduce the search space and achieve high alignment quality. Performance evaluation, using simulated as well as real short read datasets, reveals that our algorithm running on one or two graphics processing units achieves significant speedups in terms of execution time, while yielding comparable or even better alignment quality for paired-end alignments compared with three popular BWT-based aligners: Bowtie, BWA and SOAP2. CUSHAW also delivers competitive performance in terms of single-nucleotide polymorphism calling for an Escherichia coli test dataset. http://cushaw.sourceforge.net</t>
  </si>
  <si>
    <t xml:space="preserve">http://www.ncbi.nlm.nih.gov/pubmed/16144805</t>
  </si>
  <si>
    <t xml:space="preserve">Optimal word sizes for dissimilarity measures and estimation of the degree of dissimilarity between DNA sequences.</t>
  </si>
  <si>
    <t xml:space="preserve">Several measures of DNA sequence dissimilarity have been developed. The purpose of this paper is 3-fold. Firstly, we compare the performance of several word-based or alignment-based methods. Secondly, we give a general guideline for choosing the window size and determining the optimal word sizes for several word-based measures at different window sizes. Thirdly, we use a large-scale simulation method to simulate data from the distribution of SK-LD (symmetric Kullback-Leibler discrepancy). These simulated data can be used to estimate the degree of dissimilarity beta between any pair of DNA sequences. Our study shows (1) for whole sequence similiarity/dissimilarity identification the window size taken should be as large as possible, but probably not &amp;gt;3000, as restricted by CPU time in practice, (2) for each measure the optimal word size increases with window size, (3) when the optimal word size is used, SK-LD performance is superior in both simulation and real data analysis, (4) the estimate beta of beta based on SK-LD can be used to filter out quickly a large number of dissimilar sequences and speed alignment-based database search for similar sequences and (5) beta is also applicable in local similarity comparison situations. For example, it can help in selecting oligo probes with high specificity and, therefore, has potential in probe design for microarrays. The algorithm SK-LD, estimate beta and simulation software are implemented in MATLAB code, and are available at http://www.stat.ncku.edu.tw/tjwu</t>
  </si>
  <si>
    <t xml:space="preserve">http://www.ncbi.nlm.nih.gov/pubmed/15676079</t>
  </si>
  <si>
    <t xml:space="preserve">Bayesian and maximum likelihood phylogenetic analyses of protein sequence data under relative branch-length differences and model violation.</t>
  </si>
  <si>
    <t xml:space="preserve">Bayesian phylogenetic inference holds promise as an alternative to maximum likelihood, particularly for large molecular-sequence data sets. We have investigated the performance of Bayesian inference with empirical and simulated protein-sequence data under conditions of relative branch-length differences and model violation. With empirical protein-sequence data, Bayesian posterior probabilities provide more-generous estimates of subtree reliability than does the nonparametric bootstrap combined with maximum likelihood inference, reaching 100% posterior probability at bootstrap proportions around 80%. With simulated 7-taxon protein-sequence datasets, Bayesian posterior probabilities are somewhat more generous than bootstrap proportions, but do not saturate. Compared with likelihood, Bayesian phylogenetic inference can be as or more robust to relative branch-length differences for datasets of this size, particularly when among-sites rate variation is modeled using a gamma distribution. When the (known) correct model was used to infer trees, Bayesian inference recovered the (known) correct tree in 100% of instances in which one or two branches were up to 20-fold longer than the others. At ratios more extreme than 20-fold, topological accuracy of reconstruction degraded only slowly when only one branch was of relatively greater length, but more rapidly when there were two such branches. Under an incorrect model of sequence change, inaccurate trees were sometimes observed at less extreme branch-length ratios, and (particularly for trees with single long branches) such trees tended to be more inaccurate. The effect of model violation on accuracy of reconstruction for trees with two long branches was more variable, but gamma-corrected Bayesian inference nonetheless yielded more-accurate trees than did either maximum likelihood or uncorrected Bayesian inference across the range of conditions we examined. Assuming an exponential Bayesian prior on branch lengths did not improve, and under certain extreme conditions significantly diminished, performance. The two topology-comparison metrics we employed, edit distance and Robinson-Foulds symmetric distance, yielded different but highly complementary measures of performance. Our results demonstrate that Bayesian inference can be relatively robust against biologically reasonable levels of relative branch-length differences and model violation, and thus may provide a promising alternative to maximum likelihood for inference of phylogenetic trees from protein-sequence data.</t>
  </si>
  <si>
    <t xml:space="preserve">http://www.ncbi.nlm.nih.gov/pubmed/23967117</t>
  </si>
  <si>
    <t xml:space="preserve">A comparison of methods for clustering 16S rRNA sequences into OTUs.</t>
  </si>
  <si>
    <t xml:space="preserve">Recent studies of 16S rRNA sequences through next-generation sequencing have revolutionized our understanding of the microbial community composition and structure. One common approach in using these data to explore the genetic diversity in a microbial community is to cluster the 16S rRNA sequences into Operational Taxonomic Units (OTUs) based on sequence similarities. The inferred OTUs can then be used to estimate species, diversity, composition, and richness. Although a number of methods have been developed and commonly used to cluster the sequences into OTUs, relatively little guidance is available on their relative performance and the choice of key parameters for each method. In this study, we conducted a comprehensive evaluation of ten existing OTU inference methods. We found that the appropriate dissimilarity value for defining distinct OTUs is not only related with a specific method but also related with the sample complexity. For data sets with low complexity, all the algorithms need a higher dissimilarity threshold to define OTUs. Some methods, such as, CROP and SLP, are more robust to the specific choice of the threshold than other methods, especially for shorter reads. For high-complexity data sets, hierarchical cluster methods need a more strict dissimilarity threshold to define OTUs because the commonly used dissimilarity threshold of 3% often leads to an under-estimation of the number of OTUs. In general, hierarchical clustering methods perform better at lower dissimilarity thresholds. Our results show that sequence abundance plays an important role in OTU inference. We conclude that care is needed to choose both a threshold for dissimilarity and abundance for OTU inference.</t>
  </si>
  <si>
    <t xml:space="preserve">http://www.ncbi.nlm.nih.gov/pubmed/23246109</t>
  </si>
  <si>
    <t xml:space="preserve">Density-based Monte Carlo filter and its applications in nonlinear stochastic differential equation models.</t>
  </si>
  <si>
    <t xml:space="preserve">Nonlinear stochastic differential equation models with unobservable state variables are now widely used in analysis of PK/PD data. Unobservable state variables are usually estimated with extended Kalman filter (EKF), and the unknown pharmacokinetic parameters are usually estimated by maximum likelihood estimator. However, EKF is inadequate for nonlinear PK/PD models, and MLE is known to be biased downwards. A density-based Monte Carlo filter (DMF) is proposed to estimate the unobservable state variables, and a simulation-based M estimator is proposed to estimate the unknown parameters in this paper, where a genetic algorithm is designed to search the optimal values of pharmacokinetic parameters. The performances of EKF and DMF are compared through simulations for discrete time and continuous time systems respectively, and it is found that the results based on DMF are more accurate than those given by EKF with respect to mean absolute error.</t>
  </si>
  <si>
    <t xml:space="preserve">http://www.ncbi.nlm.nih.gov/pubmed/24534604</t>
  </si>
  <si>
    <t xml:space="preserve">Multiple sequence alignment with affine gap by using multi-objective genetic algorithm.</t>
  </si>
  <si>
    <t xml:space="preserve">Multiple sequence alignment is of central importance to bioinformatics and computational biology. Although a large number of algorithms for computing a multiple sequence alignment have been designed, the efficient computation of highly accurate and statistically significant multiple alignments is still a challenge. In this paper, we propose an efficient method by using multi-objective genetic algorithm (MSAGMOGA) to discover optimal alignments with affine gap in multiple sequence data. The main advantage of our approach is that a large number of tradeoff (i.e., non-dominated) alignments can be obtained by a single run with respect to conflicting objectives: affine gap penalty minimization and similarity and support maximization. To the best of our knowledge, this is the first effort with three objectives in this direction. The proposed method can be applied to any data set with a sequential character. Furthermore, it allows any choice of similarity measures for finding alignments. By analyzing the obtained optimal alignments, the decision maker can understand the tradeoff between the objectives. We compared our method with the three well-known multiple sequence alignment methods, MUSCLE, SAGA and MSA-GA. As the first of them is a progressive method, and the other two are based on evolutionary algorithms. Experiments on the BAliBASE 2.0 database were conducted and the results confirm that MSAGMOGA obtains the results with better accuracy statistical significance compared with the three well-known methods in aligning multiple sequence alignment with affine gap. The proposed method also finds solutions faster than the other evolutionary approaches mentioned above.</t>
  </si>
  <si>
    <t xml:space="preserve">http://www.ncbi.nlm.nih.gov/pubmed/10068696</t>
  </si>
  <si>
    <t xml:space="preserve">BAliBASE: a benchmark alignment database for the evaluation of multiple alignment programs.</t>
  </si>
  <si>
    <t xml:space="preserve">BAliBASE is a database of manually refined multiple sequence alignments categorized by core blocks of conservation sequence length, similarity, and the presence of insertions and N/C-terminal extensions. From http://www-igbmc. u-strasbg.fr/BioInfo/BAliBASE/index.html</t>
  </si>
  <si>
    <t xml:space="preserve">http://www.ncbi.nlm.nih.gov/pubmed/21775302</t>
  </si>
  <si>
    <t xml:space="preserve">Comparative analysis of RNA-Seq alignment algorithms and the RNA-Seq unified mapper (RUM).</t>
  </si>
  <si>
    <t xml:space="preserve">A critical task in high-throughput sequencing is aligning millions of short reads to a reference genome. Alignment is especially complicated for RNA sequencing (RNA-Seq) because of RNA splicing. A number of RNA-Seq algorithms are available, and claim to align reads with high accuracy and efficiency while detecting splice junctions. RNA-Seq data are discrete in nature; therefore, with reasonable gene models and comparative metrics RNA-Seq data can be simulated to sufficient accuracy to enable meaningful benchmarking of alignment algorithms. The exercise to rigorously compare all viable published RNA-Seq algorithms has not been performed previously. We developed an RNA-Seq simulator that models the main impediments to RNA alignment, including alternative splicing, insertions, deletions, substitutions, sequencing errors and intron signal. We used this simulator to measure the accuracy and robustness of available algorithms at the base and junction levels. Additionally, we used reverse transcription-polymerase chain reaction (RT-PCR) and Sanger sequencing to validate the ability of the algorithms to detect novel transcript features such as novel exons and alternative splicing in RNA-Seq data from mouse retina. A pipeline based on BLAT was developed to explore the performance of established tools for this problem, and to compare it to the recently developed methods. This pipeline, the RNA-Seq Unified Mapper (RUM), performs comparably to the best current aligners and provides an advantageous combination of accuracy, speed and usability. The RUM pipeline is distributed via the Amazon Cloud and for computing clusters using the Sun Grid Engine (http://cbil.upenn.edu/RUM). ggrant@pcbi.upenn.edu; epierce@mail.med.upenn.edu The RNA-Seq sequence reads described in the article are deposited at GEO, accession GSE26248.</t>
  </si>
  <si>
    <t xml:space="preserve">http://www.ncbi.nlm.nih.gov/pubmed/21342569</t>
  </si>
  <si>
    <t xml:space="preserve">PicXAA-R: efficient structural alignment of multiple RNA sequences using a greedy approach.</t>
  </si>
  <si>
    <t xml:space="preserve">Accurate and efficient structural alignment of non-coding RNAs (ncRNAs) has grasped more and more attentions as recent studies unveiled the significance of ncRNAs in living organisms. While the Sankoff style structural alignment algorithms cannot efficiently serve for multiple sequences, mostly progressive schemes are used to reduce the complexity. However, this idea tends to propagate the early stage errors throughout the entire process, thereby degrading the quality of the final alignment. For multiple protein sequence alignment, we have recently proposed PicXAA which constructs an accurate alignment in a non-progressive fashion. Here, we propose PicXAA-R as an extension to PicXAA for greedy structural alignment of ncRNAs. PicXAA-R efficiently grasps both folding information within each sequence and local similarities between sequences. It uses a set of probabilistic consistency transformations to improve the posterior base-pairing and base alignment probabilities using the information of all sequences in the alignment. Using a graph-based scheme, we greedily build up the structural alignment from sequence regions with high base-pairing and base alignment probabilities. Several experiments on datasets with different characteristics confirm that PicXAA-R is one of the fastest algorithms for structural alignment of multiple RNAs and it consistently yields accurate alignment results, especially for datasets with locally similar sequences. PicXAA-R source code is freely available at: http://www.ece.tamu.edu/~bjyoon/picxaa/.</t>
  </si>
  <si>
    <t xml:space="preserve">http://www.ncbi.nlm.nih.gov/pubmed/12385990</t>
  </si>
  <si>
    <t xml:space="preserve">An efficient and accurate distance based algorithm to reconstruct tandem duplication trees.</t>
  </si>
  <si>
    <t xml:space="preserve">The problem of reconstructing the duplication tree of a set of tandemly repeated sequences which are supposed to have arisen through unequal recombination, was first introduced by Fitch (1977, Genetics, 86, 93-104), and has recently received a lot of attention. In this paper, we describe DTSCORE, a fast distance based algorithm to reconstruct tandem duplication trees, which is statistically consistent. As a cousin of the ADDTREE algorithm (Sattath and Tversky, 1977, Psychometrika, 42, 319-345), the raw DTSCORE has a time complexity in O(n(5)), where n is the number of observed repeated sequences. Through a series of algorithmic refinements, we improve its complexity to O(n(4)) in the worst case, but stress that the refined DTSCORE algorithm should perform faster with real data. We assess the topological accuracy of DTSCORE using simulated data sets, and compare it to existing reconstruction methods. The results clearly show that DTSCORE is more accurate than all the other methods we studied. Finally, we report the results of DTSCORE on a real dataset. http://www.lirmm.fr/w3ifa/MAAS/</t>
  </si>
  <si>
    <t xml:space="preserve">http://www.ncbi.nlm.nih.gov/pubmed/17147805</t>
  </si>
  <si>
    <t xml:space="preserve">Logarithmic gap costs decrease alignment accuracy.</t>
  </si>
  <si>
    <t xml:space="preserve">Studies on the distribution of indel sizes have consistently found that they obey a power law. This finding has lead several scientists to propose that logarithmic gap costs, G (k) = a + c ln k, are more biologically realistic than affine gap costs, G (k) = a + bk, for sequence alignment. Since quick and efficient affine costs are currently the most popular way to globally align sequences, the goal of this paper is to determine whether logarithmic gap costs improve alignment accuracy significantly enough the merit their use over the faster affine gap costs. A group of simulated sequences pairs were globally aligned using affine, logarithmic, and log-affine gap costs. Alignment accuracy was calculated by comparing resulting alignments to actual alignments of the sequence pairs. Gap costs were then compared based on average alignment accuracy. Log-affine gap costs had the best accuracy, followed closely by affine gap costs, while logarithmic gap costs performed poorly. Subsequently a model was developed to explain the results. In contrast to initial expectations, logarithmic gap costs produce poor alignments and are actually not implied by the power-law behavior of gap sizes, given typical match and mismatch costs. Furthermore, affine gap costs not only produce accurate alignments but are also good approximations to biologically realistic gap costs. This work provides added confidence for the biological relevance of existing alignment algorithms.</t>
  </si>
  <si>
    <t xml:space="preserve">http://www.ncbi.nlm.nih.gov/pubmed/24195722</t>
  </si>
  <si>
    <t xml:space="preserve">Benchmark for multi-cellular segmentation of bright field microscopy images.</t>
  </si>
  <si>
    <t xml:space="preserve">Multi-cellular segmentation of bright field microscopy images is an essential computational step when quantifying collective migration of cells in vitro. Despite the availability of various tools and algorithms, no publicly available benchmark has been proposed for evaluation and comparison between the different alternatives. A uniform framework is presented to benchmark algorithms for multi-cellular segmentation in bright field microscopy images. A freely available set of 171 manually segmented images from diverse origins was partitioned into 8 datasets and evaluated on three leading designated tools. The presented benchmark resource for evaluating segmentation algorithms of bright field images is the first public annotated dataset for this purpose. This annotated dataset of diverse examples allows fair evaluations and comparisons of future segmentation methods. Scientists are encouraged to assess new algorithms on this benchmark, and to contribute additional annotated datasets.</t>
  </si>
  <si>
    <t xml:space="preserve">http://www.ncbi.nlm.nih.gov/pubmed/12385977</t>
  </si>
  <si>
    <t xml:space="preserve">Multiple sequence alignment with arbitrary gap costs: computing an optimal solution using polyhedral combinatorics.</t>
  </si>
  <si>
    <t xml:space="preserve">Multiple sequence alignment is one of the dominant problems in computational molecular biology. Numerous scoring functions and methods have been proposed, most of which result in NP-hard problems. In this paper we propose for the first time a general formulation for multiple alignment with arbitrary gap-costs based on an integer linear program (ILP). In addition we describe a branch-and-cut algorithm to effectively solve the ILP to optimality. We evaluate the performances of our approach in terms of running time and quality of the alignments using the BAliBase database of reference alignments. The results show that our implementation ranks amongst the best programs developed so far.</t>
  </si>
  <si>
    <t xml:space="preserve">http://www.ncbi.nlm.nih.gov/pubmed/1857191</t>
  </si>
  <si>
    <t xml:space="preserve">Searching gene and protein sequence databases.</t>
  </si>
  <si>
    <t xml:space="preserve">A large-scale effort to map and sequence the human genome is now under way. Crucial to the success of this research is a group of computer programs that analyze and compare data on molecular sequences. This article describes the classic algorithms for similarity searching and sequence alignment. Because good performance of these algorithms is critical to searching very large and growing databases, we analyze the running times of the algorithms and discuss recent improvements in this area.</t>
  </si>
  <si>
    <t xml:space="preserve">http://www.ncbi.nlm.nih.gov/pubmed/24675685</t>
  </si>
  <si>
    <t xml:space="preserve">HapTree: a novel Bayesian framework for single individual polyplotyping using NGS data.</t>
  </si>
  <si>
    <t xml:space="preserve">As the more recent next-generation sequencing (NGS) technologies provide longer read sequences, the use of sequencing datasets for complete haplotype phasing is fast becoming a reality, allowing haplotype reconstruction of a single sequenced genome. Nearly all previous haplotype reconstruction studies have focused on diploid genomes and are rarely scalable to genomes with higher ploidy. Yet computational investigations into polyploid genomes carry great importance, impacting plant, yeast and fish genomics, as well as the studies of the evolution of modern-day eukaryotes and (epi)genetic interactions between copies of genes. In this paper, we describe a novel maximum-likelihood estimation framework, HapTree, for polyploid haplotype assembly of an individual genome using NGS read datasets. We evaluate the performance of HapTree on simulated polyploid sequencing read data modeled after Illumina sequencing technologies. For triploid and higher ploidy genomes, we demonstrate that HapTree substantially improves haplotype assembly accuracy and efficiency over the state-of-the-art; moreover, HapTree is the first scalable polyplotyping method for higher ploidy. As a proof of concept, we also test our method on real sequencing data from NA12878 (1000 Genomes Project) and evaluate the quality of assembled haplotypes with respect to trio-based diplotype annotation as the ground truth. The results indicate that HapTree significantly improves the switch accuracy within phased haplotype blocks as compared to existing haplotype assembly methods, while producing comparable minimum error correction (MEC) values. A summary of this paper appears in the proceedings of the RECOMB 2014 conference, April 2-5.</t>
  </si>
  <si>
    <t xml:space="preserve">http://www.ncbi.nlm.nih.gov/pubmed/20529929</t>
  </si>
  <si>
    <t xml:space="preserve">Efficient construction of an assembly string graph using the FM-index.</t>
  </si>
  <si>
    <t xml:space="preserve">Sequence assembly is a difficult problem whose importance has grown again recently as the cost of sequencing has dramatically dropped. Most new sequence assembly software has started by building a de Bruijn graph, avoiding the overlap-based methods used previously because of the computational cost and complexity of these with very large numbers of short reads. Here, we show how to use suffix array-based methods that have formed the basis of recent very fast sequence mapping algorithms to find overlaps and generate assembly string graphs asymptotically faster than previously described algorithms. Standard overlap assembly methods have time complexity O(N(2)), where N is the sum of the lengths of the reads. We use the Ferragina-Manzini index (FM-index) derived from the Burrows-Wheeler transform to find overlaps of length at least tau among a set of reads. As well as an approach that finds all overlaps then implements transitive reduction to produce a string graph, we show how to output directly only the irreducible overlaps, significantly shrinking memory requirements and reducing compute time to O(N), independent of depth. Overlap-based assembly methods naturally handle mixed length read sets, including capillary reads or long reads promised by the third generation sequencing technologies. The algorithms we present here pave the way for overlap-based assembly approaches to be developed that scale to whole vertebrate genome de novo assembly.</t>
  </si>
  <si>
    <t xml:space="preserve">http://www.ncbi.nlm.nih.gov/pubmed/24443382</t>
  </si>
  <si>
    <t xml:space="preserve">Exploring genome characteristics and sequence quality without a reference.</t>
  </si>
  <si>
    <t xml:space="preserve">The de novo assembly of large, complex genomes is a significant challenge with currently available DNA sequencing technology. While many de novo assembly software packages are available, comparatively little attention has been paid to assisting the user with the assembly. This article addresses the practical aspects of de novo assembly by introducing new ways to perform quality assessment on a collection of sequence reads. The software implementation calculates per-base error rates, paired-end fragment-size distributions and coverage metrics in the absence of a reference genome. Additionally, the software will estimate characteristics of the sequenced genome, such as repeat content and heterozygosity that are key determinants of assembly difficulty.</t>
  </si>
  <si>
    <t xml:space="preserve">http://www.ncbi.nlm.nih.gov/pubmed/25626517</t>
  </si>
  <si>
    <t xml:space="preserve">Fast inexact mapping using advanced tree exploration on backward search methods.</t>
  </si>
  <si>
    <t xml:space="preserve">Short sequence mapping methods for Next Generation Sequencing consist on a combination of seeding techniques followed by local alignment based on dynamic programming approaches. Most seeding algorithms are based on backward search alignment, using the Burrows Wheeler Transform, the Ferragina and Manzini Index or Suffix Arrays. All these backward search algorithms have excellent performance, but their computational cost highly increases when allowing errors. In this paper, we discuss an inexact mapping algorithm based on pruning strategies for search tree exploration over genomic data. The proposed algorithm achieves a 13x speed-up over similar algorithms when allowing 6 base errors, including insertions, deletions and mismatches. This algorithm can deal with 400 bps reads with up to 9 errors in a high quality Illumina dataset. In this example, the algorithm works as a preprocessor that reduces by 55% the number of reads to be aligned. Depending on the aligner the overall execution time is reduced between 20-40%. Although not intended as a complete sequence mapping tool, the proposed algorithm could be used as a preprocessing step to modern sequence mappers. This step significantly reduces the number reads to be aligned, accelerating overall alignment time. Furthermore, this algorithm could be used for accelerating the seeding step of already available sequence mappers. In addition, an out-of-core index has been implemented for working with large genomes on systems without expensive memory configurations.</t>
  </si>
  <si>
    <t xml:space="preserve">http://www.ncbi.nlm.nih.gov/pubmed/17257426</t>
  </si>
  <si>
    <t xml:space="preserve">Detecting differential expression in microarray data: comparison of optimal procedures.</t>
  </si>
  <si>
    <t xml:space="preserve">Many procedures for finding differentially expressed genes in microarray data are based on classical or modified t-statistics. Due to multiple testing considerations, the false discovery rate (FDR) is the key tool for assessing the significance of these test statistics. Two recent papers have generalized two aspects: Storey et al. (2005) have introduced a likelihood ratio test statistic for two-sample situations that has desirable theoretical properties (optimal discovery procedure, ODP), but uses standard FDR assessment; Ploner et al. (2006) have introduced a multivariate local FDR that allows incorporation of standard error information, but uses the standard t-statistic (fdr2d). The relationship and relative performance of these methods in two-sample comparisons is currently unknown. Using simulated and real datasets, we compare the ODP and fdr2d procedures. We also introduce a new procedure called S2d that combines the ODP test statistic with the extended FDR assessment of fdr2d. For both simulated and real datasets, fdr2d performs better than ODP. As expected, both methods perform better than a standard t-statistic with standard local FDR. The new procedure S2d performs as well as fdr2d on simulated data, but performs better on the real data sets. The ODP can be improved by including the standard error information as in fdr2d. This means that the optimality enjoyed in theory by ODP does not hold for the estimated version that has to be used in practice. The new procedure S2d has a slight advantage over fdr2d, which has to be balanced against a significantly higher computational effort and a less intuititive test statistic.</t>
  </si>
  <si>
    <t xml:space="preserve">http://www.ncbi.nlm.nih.gov/pubmed/23435231</t>
  </si>
  <si>
    <t xml:space="preserve">CompaRNA: a server for continuous benchmarking of automated methods for RNA secondary structure prediction.</t>
  </si>
  <si>
    <t xml:space="preserve">We present a continuous benchmarking approach for the assessment of RNA secondary structure prediction methods implemented in the CompaRNA web server. As of 3 October 2012, the performance of 28 single-sequence and 13 comparative methods has been evaluated on RNA sequences/structures released weekly by the Protein Data Bank. We also provide a static benchmark generated on RNA 2D structures derived from the RNAstrand database. Benchmarks on both data sets offer insight into the relative performance of RNA secondary structure prediction methods on RNAs of different size and with respect to different types of structure. According to our tests, on the average, the most accurate predictions obtained by a comparative approach are generated by CentroidAlifold, MXScarna, RNAalifold and TurboFold. On the average, the most accurate predictions obtained by single-sequence analyses are generated by CentroidFold, ContextFold and IPknot. The best comparative methods typically outperform the best single-sequence methods if an alignment of homologous RNA sequences is available. This article presents the results of our benchmarks as of 3 October 2012, whereas the rankings presented online are continuously updated. We will gladly include new prediction methods and new measures of accuracy in the new editions of CompaRNA benchmarks.</t>
  </si>
  <si>
    <t xml:space="preserve">http://www.ncbi.nlm.nih.gov/pubmed/22373417</t>
  </si>
  <si>
    <t xml:space="preserve">Optimizing de novo transcriptome assembly from short-read RNA-Seq data: a comparative study.</t>
  </si>
  <si>
    <t xml:space="preserve">With the fast advances in nextgen sequencing technology, high-throughput RNA sequencing has emerged as a powerful and cost-effective way for transcriptome study. De novo assembly of transcripts provides an important solution to transcriptome analysis for organisms with no reference genome. However, there lacked understanding on how the different variables affected assembly outcomes, and there was no consensus on how to approach an optimal solution by selecting software tool and suitable strategy based on the properties of RNA-Seq data. To reveal the performance of different programs for transcriptome assembly, this work analyzed some important factors, including k-mer values, genome complexity, coverage depth, directional reads, etc. Seven program conditions, four single k-mer assemblers (SK: SOAPdenovo, ABySS, Oases and Trinity) and three multiple k-mer methods (MK: SOAPdenovo-MK, trans-ABySS and Oases-MK) were tested. While small and large k-mer values performed better for reconstructing lowly and highly expressed transcripts, respectively, MK strategy worked well for almost all ranges of expression quintiles. Among SK tools, Trinity performed well across various conditions but took the longest running time. Oases consumed the most memory whereas SOAPdenovo required the shortest runtime but worked poorly to reconstruct full-length CDS. ABySS showed some good balance between resource usage and quality of assemblies. Our work compared the performance of publicly available transcriptome assemblers, and analyzed important factors affecting de novo assembly. Some practical guidelines for transcript reconstruction from short-read RNA-Seq data were proposed. De novo assembly of C. sinensis transcriptome was greatly improved using some optimized methods.</t>
  </si>
  <si>
    <t xml:space="preserve">http://www.ncbi.nlm.nih.gov/pubmed/17890735</t>
  </si>
  <si>
    <t xml:space="preserve">The K tree score: quantification of differences in the relative branch length and topology of phylogenetic trees.</t>
  </si>
  <si>
    <t xml:space="preserve">We introduce a new phylogenetic comparison method that measures overall differences in the relative branch length and topology of two phylogenetic trees. To do this, the algorithm first scales one of the trees to have a global divergence as similar as possible to the other tree. Then, the branch length distance, which takes differences in topology and branch lengths into account, is applied to the two trees. We thus obtain the minimum branch length distance or K tree score. Two trees with very different relative branch lengths get a high K score whereas two trees that follow a similar among-lineage rate variation get a low score, regardless of the overall rates in both trees. There are several applications of the K tree score, two of which are explained here in more detail. First, this score allows the evaluation of the performance of phylogenetic algorithms, not only with respect to their topological accuracy, but also with respect to the reproduction of a given branch length variation. In a second example, we show how the K score allows the selection of orthologous genes by choosing those that better follow the overall shape of a given reference tree. http://molevol.ibmb.csic.es/Ktreedist.html</t>
  </si>
  <si>
    <t xml:space="preserve">http://www.ncbi.nlm.nih.gov/pubmed/19497933</t>
  </si>
  <si>
    <t xml:space="preserve">SOAP2: an improved ultrafast tool for short read alignment.</t>
  </si>
  <si>
    <t xml:space="preserve">SOAP2 is a significantly improved version of the short oligonucleotide alignment program that both reduces computer memory usage and increases alignment speed at an unprecedented rate. We used a Burrows Wheeler Transformation (BWT) compression index to substitute the seed strategy for indexing the reference sequence in the main memory. We tested it on the whole human genome and found that this new algorithm reduced memory usage from 14.7 to 5.4 GB and improved alignment speed by 20-30 times. SOAP2 is compatible with both single- and paired-end reads. Additionally, this tool now supports multiple text and compressed file formats. A consensus builder has also been developed for consensus assembly and SNP detection from alignment of short reads on a reference genome. http://soap.genomics.org.cn.</t>
  </si>
  <si>
    <t xml:space="preserve">http://www.ncbi.nlm.nih.gov/pubmed/22759419</t>
  </si>
  <si>
    <t xml:space="preserve">Algorithms: simultaneous error-correction and rooting for gene tree reconciliation and the gene duplication problem.</t>
  </si>
  <si>
    <t xml:space="preserve">Evolutionary methods are increasingly challenged by the wealth of fast growing resources of genomic sequence information. Evolutionary events, like gene duplication, loss, and deep coalescence, account more then ever for incongruence between gene trees and the actual species tree. Gene tree reconciliation is addressing this fundamental problem by invoking the minimum number of gene duplication and losses that reconcile a rooted gene tree with a rooted species tree. However, the reconciliation process is highly sensitive to topological error or wrong rooting of the gene tree, a condition that is not met by most gene trees in practice. Thus, despite the promises of gene tree reconciliation, its applicability in practice is severely limited. We introduce the problem of reconciling unrooted and erroneous gene trees by simultaneously rooting and error-correcting them, and describe an efficient algorithm for this problem. Moreover, we introduce an error-corrected version of the gene duplication problem, a standard application of gene tree reconciliation. We introduce an effective heuristic for our error-corrected version of the gene duplication problem, given that the original version of this problem is NP-hard. Our experimental results suggest that our error-correcting approaches for unrooted input trees can significantly improve on the accuracy of gene tree reconciliation, and the species tree inference under the gene duplication problem. Furthermore, the efficiency of our algorithm for error-correcting reconciliation is capable of handling truly large-scale phylogenetic studies. Our presented error-correction approach is a crucial step towards making gene tree reconciliation more robust, and thus to improve on the accuracy of applications that fundamentally rely on gene tree reconciliation, like the inference of gene-duplication supertrees.</t>
  </si>
  <si>
    <t xml:space="preserve">http://www.ncbi.nlm.nih.gov/pubmed/18083777</t>
  </si>
  <si>
    <t xml:space="preserve">Short read fragment assembly of bacterial genomes.</t>
  </si>
  <si>
    <t xml:space="preserve">In the last year, high-throughput sequencing technologies have progressed from proof-of-concept to production quality. While these methods produce high-quality reads, they have yet to produce reads comparable in length to Sanger-based sequencing. Current fragment assembly algorithms have been implemented and optimized for mate-paired Sanger-based reads, and thus do not perform well on short reads produced by short read technologies. We present a new Eulerian assembler that generates nearly optimal short read assemblies of bacterial genomes and describe an approach to assemble reads in the case of the popular hybrid protocol when short and long Sanger-based reads are combined.</t>
  </si>
  <si>
    <t xml:space="preserve">http://www.ncbi.nlm.nih.gov/pubmed/17127215</t>
  </si>
  <si>
    <t xml:space="preserve">Evaluation of six methods for estimating synonymous and nonsynonymous substitution rates.</t>
  </si>
  <si>
    <t xml:space="preserve">Methods for estimating synonymous and nonsynonymous substitution rates among protein-coding sequences adopt different mutation (substitution) models with subtle yet significant differences, which lead to different estimates of evolutionary information. Little attention has been devoted to the comparison of methods for obtaining reliable estimates since the amount of sequence variations within targeted datasets is always unpredictable. To our knowledge, there is little information available in literature about evaluation of these different methods. In this study, we compared six widely used methods and provided with evaluation results using simulated sequences. The results indicate that incorporating sequence features (such as transition/transversion bias and nucleotide/codon frequency bias) into methods could yield better performance. We recommend that conclusions related to or derived from Ka and Ks analyses should not be readily drawn only according to results from one method.</t>
  </si>
  <si>
    <t xml:space="preserve">http://www.ncbi.nlm.nih.gov/pubmed/25928589</t>
  </si>
  <si>
    <t xml:space="preserve">ContextMap 2: fast and accurate context-based RNA-seq mapping.</t>
  </si>
  <si>
    <t xml:space="preserve">Mapping of short sequencing reads is a crucial step in the analysis of RNA sequencing (RNA-seq) data. ContextMap is an RNA-seq mapping algorithm that uses a context-based approach to identify the best alignment for each read and allows parallel mapping against several reference genomes. In this article, we present ContextMap 2, a new and improved version of ContextMap. Its key novel features are: (i) a plug-in structure that allows easily integrating novel short read alignment programs with improved accuracy and runtime; (ii) context-based identification of insertions and deletions (indels); (iii) mapping of reads spanning an arbitrary number of exons and indels. ContextMap 2 using Bowtie, Bowtie 2 or BWA was evaluated on both simulated and real-life data from the recently published RGASP study. We show that ContextMap 2 generally combines similar or higher recall compared to other state-of-the-art approaches with significantly higher precision in read placement and junction and indel prediction. Furthermore, runtime was significantly lower than for the best competing approaches. ContextMap 2 is freely available at http://www.bio.ifi.lmu.de/ContextMap .</t>
  </si>
  <si>
    <t xml:space="preserve">http://www.ncbi.nlm.nih.gov/pubmed/21419864</t>
  </si>
  <si>
    <t xml:space="preserve">A comparison of evaluation metrics for biomedical journals, articles, and websites in terms of sensitivity to topic.</t>
  </si>
  <si>
    <t xml:space="preserve">Evaluating the biomedical literature and health-related websites for quality are challenging information retrieval tasks. Current commonly used methods include impact factor for journals, PubMed's clinical query filters and machine learning-based filter models for articles, and PageRank for websites. Previous work has focused on the average performance of these methods without considering the topic, and it is unknown how performance varies for specific topics or focused searches. Clinicians, researchers, and users should be aware when expected performance is not achieved for specific topics. The present work analyzes the behavior of these methods for a variety of topics. Impact factor, clinical query filters, and PageRank vary widely across different topics while a topic-specific impact factor and machine learning-based filter models are more stable. The results demonstrate that a method may perform excellently on average but struggle when used on a number of narrower topics. Topic-adjusted metrics and other topic robust methods have an advantage in such situations. Users of traditional topic-sensitive metrics should be aware of their limitations.</t>
  </si>
  <si>
    <t xml:space="preserve">http://www.ncbi.nlm.nih.gov/pubmed/21071794</t>
  </si>
  <si>
    <t xml:space="preserve">Efficient formulations for exact stochastic simulation of chemical systems.</t>
  </si>
  <si>
    <t xml:space="preserve">One can generate trajectories to simulate a system of chemical reactions using either Gillespie's direct method or Gibson and Bruck's next reaction method. Because one usually needs many trajectories to understand the dynamics of a system, performance is important. In this paper, we present new formulations of these methods that improve the computational complexity of the algorithms. We present optimized implementations, available from http://cain.sourceforge.net/, that offer better performance than previous work. There is no single method that is best for all problems. Simple formulations often work best for systems with a small number of reactions, while some sophisticated methods offer the best performance for large problems and scale well asymptotically. We investigate the performance of each formulation on simple biological systems using a wide range of problem sizes. We also consider the numerical accuracy of the direct and the next reaction method. We have found that special precautions must be taken in order to ensure that randomness is not discarded during the course of a simulation.</t>
  </si>
  <si>
    <t xml:space="preserve">http://www.ncbi.nlm.nih.gov/pubmed/21480434</t>
  </si>
  <si>
    <t xml:space="preserve">Prediction of missense mutation functionality depends on both the algorithm and sequence alignment employed.</t>
  </si>
  <si>
    <t xml:space="preserve">Multiple algorithms are used to predict the impact of missense mutations on protein structure and function using algorithm-generated sequence alignments or manually curated alignments. We compared the accuracy with native alignment of SIFT, Align-GVGD, PolyPhen-2, and Xvar when generating functionality predictions of well-characterized missense mutations (n = 267) within the BRCA1, MSH2, MLH1, and TP53 genes. We also evaluated the impact of the alignment employed on predictions from these algorithms (except Xvar) when supplied the same four alignments including alignments automatically generated by (1) SIFT, (2) Polyphen-2, (3) Uniprot, and (4) a manually curated alignment tuned for Align-GVGD. Alignments differ in sequence composition and evolutionary depth. Data-based receiver operating characteristic curves employing the native alignment for each algorithm result in area under the curve of 78-79% for all four algorithms. Predictions from the PolyPhen-2 algorithm were least dependent on the alignment employed. In contrast, Align-GVGD predicts all variants neutral when provided alignments with a large number of sequences. Of note, algorithms make different predictions of variants even when provided the same alignment and do not necessarily perform best using their own alignment. Thus, researchers should consider optimizing both the algorithm and sequence alignment employed in missense prediction.</t>
  </si>
  <si>
    <t xml:space="preserve">http://www.ncbi.nlm.nih.gov/pubmed/24678591</t>
  </si>
  <si>
    <t xml:space="preserve">Consistency of metagenomic assignment programs in simulated and real data.</t>
  </si>
  <si>
    <t xml:space="preserve">Metagenomics is the genomic study of uncultured environmental samples, which has been greatly facilitated by the advent of shotgun-sequencing technologies. One of the main focuses of metagenomics is the discovery of previously uncultured microorganisms, which makes the assignment of sequences to a particular taxon a challenge and a crucial step. Recently, several methods have been developed to perform this task, based on different methodologies such as sequence composition or sequence similarity. The sequence composition methods have the ability to completely assign the whole dataset. However, their use in metagenomics and the study of their performance with real data is limited. In this work, we assess the consistency of three different methods (BLAST + Lowest Common Ancestor, Phymm, and Naïve Bayesian Classifier) in assigning real and simulated sequence reads. Both in real and in simulated data, BLAST + Lowest Common Ancestor (BLAST + LCA), Phymm, and Naïve Bayesian Classifier consistently assign a larger number of reads in higher taxonomic levels than in lower levels. However, discrepancies increase at lower taxonomic levels. In simulated data, consistent assignments between all three methods showed greater precision than assignments based on Phymm or Bayesian Classifier alone, since the BLAST + LCA algorithm performed best. In addition, assignment consistency in real data increased with sequence read length, in agreement with previously published simulation results. The use and combination of different approaches is advisable to assign metagenomic reads. Although the sensitivity could be reduced, the reliability can be increased by using the reads consistently assigned to the same taxa by, at least, two methods, and by training the programs using all available information.</t>
  </si>
  <si>
    <t xml:space="preserve">http://www.ncbi.nlm.nih.gov/pubmed/17158778</t>
  </si>
  <si>
    <t xml:space="preserve">indel-Seq-Gen: a new protein family simulator incorporating domains, motifs, and indels.</t>
  </si>
  <si>
    <t xml:space="preserve">Reconstructing the evolutionary history of protein sequences will provide a better understanding of divergence mechanisms of protein superfamilies and their functions. Long-term protein evolution often includes dynamic changes such as insertion, deletion, and domain shuffling. Such dynamic changes make reconstructing protein sequence evolution difficult and affect the accuracy of molecular evolutionary methods, such as multiple alignments and phylogenetic methods. Unfortunately, currently available simulation methods are not sufficiently flexible and do not allow biologically realistic dynamic protein sequence evolution. We introduce a new method, indel-Seq-Gen (iSG), that can simulate realistic evolutionary processes of protein sequences with insertions and deletions (indels). Unlike other simulation methods, iSG allows the user to simulate multiple subsequences according to different evolutionary parameters, which is necessary for generating realistic protein families with multiple domains. iSG tracks all evolutionary events including indels and outputs the &amp;quot;true&amp;quot; multiple alignment of the simulated sequences. iSG can also generate a larger sequence space by allowing the use of multiple related root sequences. With all these functions, iSG can be used to test the accuracy of, for example, multiple alignment methods, phylogenetic methods, evolutionary hypotheses, ancestral protein reconstruction methods, and protein family classification methods. We empirically evaluated the performance of iSG against currently available methods by simulating the evolution of the G protein-coupled receptor and lipocalin protein families. We examined their true multiple alignments, reconstruction of the transmembrane regions and beta-strands, and the results of similarity search against a protein database using the simulated sequences. We also presented an example of using iSG for examining how phylogenetic reconstruction is affected by high indel rates.</t>
  </si>
  <si>
    <t xml:space="preserve">http://www.ncbi.nlm.nih.gov/pubmed/16061938</t>
  </si>
  <si>
    <t xml:space="preserve">miBLAST: scalable evaluation of a batch of nucleotide sequence queries with BLAST.</t>
  </si>
  <si>
    <t xml:space="preserve">A common task in many modern bioinformatics applications is to match a set of nucleotide query sequences against a large sequence dataset. Existing tools, such as BLAST, are designed to evaluate a single query at a time and can be unacceptably slow when the number of sequences in the query set is large. In this paper, we present a new algorithm, called miBLAST, that evaluates such batch workloads efficiently. At the core, miBLAST employs a q-gram filtering and an index join for efficiently detecting similarity between the query sequences and database sequences. This set-oriented technique, which indexes both the query and the database sets, results in substantial performance improvements over existing methods. Our results show that miBLAST is significantly faster than BLAST in many cases. For example, miBLAST aligned 247 965 oligonucleotide sequences in the Affymetrix probe set against the Human UniGene in 1.26 days, compared with 27.27 days with BLAST (an improvement by a factor of 22). The relative performance of miBLAST increases for larger word sizes; however, it decreases for longer queries. miBLAST employs the familiar BLAST statistical model and output format, guaranteeing the same accuracy as BLAST and facilitating a seamless transition for existing BLAST users.</t>
  </si>
  <si>
    <t xml:space="preserve">http://www.ncbi.nlm.nih.gov/pubmed/20147201</t>
  </si>
  <si>
    <t xml:space="preserve">Comparing programs and methods to use for global multiple sequence alignment.</t>
  </si>
  <si>
    <t xml:space="preserve">It is difficult to find a global optimal alignment of more than two sequences (and, especially, more than three) that includes matches, mismatches, and gaps and that takes into account the degree of variation in all of the sequences at the same time. Thus, approximate methods are used, such as progressive global alignment, iterative global alignment, alignments based on locally conserved patterns found in the same order in the sequences, statistical methods that generate probabilistic models of the sequences, and multiple sequence alignments produced by graph-based methods. When 10 or more sequences are being compared, it is common to begin by determining sequence similarities between all pairs of sequences in the set. A variety of methods are then available to cluster the sequences into the most related groups or into a phylogenetic tree. This article discusses several of these methods and provides data that compare their utility under various conditions.</t>
  </si>
  <si>
    <t xml:space="preserve">http://www.ncbi.nlm.nih.gov/pubmed/20739310</t>
  </si>
  <si>
    <t xml:space="preserve">GASSST: global alignment short sequence search tool.</t>
  </si>
  <si>
    <t xml:space="preserve">The rapid development of next-generation sequencing technologies able to produce huge amounts of sequence data is leading to a wide range of new applications. This triggers the need for fast and accurate alignment software. Common techniques often restrict indels in the alignment to improve speed, whereas more flexible aligners are too slow for large-scale applications. Moreover, many current aligners are becoming inefficient as generated reads grow ever larger. Our goal with our new aligner GASSST (Global Alignment Short Sequence Search Tool) is thus 2-fold-achieving high performance with no restrictions on the number of indels with a design that is still effective on long reads. We propose a new efficient filtering step that discards most alignments coming from the seed phase before they are checked by the costly dynamic programming algorithm. We use a carefully designed series of filters of increasing complexity and efficiency to quickly eliminate most candidate alignments in a wide range of configurations. The main filter uses a precomputed table containing the alignment score of short four base words aligned against each other. This table is reused several times by a new algorithm designed to approximate the score of the full dynamic programming algorithm. We compare the performance of GASSST against BWA, BFAST, SSAHA2 and PASS. We found that GASSST achieves high sensitivity in a wide range of configurations and faster overall execution time than other state-of-the-art aligners. GASSST is distributed under the CeCILL software license at http://www.irisa.fr/symbiose/projects/gassst/ guillaume.rizk@irisa.fr; dominique.lavenier@irisa.fr Supplementary data are available at Bioinformatics online.</t>
  </si>
  <si>
    <t xml:space="preserve">http://www.ncbi.nlm.nih.gov/pubmed/23413433</t>
  </si>
  <si>
    <t xml:space="preserve">An approximate Bayesian approach for mapping paired-end DNA reads to a reference genome.</t>
  </si>
  <si>
    <t xml:space="preserve">Many high-throughput sequencing experiments produce paired DNA reads. Paired-end DNA reads provide extra positional information that is useful in reliable mapping of short reads to a reference genome, as well as in downstream analyses of structural variations. Given the importance of paired-end alignments, it is surprising that there have been no previous publications focusing on this topic. In this article, we present a new probabilistic framework to predict the alignment of paired-end reads to a reference genome. Using both simulated and real data, we compare the performance of our method with six other read-mapping tools that provide a paired-end option. We show that our method provides a good combination of accuracy, error rate and computation time, especially in more challenging and practical cases, such as when the reference genome is incomplete or unavailable for the sample, or when there are large variations between the reference genome and the source of the reads. An open-source implementation of our method is available as part of Last, a multi-purpose alignment program freely available at http://last.cbrc.jp. martin@cbrc.jp Supplementary data are available at Bioinformatics online.</t>
  </si>
  <si>
    <t xml:space="preserve">http://www.ncbi.nlm.nih.gov/pubmed/24894505</t>
  </si>
  <si>
    <t xml:space="preserve">SMaSH: a benchmarking toolkit for human genome variant calling.</t>
  </si>
  <si>
    <t xml:space="preserve">Computational methods are essential to extract actionable information from raw sequencing data, and to thus fulfill the promise of next-generation sequencing technology. Unfortunately, computational tools developed to call variants from human sequencing data disagree on many of their predictions, and current methods to evaluate accuracy and computational performance are ad hoc and incomplete. Agreement on benchmarking variant calling methods would stimulate development of genomic processing tools and facilitate communication among researchers. We propose SMaSH, a benchmarking methodology for evaluating germline variant calling algorithms. We generate synthetic datasets, organize and interpret a wide range of existing benchmarking data for real genomes and propose a set of accuracy and computational performance metrics for evaluating variant calling methods on these benchmarking data. Moreover, we illustrate the utility of SMaSH to evaluate the performance of some leading single-nucleotide polymorphism, indel and structural variant calling algorithms. We provide free and open access online to the SMaSH tool kit, along with detailed documentation, at smash.cs.berkeley.edu</t>
  </si>
  <si>
    <t xml:space="preserve">http://www.ncbi.nlm.nih.gov/pubmed/21670797</t>
  </si>
  <si>
    <t xml:space="preserve">A comparison of four pair-wise sequence alignment methods.</t>
  </si>
  <si>
    <t xml:space="preserve">Protein sequence alignment has become an essential task in modern molecular biology research. A number of alignment techniques have been documented in literature and their corresponding tools are made available as freeware and commercial software. The choice and use of these tools for sequence alignment through the complete interpretation of alignment results is often considered non-trivial by end-users with limited skill in Bioinformatics algorithm development. Here, we discuss the comparison of sequence alignment techniques based on dynamic programming (N-W, S-W) and heuristics (LFASTA, BL2SEQ) for four sets of sequence data towards an educational purpose. The analysis suggests that heuristics based methods are faster than dynamic programming methods in alignment speed.</t>
  </si>
  <si>
    <t xml:space="preserve">http://www.ncbi.nlm.nih.gov/pubmed/21450712</t>
  </si>
  <si>
    <t xml:space="preserve">Exact and complete short-read alignment to microbial genomes using Graphics Processing Unit programming.</t>
  </si>
  <si>
    <t xml:space="preserve">The introduction of next-generation sequencing techniques and especially the high-throughput systems Solexa (Illumina Inc.) and SOLiD (ABI) made the mapping of short reads to reference sequences a standard application in modern bioinformatics. Short-read alignment is needed for reference based re-sequencing of complete genomes as well as for gene expression analysis based on transcriptome sequencing. Several approaches were developed during the last years allowing for a fast alignment of short sequences to a given template. Methods available to date use heuristic techniques to gain a speedup of the alignments, thereby missing possible alignment positions. Furthermore, most approaches return only one best hit for every query sequence, thus losing the potentially valuable information of alternative alignment positions with identical scores. We developed SARUMAN (Semiglobal Alignment of short Reads Using CUDA and NeedleMAN-Wunsch), a mapping approach that returns all possible alignment positions of a read in a reference sequence under a given error threshold, together with one optimal alignment for each of these positions. Alignments are computed in parallel on graphics hardware, facilitating an considerable speedup of this normally time-consuming step. Combining our filter algorithm with CUDA-accelerated alignments, we were able to align reads to microbial genomes in time comparable or even faster than all published approaches, while still providing an exact, complete and optimal result. At the same time, SARUMAN runs on every standard Linux PC with a CUDA-compatible graphics accelerator. http://www.cebitec.uni-bielefeld.de/brf/saruman/saruman.html.</t>
  </si>
  <si>
    <t xml:space="preserve">http://www.ncbi.nlm.nih.gov/pubmed/16362903</t>
  </si>
  <si>
    <t xml:space="preserve">Improvement in the accuracy of multiple sequence alignment program MAFFT.</t>
  </si>
  <si>
    <t xml:space="preserve">In 2002, we developed and released a rapid multiple sequence alignment program MAFFT that was designed to handle a huge (up to approximately 5,000 sequences) and long data (approximately 2,000 aa or approximately 5,000 nt) in a reasonable time on a standard desktop PC. As for the accuracy, however, the previous versions (v.4 and lower) of MAFFT were outperformed by ProbCons and TCoffee v.2, both of which were released in 2004, in several benchmark tests. Here we report a recent extension of MAFFT that aims to improve the accuracy with as little cost of calculation time as possible. The extended version of MAFFT (v.5) has new iterative refinement options, G-INS-i and L-INS-i (collectively denoted as [GL]-INS-i in this report). These options use a new objective function combining the weighted sum-of-pairs (WSP) score and a score similar to COFFEE derived from all pairwise alignments. We discuss the improvement in accuracy brought by this extension, mainly using two benchmark tests released very recently, BAliBASE v.3 (for protein alignments) and BRAliBASE (for RNA alignments). According to BAliBASE v.3, the overall average accuracy of L-INS-i was higher than those of other methods successively released in 2004, although the difference among the most accurate methods (ProbCons, TCoffee v.2 and new options of MAFFT) was small. The advantage in accuracy of [GL]-INS-i became greater for the alignments consisting of approximately 50-100 sequences. By utilizing this feature of MAFFT, we also examined another possible approach to improve the accuracy by incorporating homolog information collected from database. The [GL]-INS-i options are applicable to aligning up to approximately 200 sequences, although not applicable to thousands of sequences because of time and space complexities.</t>
  </si>
  <si>
    <t xml:space="preserve">http://www.ncbi.nlm.nih.gov/pubmed/24044377</t>
  </si>
  <si>
    <t xml:space="preserve">Comparing a few SNP calling algorithms using low-coverage sequencing data.</t>
  </si>
  <si>
    <t xml:space="preserve">Many Single Nucleotide Polymorphism (SNP) calling programs have been developed to identify Single Nucleotide Variations (SNVs) in next-generation sequencing (NGS) data. However, low sequencing coverage presents challenges to accurate SNV identification, especially in single-sample data. Moreover, commonly used SNP calling programs usually include several metrics in their output files for each potential SNP. These metrics are highly correlated in complex patterns, making it extremely difficult to select SNPs for further experimental validations. To explore solutions to the above challenges, we compare the performance of four SNP calling algorithm, SOAPsnp, Atlas-SNP2, SAMtools, and GATK, in a low-coverage single-sample sequencing dataset. Without any post-output filtering, SOAPsnp calls more SNVs than the other programs since it has fewer internal filtering criteria. Atlas-SNP2 has stringent internal filtering criteria; thus it reports the least number of SNVs. The numbers of SNVs called by GATK and SAMtools fall between SOAPsnp and Atlas-SNP2. Moreover, we explore the values of key metrics related to SNVs' quality in each algorithm and use them as post-output filtering criteria to filter out low quality SNVs. Under different coverage cutoff values, we compare four algorithms and calculate the empirical positive calling rate and sensitivity. Our results show that: 1) the overall agreement of the four calling algorithms is low, especially in non-dbSNPs; 2) the agreement of the four algorithms is similar when using different coverage cutoffs, except that the non-dbSNPs agreement level tends to increase slightly with increasing coverage; 3) SOAPsnp, SAMtools, and GATK have a higher empirical calling rate for dbSNPs compared to non-dbSNPs; and 4) overall, GATK and Atlas-SNP2 have a relatively higher positive calling rate and sensitivity, but GATK calls more SNVs. Our results show that the agreement between different calling algorithms is relatively low. Thus, more caution should be used in choosing algorithms, setting filtering parameters, and designing validation studies. For reliable SNV calling results, we recommend that users employ more than one algorithm and use metrics related to calling quality and coverage as filtering criteria.</t>
  </si>
  <si>
    <t xml:space="preserve">http://www.ncbi.nlm.nih.gov/pubmed/25995232</t>
  </si>
  <si>
    <t xml:space="preserve">When less is more: 'slicing' sequencing data improves read decoding accuracy and de novo assembly quality.</t>
  </si>
  <si>
    <t xml:space="preserve">As the invention of DNA sequencing in the 70s, computational biologists have had to deal with the problem of de novo genome assembly with limited (or insufficient) depth of sequencing. In this work, we investigate the opposite problem, that is, the challenge of dealing with excessive depth of sequencing. We explore the effect of ultra-deep sequencing data in two domains: (i) the problem of decoding reads to bacterial artificial chromosome (BAC) clones (in the context of the combinatorial pooling design we have recently proposed), and (ii) the problem of de novo assembly of BAC clones. Using real ultra-deep sequencing data, we show that when the depth of sequencing increases over a certain threshold, sequencing errors make these two problems harder and harder (instead of easier, as one would expect with error-free data), and as a consequence the quality of the solution degrades with more and more data. For the first problem, we propose an effective solution based on 'divide and conquer': we 'slice' a large dataset into smaller samples of optimal size, decode each slice independently, and then merge the results. Experimental results on over 15 000 barley BACs and over 4000 cowpea BACs demonstrate a significant improvement in the quality of the decoding and the final assembly. For the second problem, we show for the first time that modern de novo assemblers cannot take advantage of ultra-deep sequencing data. Python scripts to process slices and resolve decoding conflicts are available from http://goo.gl/YXgdHT; software Hashfilter can be downloaded from http://goo.gl/MIyZHs stelo@cs.ucr.edu or timothy.close@ucr.edu Supplementary data are available at Bioinformatics online.</t>
  </si>
  <si>
    <t xml:space="preserve">http://www.ncbi.nlm.nih.gov/pubmed/19880369</t>
  </si>
  <si>
    <t xml:space="preserve">MicroRazerS: rapid alignment of small RNA reads.</t>
  </si>
  <si>
    <t xml:space="preserve">Deep sequencing has become the method of choice for determining the small RNA content of a cell. Mapping the sequenced reads onto their reference genome serves as the basis for all further analyses, namely for identification and quantification. A method frequently used is Mega BLAST followed by several filtering steps, even though it is slow and inefficient for this task. Also, none of the currently available short read aligners has established itself for the particular task of small RNA mapping. We present MicroRazerS, a tool optimized for mapping small RNAs onto a reference genome. It is an order of magnitude faster than Mega BLAST and comparable in speed with other short read mapping tools. In addition, it is more sensitive and easy to handle and adjust. MicroRazerS is part of the SeqAn C++ library and can be downloaded from http://www.seqan.de/projects/MicroRazerS.html.</t>
  </si>
  <si>
    <t xml:space="preserve">http://www.ncbi.nlm.nih.gov/pubmed/15837170</t>
  </si>
  <si>
    <t xml:space="preserve">Improving implicit solvent simulations: a Poisson-centric view.</t>
  </si>
  <si>
    <t xml:space="preserve">Recent developments in implicit solvent models may be compared in terms of accuracy and computational efficiency. Based on improvements in the accuracy of generalized Born methods and the speed of Poisson-Boltzmann solvers, it appears that the two techniques are converging to a point at which both will be suitable for simulating certain types of biomolecular systems over sizable time and length scales.</t>
  </si>
  <si>
    <t xml:space="preserve">http://www.ncbi.nlm.nih.gov/pubmed/12364612</t>
  </si>
  <si>
    <t xml:space="preserve">A comparison of profile hidden Markov model procedures for remote homology detection.</t>
  </si>
  <si>
    <t xml:space="preserve">Profile hidden Markov models (HMMs) are amongst the most successful procedures for detecting remote homology between proteins. There are two popular profile HMM programs, HMMER and SAM. Little is known about their performance relative to each other and to the recently improved version of PSI-BLAST. Here we compare the two programs to each other and to non-HMM methods, to determine their relative performance and the features that are important for their success. The quality of the multiple sequence alignments used to build models was the most important factor affecting the overall performance of profile HMMs. The SAM T99 procedure is needed to produce high quality alignments automatically, and the lack of an equivalent component in HMMER makes it less complete as a package. Using the default options and parameters as would be expected of an inexpert user, it was found that from identical alignments SAM consistently produces better models than HMMER and that the relative performance of the model-scoring components varies. On average, HMMER was found to be between one and three times faster than SAM when searching databases larger than 2000 sequences, SAM being faster on smaller ones. Both methods were shown to have effective low complexity and repeat sequence masking using their null models, and the accuracy of their E-values was comparable. It was found that the SAM T99 iterative database search procedure performs better than the most recent version of PSI-BLAST, but that scoring of PSI-BLAST profiles is more than 30 times faster than scoring of SAM models.</t>
  </si>
  <si>
    <t xml:space="preserve">http://www.ncbi.nlm.nih.gov/pubmed/15819989</t>
  </si>
  <si>
    <t xml:space="preserve">Shortest triplet clustering: reconstructing large phylogenies using representative sets.</t>
  </si>
  <si>
    <t xml:space="preserve">Understanding the evolutionary relationships among species based on their genetic information is one of the primary objectives in phylogenetic analysis. Reconstructing phylogenies for large data sets is still a challenging task in Bioinformatics. We propose a new distance-based clustering method, the shortest triplet clustering algorithm (STC), to reconstruct phylogenies. The main idea is the introduction of a natural definition of so-called k-representative sets. Based on k-representative sets, shortest triplets are reconstructed and serve as building blocks for the STC algorithm to agglomerate sequences for tree reconstruction in O(n2) time for n sequences. Simulations show that STC gives better topological accuracy than other tested methods that also build a first starting tree. STC appears as a very good method to start the tree reconstruction. However, all tested methods give similar results if balanced nearest neighbor interchange (BNNI) is applied as a post-processing step. BNNI leads to an improvement in all instances. The program is available at http://www.bi.uni-duesseldorf.de/software/stc/. The results demonstrate that the new approach efficiently reconstructs phylogenies for large data sets. We found that BNNI boosts the topological accuracy of all methods including STC, therefore, one should use BNNI as a post-processing step to get better topological accuracy.</t>
  </si>
  <si>
    <t xml:space="preserve">http://www.ncbi.nlm.nih.gov/pubmed/25081493</t>
  </si>
  <si>
    <t xml:space="preserve">RandAL: a randomized approach to aligning DNA sequences to reference genomes.</t>
  </si>
  <si>
    <t xml:space="preserve">The alignment of short reads generated by next-generation sequencers to genomes is an important problem in many biomedical and bioinformatics applications. Although many proposed methods work very well on narrow ranges of read lengths, they tend to suffer in performance and alignment quality for reads outside of these ranges. We introduce RandAL, a novel method that aligns DNA sequences to reference genomes. Our approach utilizes two FM indices to facilitate efficient bidirectional searching, a pruning heuristic to speed up the computing of edit distances, and most importantly, a randomized strategy that enables effective estimation of key parameters. Extensive comparisons showed that RandAL outperformed popular aligners in most instances and was unique in its consistent and accurate performance over a wide range of read lengths and error rates. The software package is publicly available at https://github.com/namsyvo/RandAL. RandAL promises to align effectively and accurately short reads that come from a variety of technologies with different read lengths and rates of sequencing error.</t>
  </si>
  <si>
    <t xml:space="preserve">http://www.ncbi.nlm.nih.gov/pubmed/23353650</t>
  </si>
  <si>
    <t xml:space="preserve">A large-scale evaluation of computational protein function prediction.</t>
  </si>
  <si>
    <t xml:space="preserve">Automated annotation of protein function is challenging. As the number of sequenced genomes rapidly grows, the overwhelming majority of protein products can only be annotated computationally. If computational predictions are to be relied upon, it is crucial that the accuracy of these methods be high. Here we report the results from the first large-scale community-based critical assessment of protein function annotation (CAFA) experiment. Fifty-four methods representing the state of the art for protein function prediction were evaluated on a target set of 866 proteins from 11 organisms. Two findings stand out: (i) today's best protein function prediction algorithms substantially outperform widely used first-generation methods, with large gains on all types of targets; and (ii) although the top methods perform well enough to guide experiments, there is considerable need for improvement of currently available tools.</t>
  </si>
  <si>
    <t xml:space="preserve">http://www.ncbi.nlm.nih.gov/pubmed/24524881</t>
  </si>
  <si>
    <t xml:space="preserve">Modeling of nonlinear biological phenomena modeled by S-systems.</t>
  </si>
  <si>
    <t xml:space="preserve">A central challenge in computational modeling of biological systems is the determination of the model parameters. In such cases, estimating these variables or parameters from other easily obtained measurements can be extremely useful. For example, time-series dynamic genomic data can be used to develop models representing dynamic genetic regulatory networks, which can be used to design intervention strategies to cure major diseases and to better understand the behavior of biological systems. Unfortunately, biological measurements are usually highly infected by errors that hide the important characteristics in the data. Therefore, these noisy measurements need to be filtered to enhance their usefulness in practice. This paper addresses the problem of state and parameter estimation of biological phenomena modeled by S-systems using Bayesian approaches, where the nonlinear observed system is assumed to progress according to a probabilistic state space model. The performances of various conventional and state-of-the-art state estimation techniques are compared. These techniques include the extended Kalman filter (EKF), unscented Kalman filter (UKF), particle filter (PF), and the developed variational Bayesian filter (VBF). Specifically, two comparative studies are performed. In the first comparative study, the state variables (the enzyme CadA, the model cadBA, the cadaverine Cadav and the lysine Lys for a model of the Cad System in Escherichia coli (CSEC)) are estimated from noisy measurements of these variables, and the various estimation techniques are compared by computing the estimation root mean square error (RMSE) with respect to the noise-free data. In the second comparative study, the state variables as well as the model parameters are simultaneously estimated. In this case, in addition to comparing the performances of the various state estimation techniques, the effect of the number of estimated model parameters on the accuracy and convergence of these techniques is also assessed. The results of both comparative studies show that the UKF provides a higher accuracy than the EKF due to the limited ability of EKF to accurately estimate the mean and covariance matrix of the estimated states through lineralization of the nonlinear process model. The results also show that the VBF provides a relative improvement over PF. This is because, unlike the PF which depends on the choice of sampling distribution used to estimate the posterior distribution, the VBF yields an optimum choice of the sampling distribution, which also utilizes the observed data. The results of the second comparative study show that, for all techniques, estimating more model parameters affects the estimation accuracy as well as the convergence of the estimated states and parameters. The VBF, however, still provides advantages over other methods with respect to estimation accuracy as well convergence.</t>
  </si>
  <si>
    <t xml:space="preserve">http://www.ncbi.nlm.nih.gov/pubmed/24098642</t>
  </si>
  <si>
    <t xml:space="preserve">Lessons learned from quantitative dynamical modeling in systems biology.</t>
  </si>
  <si>
    <t xml:space="preserve">Due to the high complexity of biological data it is difficult to disentangle cellular processes relying only on intuitive interpretation of measurements. A Systems Biology approach that combines quantitative experimental data with dynamic mathematical modeling promises to yield deeper insights into these processes. Nevertheless, with growing complexity and increasing amount of quantitative experimental data, building realistic and reliable mathematical models can become a challenging task: the quality of experimental data has to be assessed objectively, unknown model parameters need to be estimated from the experimental data, and numerical calculations need to be precise and efficient. Here, we discuss, compare and characterize the performance of computational methods throughout the process of quantitative dynamic modeling using two previously established examples, for which quantitative, dose- and time-resolved experimental data are available. In particular, we present an approach that allows to determine the quality of experimental data in an efficient, objective and automated manner. Using this approach data generated by different measurement techniques and even in single replicates can be reliably used for mathematical modeling. For the estimation of unknown model parameters, the performance of different optimization algorithms was compared systematically. Our results show that deterministic derivative-based optimization employing the sensitivity equations in combination with a multi-start strategy based on latin hypercube sampling outperforms the other methods by orders of magnitude in accuracy and speed. Finally, we investigated transformations that yield a more efficient parameterization of the model and therefore lead to a further enhancement in optimization performance. We provide a freely available open source software package that implements the algorithms and examples compared here.</t>
  </si>
  <si>
    <t xml:space="preserve">http://www.ncbi.nlm.nih.gov/pubmed/20951196</t>
  </si>
  <si>
    <t xml:space="preserve">A comprehensive assessment of methods for de-novo reverse-engineering of genome-scale regulatory networks.</t>
  </si>
  <si>
    <t xml:space="preserve">De-novo reverse-engineering of genome-scale regulatory networks is an increasingly important objective for biological and translational research. While many methods have been recently developed for this task, their absolute and relative performance remains poorly understood. The present study conducts a rigorous performance assessment of 32 computational methods/variants for de-novo reverse-engineering of genome-scale regulatory networks by benchmarking these methods in 15 high-quality datasets and gold-standards of experimentally verified mechanistic knowledge. The results of this study show that some methods need to be substantially improved upon, while others should be used routinely. Our results also demonstrate that several univariate methods provide a &amp;quot;gatekeeper&amp;quot; performance threshold that should be applied when method developers assess the performance of their novel multivariate algorithms. Finally, the results of this study can be used to show practical utility and to establish guidelines for everyday use of reverse-engineering algorithms, aiming towards creation of automated data-analysis protocols and software systems.</t>
  </si>
  <si>
    <t xml:space="preserve">http://www.ncbi.nlm.nih.gov/pubmed/20144947</t>
  </si>
  <si>
    <t xml:space="preserve">Microindel detection in short-read sequence data.</t>
  </si>
  <si>
    <t xml:space="preserve">Several recent studies have demonstrated the effectiveness of resequencing and single nucleotide variant (SNV) detection by deep short-read sequencing platforms. While several reliable algorithms are available for automated SNV detection, the automated detection of microindels in deep short-read data presents a new bioinformatics challenge. We systematically analyzed how the short-read mapping tools MAQ, Bowtie, Burrows-Wheeler alignment tool (BWA), Novoalign and RazerS perform on simulated datasets that contain indels and evaluated how indels affect error rates in SNV detection. We implemented a simple algorithm to compute the equivalent indel region eir, which can be used to process the alignments produced by the mapping tools in order to perform indel calling. Using simulated data that contains indels, we demonstrate that indel detection works well on short-read data: the detection rate for microindels (&amp;lt;4 bp) is &amp;gt;90%. Our study provides insights into systematic errors in SNV detection that is based on ungapped short sequence read alignments. Gapped alignments of short sequence reads can be used to reduce this error and to detect microindels in simulated short-read data. A comparison with microindels automatically identified on the ABI Sanger and Roche 454 platform indicates that microindel detection from short sequence reads identifies both overlapping and distinct indels. peter.krawitz@googlemail.com; peter.robinson@charite.de Supplementary data are available at Bioinformatics online.</t>
  </si>
  <si>
    <t xml:space="preserve">http://www.ncbi.nlm.nih.gov/pubmed/21997462</t>
  </si>
  <si>
    <t xml:space="preserve">Evaluation of model quality predictions in CASP9.</t>
  </si>
  <si>
    <t xml:space="preserve">CASP has been assessing the state of the art in the a priori estimation of accuracy of protein structure prediction since 2006. The inclusion of model quality assessment category in CASP contributed to a rapid development of methods in this area. In the last experiment, 46 quality assessment groups tested their approaches to estimate the accuracy of protein models as a whole and/or on a per-residue basis. We assessed the performance of these methods predominantly on the basis of the correlation between the predicted and observed quality of the models on both global and local scales. The ability of the methods to identify the models closest to the best one, to differentiate between good and bad models, and to identify well modeled regions was also analyzed. Our evaluations demonstrate that even though global quality assessment methods seem to approach perfection point (weighted average per-target Pearson's correlation coefficients are as high as 0.97 for the best groups), there is still room for improvement. First, all top-performing methods use consensus approaches to generate quality estimates, and this strategy has its own limitations. Second, the methods that are based on the analysis of individual models lag far behind clustering techniques and need a boost in performance. The methods for estimating per-residue accuracy of models are less accurate than global quality assessment methods, with an average weighted per-model correlation coefficient in the range of 0.63-0.72 for the best 10 groups.</t>
  </si>
  <si>
    <t xml:space="preserve">http://www.ncbi.nlm.nih.gov/pubmed/17355623</t>
  </si>
  <si>
    <t xml:space="preserve">Fast computation of distance estimators.</t>
  </si>
  <si>
    <t xml:space="preserve">Some distance methods are among the most commonly used methods for reconstructing phylogenetic trees from sequence data. The input to a distance method is a distance matrix, containing estimated pairwise distances between all pairs of taxa. Distance methods themselves are often fast, e.g., the famous and popular Neighbor Joining (NJ) algorithm reconstructs a phylogeny of n taxa in time O(n3). Unfortunately, the fastest practical algorithms known for Computing the distance matrix, from n sequences of length l, takes time proportional to l.n2. Since the sequence length typically is much larger than the number of taxa, the distance estimation is the bottleneck in phylogeny reconstruction. This bottleneck is especially apparent in reconstruction of large phylogenies or in applications where many trees have to be reconstructed, e.g., bootstrapping and genome wide applications. We give an advanced algorithm for Computing the number of mutational events between DNA sequences which is significantly faster than both Phylip and Paup. Moreover, we give a new method for estimating pairwise distances between sequences which contain ambiguity Symbols. This new method is shown to be more accurate as well as faster than earlier methods. Our novel algorithm for Computing distance estimators provides a valuable tool in phylogeny reconstruction. Since the running time of our distance estimation algorithm is comparable to that of most distance methods, the previous bottleneck is removed. All distance methods, such as NJ, require a distance matrix as input and, hence, our novel algorithm significantly improves the overall running time of all distance methods. In particular, we show for real world biological applications how the running time of phylogeny reconstruction using NJ is improved from a matter of hours to a matter of seconds.</t>
  </si>
  <si>
    <t xml:space="preserve">http://www.ncbi.nlm.nih.gov/pubmed/25161220</t>
  </si>
  <si>
    <t xml:space="preserve">Fiona: a parallel and automatic strategy for read error correction.</t>
  </si>
  <si>
    <t xml:space="preserve">Automatic error correction of high-throughput sequencing data can have a dramatic impact on the amount of usable base pairs and their quality. It has been shown that the performance of tasks such as de novo genome assembly and SNP calling can be dramatically improved after read error correction. While a large number of methods specialized for correcting substitution errors as found in Illumina data exist, few methods for the correction of indel errors, common to technologies like 454 or Ion Torrent, have been proposed. We present Fiona, a new stand-alone read error-correction method. Fiona provides a new statistical approach for sequencing error detection and optimal error correction and estimates its parameters automatically. Fiona is able to correct substitution, insertion and deletion errors and can be applied to any sequencing technology. It uses an efficient implementation of the partial suffix array to detect read overlaps with different seed lengths in parallel. We tested Fiona on several real datasets from a variety of organisms with different read lengths and compared its performance with state-of-the-art methods. Fiona shows a constantly higher correction accuracy over a broad range of datasets from 454 and Ion Torrent sequencers, without compromise in speed. Fiona is an accurate parameter-free read error-correction method that can be run on inexpensive hardware and can make use of multicore parallelization whenever available. Fiona was implemented using the SeqAn library for sequence analysis and is publicly available for download at http://www.seqan.de/projects/fiona. Supplementary data are available at Bioinformatics online.</t>
  </si>
  <si>
    <t xml:space="preserve">http://www.ncbi.nlm.nih.gov/pubmed/21867510</t>
  </si>
  <si>
    <t xml:space="preserve">Vertical decomposition with Genetic Algorithm for Multiple Sequence Alignment.</t>
  </si>
  <si>
    <t xml:space="preserve">Many Bioinformatics studies begin with a multiple sequence alignment as the foundation for their research. This is because multiple sequence alignment can be a useful technique for studying molecular evolution and analyzing sequence structure relationships. In this paper, we have proposed a Vertical Decomposition with Genetic Algorithm (VDGA) for Multiple Sequence Alignment (MSA). In VDGA, we divide the sequences vertically into two or more subsequences, and then solve them individually using a guide tree approach. Finally, we combine all the subsequences to generate a new multiple sequence alignment. This technique is applied on the solutions of the initial generation and of each child generation within VDGA. We have used two mechanisms to generate an initial population in this research: the first mechanism is to generate guide trees with randomly selected sequences and the second is shuffling the sequences inside such trees. Two different genetic operators have been implemented with VDGA. To test the performance of our algorithm, we have compared it with existing well-known methods, namely PRRP, CLUSTALX, DIALIGN, HMMT, SB_PIMA, ML_PIMA, MULTALIGN, and PILEUP8, and also other methods, based on Genetic Algorithms (GA), such as SAGA, MSA-GA and RBT-GA, by solving a number of benchmark datasets from BAliBase 2.0. The experimental results showed that the VDGA with three vertical divisions was the most successful variant for most of the test cases in comparison to other divisions considered with VDGA. The experimental results also confirmed that VDGA outperformed the other methods considered in this research.</t>
  </si>
  <si>
    <t xml:space="preserve">http://www.ncbi.nlm.nih.gov/pubmed/12824352</t>
  </si>
  <si>
    <t xml:space="preserve">Multiple sequence alignment with the Clustal series of programs.</t>
  </si>
  <si>
    <t xml:space="preserve">The Clustal series of programs are widely used in molecular biology for the multiple alignment of both nucleic acid and protein sequences and for preparing phylogenetic trees. The popularity of the programs depends on a number of factors, including not only the accuracy of the results, but also the robustness, portability and user-friendliness of the programs. New features include NEXUS and FASTA format output, printing range numbers and faster tree calculation. Although, Clustal was originally developed to run on a local computer, numerous Web servers have been set up, notably at the EBI (European Bioinformatics Institute) (http://www.ebi.ac.uk/clustalw/).</t>
  </si>
  <si>
    <t xml:space="preserve">http://www.ncbi.nlm.nih.gov/pubmed/25651949</t>
  </si>
  <si>
    <t xml:space="preserve">Evaluation and improvements of clustering algorithms for detecting remote homologous protein families.</t>
  </si>
  <si>
    <t xml:space="preserve">An important problem in computational biology is the automatic detection of protein families (groups of homologous sequences). Clustering sequences into families is at the heart of most comparative studies dealing with protein evolution, structure, and function. Many methods have been developed for this task, and they perform reasonably well (over 0.88 of F-measure) when grouping proteins with high sequence identity. However, for highly diverged proteins the performance of these methods can be much lower, mainly because a common evolutionary origin is not deduced directly from sequence similarity. To the best of our knowledge, a systematic evaluation of clustering methods over distant homologous proteins is still lacking. We performed a comparative assessment of four clustering algorithms: Markov Clustering (MCL), Transitive Clustering (TransClust), Spectral Clustering of Protein Sequences (SCPS), and High-Fidelity clustering of protein sequences (HiFix), considering several datasets with different levels of sequence similarity. Two types of similarity measures, required by the clustering sequence methods, were used to evaluate the performance of the algorithms: the standard measure obtained from sequence-sequence comparisons, and a novel measure based on profile-profile comparisons, used here for the first time. The results reveal low clustering performance for the highly divergent datasets when the standard measure was used. However, the novel measure based on profile-profile comparisons substantially improved the performance of the four methods, especially when very low sequence identity datasets were evaluated. We also performed a parameter optimization step to determine the best configuration for each clustering method. We found that TransClust clearly outperformed the other methods for most datasets. This work also provides guidelines for the practical application of clustering sequence methods aimed at detecting accurately groups of related protein sequences.</t>
  </si>
  <si>
    <t xml:space="preserve">http://www.ncbi.nlm.nih.gov/pubmed/21296750</t>
  </si>
  <si>
    <t xml:space="preserve">SIMA: simultaneous multiple alignment of LC/MS peak lists.</t>
  </si>
  <si>
    <t xml:space="preserve">Alignment of multiple liquid chromatography/mass spectrometry (LC/MS) experiments is a necessity today, which arises from the need for biological and technical repeats. Due to limits in sampling frequency and poor reproducibility of retention times, current LC systems suffer from missing observations and non-linear distortions of the retention times across runs. Existing approaches for peak correspondence estimation focus almost exclusively on solving the pairwise alignment problem, yielding straightforward but suboptimal results for multiple alignment problems. We propose SIMA, a novel automated procedure for alignment of peak lists from multiple LC/MS runs. SIMA combines hierarchical pairwise correspondence estimation with simultaneous alignment and global retention time correction. It employs a tailored multidimensional kernel function and a procedure based on maximum likelihood estimation to find the retention time distortion function that best fits the observed data. SIMA does not require a dedicated reference spectrum, is robust with regard to outliers, needs only two intuitive parameters and naturally incorporates incomplete correspondence information. In a comparison with seven alternative methods on four different datasets, we show that SIMA yields competitive and superior performance on real-world data. A C++ implementation of the SIMA algorithm is available from http://hci.iwr.uni-heidelberg.de/MIP/Software.</t>
  </si>
  <si>
    <t xml:space="preserve">http://www.ncbi.nlm.nih.gov/pubmed/17503386</t>
  </si>
  <si>
    <t xml:space="preserve">Assessing clustering results with reference taxonomies.</t>
  </si>
  <si>
    <t xml:space="preserve">The comparative analysis of phylogenies obtained using different phylogenetic methods or different gene sequences for a given set of species, is usually done by computing some quantitative measure of similarity between the phylogenetic trees. Such a quantitative approach provides little insight into the actual similarities and differences between the alternative phylogenies. In this paper, we present a method for the qualitative assessment of a phylogenetic tree against a reference taxonomy, based on highlighting their common clusters. Our algorithms build a reference taxonomy for the taxa present in a given phylogenetic tree and produce a dendogram for the input phylogenetic tree, with branches in those clusters common to the reference taxonomy highlighted. Our implementation of the algorithms produces publication-quality graphics. For unrooted phylogenies, the method produces a radial cladogram for the input phylogenetic tree, with branches in common clusters to the reference taxonomy highlighted.</t>
  </si>
  <si>
    <t xml:space="preserve">http://www.ncbi.nlm.nih.gov/pubmed/20628545</t>
  </si>
  <si>
    <t xml:space="preserve">NUCLEAR SEGMENTATION IN MICROSCOPE CELL IMAGES: A HAND-SEGMENTED DATASET AND COMPARISON OF ALGORITHMS.</t>
  </si>
  <si>
    <t xml:space="preserve">Image segmentation is an essential step in many image analysis pipelines and many algorithms have been proposed to solve this problem. However, they are often evaluated subjectively or based on a small number of examples. To fill this gap, we hand-segmented a set of 97 fluorescence microscopy images (a total of 4009 cells) and objectively evaluated some previously proposed segmentation algorithms.We focus on algorithms appropriate for high-throughput settings, where only minimal user intervention is feasible.The hand-labeled dataset (and all software used to compare methods) is publicly available to enable others to use it as a benchmark for newly proposed algorithms.</t>
  </si>
  <si>
    <t xml:space="preserve">http://www.ncbi.nlm.nih.gov/pubmed/24699692</t>
  </si>
  <si>
    <t xml:space="preserve">Optimal experimental design to estimate statistically significant periods of oscillations in time course data.</t>
  </si>
  <si>
    <t xml:space="preserve">We investigated commonly used methods (Autocorrelation, Enright, and Discrete Fourier Transform) to estimate the periodicity of oscillatory data and determine which method most accurately estimated periods while being least vulnerable to the presence of noise. Both simulated and experimental data were used in the analysis performed. We determined the significance of calculated periods by applying these methods to several random permutations of the data and then calculating the probability of obtaining the period's peak in the corresponding periodograms. Our analysis suggests that the Enright method is the most accurate for estimating the period of oscillatory data. We further show that to accurately estimate the period of oscillatory data, it is necessary that at least five cycles of data are sampled, using at least four data points per cycle. These results suggest that the Enright method should be more widely applied in order to improve the analysis of oscillatory data.</t>
  </si>
  <si>
    <t xml:space="preserve">http://www.ncbi.nlm.nih.gov/pubmed/25371430</t>
  </si>
  <si>
    <t xml:space="preserve">IQ-TREE: a fast and effective stochastic algorithm for estimating maximum-likelihood phylogenies.</t>
  </si>
  <si>
    <t xml:space="preserve">Large phylogenomics data sets require fast tree inference methods, especially for maximum-likelihood (ML) phylogenies. Fast programs exist, but due to inherent heuristics to find optimal trees, it is not clear whether the best tree is found. Thus, there is need for additional approaches that employ different search strategies to find ML trees and that are at the same time as fast as currently available ML programs. We show that a combination of hill-climbing approaches and a stochastic perturbation method can be time-efficiently implemented. If we allow the same CPU time as RAxML and PhyML, then our software IQ-TREE found higher likelihoods between 62.2% and 87.1% of the studied alignments, thus efficiently exploring the tree-space. If we use the IQ-TREE stopping rule, RAxML and PhyML are faster in 75.7% and 47.1% of the DNA alignments and 42.2% and 100% of the protein alignments, respectively. However, the range of obtaining higher likelihoods with IQ-TREE improves to 73.3-97.1%. IQ-TREE is freely available at http://www.cibiv.at/software/iqtree.</t>
  </si>
  <si>
    <t xml:space="preserve">http://www.ncbi.nlm.nih.gov/pubmed/21217122</t>
  </si>
  <si>
    <t xml:space="preserve">A fast, lock-free approach for efficient parallel counting of occurrences of k-mers.</t>
  </si>
  <si>
    <t xml:space="preserve">Counting the number of occurrences of every k-mer (substring of length k) in a long string is a central subproblem in many applications, including genome assembly, error correction of sequencing reads, fast multiple sequence alignment and repeat detection. Recently, the deep sequence coverage generated by next-generation sequencing technologies has caused the amount of sequence to be processed during a genome project to grow rapidly, and has rendered current k-mer counting tools too slow and memory intensive. At the same time, large multicore computers have become commonplace in research facilities allowing for a new parallel computational paradigm. We propose a new k-mer counting algorithm and associated implementation, called Jellyfish, which is fast and memory efficient. It is based on a multithreaded, lock-free hash table optimized for counting k-mers up to 31 bases in length. Due to their flexibility, suffix arrays have been the data structure of choice for solving many string problems. For the task of k-mer counting, important in many biological applications, Jellyfish offers a much faster and more memory-efficient solution. The Jellyfish software is written in C++ and is GPL licensed. It is available for download at http://www.cbcb.umd.edu/software/jellyfish.</t>
  </si>
  <si>
    <t xml:space="preserve">http://www.ncbi.nlm.nih.gov/pubmed/15458580</t>
  </si>
  <si>
    <t xml:space="preserve">A comprehensive comparison of comparative RNA structure prediction approaches.</t>
  </si>
  <si>
    <t xml:space="preserve">An increasing number of researchers have released novel RNA structure analysis and prediction algorithms for comparative approaches to structure prediction. Yet, independent benchmarking of these algorithms is rarely performed as is now common practice for protein-folding, gene-finding and multiple-sequence-alignment algorithms. Here we evaluate a number of RNA folding algorithms using reliable RNA data-sets and compare their relative performance. We conclude that comparative data can enhance structure prediction but structure-prediction-algorithms vary widely in terms of both sensitivity and selectivity across different lengths and homologies. Furthermore, we outline some directions for future research.</t>
  </si>
  <si>
    <t xml:space="preserve">http://www.ncbi.nlm.nih.gov/pubmed/22168258</t>
  </si>
  <si>
    <t xml:space="preserve">Estimation of bacterial diversity using next generation sequencing of 16S rDNA: a comparison of different workflows.</t>
  </si>
  <si>
    <t xml:space="preserve">Next generation sequencing (NGS) enables a more comprehensive analysis of bacterial diversity from complex environmental samples. NGS data can be analysed using a variety of workflows. We test several simple and complex workflows, including frequently used as well as recently published tools, and report on their respective accuracy and efficiency under various conditions covering different sequence lengths, number of sequences and real world experimental data from rhizobacterial populations of glyphosate-tolerant maize treated or untreated with two different herbicides representative of differential diversity studies. Alignment and distance calculations affect OTU estimations, and multiple sequence alignment exerts a major impact on the computational time needed. Generally speaking, most of the analyses produced consistent results that may be used to assess differential diversity changes, however, dataset characteristics dictate which workflow should be preferred in each case. When estimating bacterial diversity, ESPRIT as well as the web-based workflow, RDP pyrosequencing pipeline, produced good results in all circumstances, however, its computational requirements can make method-combination workflows more attractive, depending on sequence variability, number and length.</t>
  </si>
  <si>
    <t xml:space="preserve">http://www.ncbi.nlm.nih.gov/pubmed/25398475</t>
  </si>
  <si>
    <t xml:space="preserve">MaxSSmap: a GPU program for mapping divergent short reads to genomes with the maximum scoring subsequence.</t>
  </si>
  <si>
    <t xml:space="preserve">Programs based on hash tables and Burrows-Wheeler are very fast for mapping short reads to genomes but have low accuracy in the presence of mismatches and gaps. Such reads can be aligned accurately with the Smith-Waterman algorithm but it can take hours and days to map millions of reads even for bacteria genomes. We introduce a GPU program called MaxSSmap with the aim of achieving comparable accuracy to Smith-Waterman but with faster runtimes. Similar to most programs MaxSSmap identifies a local region of the genome followed by exact alignment. Instead of using hash tables or Burrows-Wheeler in the first part, MaxSSmap calculates maximum scoring subsequence score between the read and disjoint fragments of the genome in parallel on a GPU and selects the highest scoring fragment for exact alignment. We evaluate MaxSSmap's accuracy and runtime when mapping simulated Illumina E.coli and human chromosome one reads of different lengths and 10% to 30% mismatches with gaps to the E.coli genome and human chromosome one. We also demonstrate applications on real data by mapping ancient horse DNA reads to modern genomes and unmapped paired reads from NA12878 in 1000 genomes. We show that MaxSSmap attains comparable high accuracy and low error to fast Smith-Waterman programs yet has much lower runtimes. We show that MaxSSmap can map reads rejected by BWA and NextGenMap with high accuracy and low error much faster than if Smith-Waterman were used. On short read lengths of 36 and 51 both MaxSSmap and Smith-Waterman have lower accuracy compared to at higher lengths. On real data MaxSSmap produces many alignments with high score and mapping quality that are not given by NextGenMap and BWA. The MaxSSmap source code in CUDA and OpenCL is freely available from http://www.cs.njit.edu/usman/MaxSSmap.</t>
  </si>
  <si>
    <t xml:space="preserve">http://www.ncbi.nlm.nih.gov/pubmed/19909532</t>
  </si>
  <si>
    <t xml:space="preserve">The effect of sequencing errors on metagenomic gene prediction.</t>
  </si>
  <si>
    <t xml:space="preserve">Gene prediction is an essential step in the annotation of metagenomic sequencing reads. Since most metagenomic reads cannot be assembled into long contigs, specialized statistical gene prediction tools have been developed for short and anonymous DNA fragments, e.g. MetaGeneAnnotator and Orphelia. While conventional gene prediction methods have been subject to a benchmark study on real sequencing reads with typical errors, such a comparison has not been conducted for specialized tools, yet. Their gene prediction accuracy was mostly measured on error free DNA fragments. In this study, Sanger and pyrosequencing reads were simulated on the basis of models that take all types of sequencing errors into account. All metagenomic gene prediction tools showed decreasing accuracy with increasing sequencing error rates. Performance results on an established metagenomic benchmark dataset are also reported. In addition, we demonstrate that ESTScan, a tool for sequencing error compensation in eukaryotic expressed sequence tags, outperforms some metagenomic gene prediction tools on reads with high error rates although it was not designed for the task at hand. This study fills an important gap in metagenomic gene prediction research. Specialized methods are evaluated and compared with respect to sequencing error robustness. Results indicate that the integration of error-compensating methods into metagenomic gene prediction tools would be beneficial to improve metagenome annotation quality.</t>
  </si>
  <si>
    <t xml:space="preserve">http://www.ncbi.nlm.nih.gov/pubmed/22402614</t>
  </si>
  <si>
    <t xml:space="preserve">YOABS: yet other aligner of biological sequences--an efficient linearly scaling nucleotide aligner.</t>
  </si>
  <si>
    <t xml:space="preserve">Explosive growth of short-read sequencing technologies in the recent years resulted in rapid development of many new alignment algorithms and programs. But most of them are not efficient or not applicable for reads &amp;gt; or approximately equal to 200 bp because these algorithms specifically designed to process short queries with relatively low sequencing error rates. However, the current trend to increase reliability of detection of structural variations in assembled genomes as well as to facilitate de novo sequencing demand complimenting high-throughput short-read platforms with long-read mapping. Thus, algorithms and programs for efficient mapping of longer reads are becoming crucial. However, the choice of long-read aligners effective in terms of both performance and memory are limited and includes only handful of hash table (BLAT, SSAHA2) or trie (Burrows-Wheeler Transform - Smith-Waterman (BWT-SW), Burrows-Wheeler Alignerr - Smith-Waterman (BWA-SW)) based algorithms. New O(n) algorithm that combines the advantages of both hash and trie-based methods has been designed to effectively align long biological sequences (&amp;gt; or approximately equal to 200 bp) against a large sequence database with small memory footprint (e.g. ~2 GB for the human genome). The algorithm is accurate and significantly more fast than BLAT or BWT-SW, but similar to BWT-SW it can find all local alignments. It is as accurate as SSAHA2 or BWA-SW, but uses 3+ times less memory and 10+ times faster than SSAHA2, several times faster than BWA-SW with low error rates and almost two times less memory. The prototype implementation of the algorithm will be available upon request for non-commercial use in academia (local hit table binary and indices are at ftp://styx.ucsd.edu).</t>
  </si>
  <si>
    <t xml:space="preserve">http://www.ncbi.nlm.nih.gov/pubmed/24846939</t>
  </si>
  <si>
    <t xml:space="preserve">[Bayesian methods for genomic breeding value estimation].</t>
  </si>
  <si>
    <t xml:space="preserve">Estimation of genomic breeding values is the key step in genomic selection. The successful application of genomic selection depends on the accuracy of genomic estimated breeding values, which is mostly determined by the estimation method. Bayes-type and BLUP-type methods are the two main methods which have been widely studied and used. Here, we systematically introduce the currently proposed Bayesian methods, and summarize their effectiveness and improvements. Results from both simulated and real data showed that the accuracies of Bayesian methods are higher than those of BLUP methods, especially for the traits which are influenced by QTL with large effect. Because the theories and computation of Bayesian methods are relatively complicated, their use in practical breeding is less common than BLUP methods. However, with the development of fast algorithms and the improvement of computer hardware, the computational problem of Bayesian methods is expected to be solved. In addition, further studies on the genetic architecture of traits will provide Bayesian methods more accurate prior information, which will make their advantage in accuracy of genomic estimated breeding values more prominent. Therefore, the application of Bayesian methods will be more extensive.</t>
  </si>
  <si>
    <t xml:space="preserve">http://www.ncbi.nlm.nih.gov/pubmed/25495907</t>
  </si>
  <si>
    <t xml:space="preserve">CLAST: CUDA implemented large-scale alignment search tool.</t>
  </si>
  <si>
    <t xml:space="preserve">Metagenomics is a powerful methodology to study microbial communities, but it is highly dependent on nucleotide sequence similarity searching against sequence databases. Metagenomic analyses with next-generation sequencing technologies produce enormous numbers of reads from microbial communities, and many reads are derived from microbes whose genomes have not yet been sequenced, limiting the usefulness of existing sequence similarity search tools. Therefore, there is a clear need for a sequence similarity search tool that can rapidly detect weak similarity in large datasets. We developed a tool, which we named CLAST (CUDA implemented large-scale alignment search tool), that enables analyses of millions of reads and thousands of reference genome sequences, and runs on NVIDIA Fermi architecture graphics processing units. CLAST has four main advantages over existing alignment tools. First, CLAST was capable of identifying sequence similarities ~80.8 times faster than BLAST and 9.6 times faster than BLAT. Second, CLAST executes global alignment as the default (local alignment is also an option), enabling CLAST to assign reads to taxonomic and functional groups based on evolutionarily distant nucleotide sequences with high accuracy. Third, CLAST does not need a preprocessed sequence database like Burrows-Wheeler Transform-based tools, and this enables CLAST to incorporate large, frequently updated sequence databases. Fourth, CLAST requires &amp;lt;2 GB of main memory, making it possible to run CLAST on a standard desktop computer or server node. CLAST achieved very high speed (similar to the Burrows-Wheeler Transform-based Bowtie 2 for long reads) and sensitivity (equal to BLAST, BLAT, and FR-HIT) without the need for extensive database preprocessing or a specialized computing platform. Our results demonstrate that CLAST has the potential to be one of the most powerful and realistic approaches to analyze the massive amount of sequence data from next-generation sequencing technologies.</t>
  </si>
  <si>
    <t xml:space="preserve">http://www.ncbi.nlm.nih.gov/pubmed/25577371</t>
  </si>
  <si>
    <t xml:space="preserve">A simple protocol for the inference of RNA global pairwise alignments.</t>
  </si>
  <si>
    <t xml:space="preserve">RNA alignment is an important step in the annotation and characterization of unknown RNAs, and several methods have been developed to meet the need of fast and accurate alignments. Being the performances of the aligning methods affected by the input RNA features, finding the most suitable method is not trivial. Indeed, no available method clearly outperforms the others. Here we present a simple workflow to help choosing the more suitable method for RNA pairwise alignment. We tested the performances of six algorithms, based on different approaches, on datasets created by merging publicly available datasets of known or curated RNA secondary structure annotations with datasets of curated RNA alignments. Then, we simulated the frequent case where the secondary structure is unknown by using the same alignment datasets but ignoring the known structure and instead predicting it. In conclusion, the proposed workflow for pairwise RNA alignment depends on the input RNA primary sequence identity and the availability of reliable secondary structures.</t>
  </si>
  <si>
    <t xml:space="preserve">http://www.ncbi.nlm.nih.gov/pubmed/26389570</t>
  </si>
  <si>
    <t xml:space="preserve">Comparing the performance of biomedical clustering methods.</t>
  </si>
  <si>
    <t xml:space="preserve">Identifying groups of similar objects is a popular first step in biomedical data analysis, but it is error-prone and impossible to perform manually. Many computational methods have been developed to tackle this problem. Here we assessed 13 well-known methods using 24 data sets ranging from gene expression to protein domains. Performance was judged on the basis of 13 common cluster validity indices. We developed a clustering analysis platform, ClustEval (http://clusteval.mpi-inf.mpg.de), to promote streamlined evaluation, comparison and reproducibility of clustering results in the future. This allowed us to objectively evaluate the performance of all tools on all data sets with up to 1,000 different parameter sets each, resulting in a total of more than 4 million calculated cluster validity indices. We observed that there was no universal best performer, but on the basis of this wide-ranging comparison we were able to develop a short guideline for biomedical clustering tasks. ClustEval allows biomedical researchers to pick the appropriate tool for their data type and allows method developers to compare their tool to the state of the art.</t>
  </si>
  <si>
    <t xml:space="preserve">http://www.ncbi.nlm.nih.gov/pubmed/25380957</t>
  </si>
  <si>
    <t xml:space="preserve">Joint amalgamation of most parsimonious reconciled gene trees.</t>
  </si>
  <si>
    <t xml:space="preserve">Traditionally, gene phylogenies have been reconstructed solely on the basis of molecular sequences; this, however, often does not provide enough information to distinguish between statistically equivalent relationships. To address this problem, several recent methods have incorporated information on the species phylogeny in gene tree reconstruction, leading to dramatic improvements in accuracy. Although probabilistic methods are able to estimate all model parameters but are computationally expensive, parsimony methods-generally computationally more efficient-require a prior estimate of parameters and of the statistical support. Here, we present the Tree Estimation using Reconciliation (TERA) algorithm, a parsimony based, species tree aware method for gene tree reconstruction based on a scoring scheme combining duplication, transfer and loss costs with an estimate of the sequence likelihood. TERA explores all reconciled gene trees that can be amalgamated from a sample of gene trees. Using a large scale simulated dataset, we demonstrate that TERA achieves the same accuracy as the corresponding probabilistic method while being faster, and outperforms other parsimony-based methods in both accuracy and speed. Running TERA on a set of 1099 homologous gene families from complete cyanobacterial genomes, we find that incorporating knowledge of the species tree results in a two thirds reduction in the number of apparent transfer events.</t>
  </si>
  <si>
    <t xml:space="preserve">http://www.ncbi.nlm.nih.gov/pubmed/19908361</t>
  </si>
  <si>
    <t xml:space="preserve">Improvement of structure conservation index with centroid estimators.</t>
  </si>
  <si>
    <t xml:space="preserve">RNAz, a support vector machine (SVM) approach for identifying functional non-coding RNAs (ncRNAs), has been proven to be one of the most accurate tools for this goal. Among the measurements used in RNAz, the Structure Conservation Index (SCI) which evaluates the evolutionary conservation of RNA secondary structures in terms of folding energies, has been reported to have an extremely high discrimination capability. However, for practical use of RNAz on the genome-wide search, a relatively high false discovery rate has unfortunately been estimated. It is conceivable that multiple alignments produced by a standard aligner that does not consider any secondary structures are not suitable for identifying ncRNAs in some cases and incur high false discovery rate. In this study, we propose C-SCI, an improved measurement based on the SCI applying gamma-centroid estimators to incorporate the robustness against low quality multiple alignments. Our experiments show that the C-SCI achieves higher accuracy than the original SCI for not only human-curated structural alignments but also low quality alignments produced by CLUSTAL W. Furthermore, the accuracy of the C-SCI on CLUSTAL W alignments is comparable with that of the original SCI on structural alignments generated with RAF for which 4.7-fold expensive computational time is required on average.</t>
  </si>
  <si>
    <t xml:space="preserve">http://www.ncbi.nlm.nih.gov/pubmed/25143289</t>
  </si>
  <si>
    <t xml:space="preserve">Acceleration of short and long DNA read mapping without loss of accuracy using suffix array.</t>
  </si>
  <si>
    <t xml:space="preserve">HPG Aligner applies suffix arrays for DNA read mapping. This implementation produces a highly sensitive and extremely fast mapping of DNA reads that scales up almost linearly with read length. The approach presented here is faster (over 20× for long reads) and more sensitive (over 98% in a wide range of read lengths) than the current state-of-the-art mappers. HPG Aligner is not only an optimal alternative for current sequencers but also the only solution available to cope with longer reads and growing throughputs produced by forthcoming sequencing technologies. https://github.com/opencb/hpg-aligner.</t>
  </si>
  <si>
    <t xml:space="preserve">http://www.ncbi.nlm.nih.gov/pubmed/23990416</t>
  </si>
  <si>
    <t xml:space="preserve">The MaSuRCA genome assembler.</t>
  </si>
  <si>
    <t xml:space="preserve">Second-generation sequencing technologies produce high coverage of the genome by short reads at a low cost, which has prompted development of new assembly methods. In particular, multiple algorithms based on de Bruijn graphs have been shown to be effective for the assembly problem. In this article, we describe a new hybrid approach that has the computational efficiency of de Bruijn graph methods and the flexibility of overlap-based assembly strategies, and which allows variable read lengths while tolerating a significant level of sequencing error. Our method transforms large numbers of paired-end reads into a much smaller number of longer 'super-reads'. The use of super-reads allows us to assemble combinations of Illumina reads of differing lengths together with longer reads from 454 and Sanger sequencing technologies, making it one of the few assemblers capable of handling such mixtures. We call our system the Maryland Super-Read Celera Assembler (abbreviated MaSuRCA and pronounced 'mazurka'). We evaluate the performance of MaSuRCA against two of the most widely used assemblers for Illumina data, Allpaths-LG and SOAPdenovo2, on two datasets from organisms for which high-quality assemblies are available: the bacterium Rhodobacter sphaeroides and chromosome 16 of the mouse genome. We show that MaSuRCA performs on par or better than Allpaths-LG and significantly better than SOAPdenovo on these data, when evaluated against the finished sequence. We then show that MaSuRCA can significantly improve its assemblies when the original data are augmented with long reads. MaSuRCA is available as open-source code at ftp://ftp.genome.umd.edu/pub/MaSuRCA/. Previous (pre-publication) releases have been publicly available for over a year. alekseyz@ipst.umd.edu. Supplementary data are available at Bioinformatics online.</t>
  </si>
  <si>
    <t xml:space="preserve">http://www.ncbi.nlm.nih.gov/pubmed/22592379</t>
  </si>
  <si>
    <t xml:space="preserve">OSA: a fast and accurate alignment tool for RNA-Seq.</t>
  </si>
  <si>
    <t xml:space="preserve">Accurately mapping RNA-Seq reads to the reference genome is a critical step for performing downstream analysis such as transcript assembly, isoform detection and quantification. Many tools have been developed; however, given the huge size of the next generation sequencing datasets and the complexity of the transcriptome, RNA-Seq read mapping remains a challenge with the ever-increasing amount of data. We develop Omicsoft sequence aligner (OSA), a fast and accurate alignment tool for RNA-Seq data. Benchmarked with existing methods, OSA improves mapping speed 4-10-fold with better sensitivity and less false positives. OSA can be downloaded from http://omicsoft.com/osa. It is free to academic users. OSA has been tested extensively on Linux, Mac OS X and Windows platforms.</t>
  </si>
  <si>
    <t xml:space="preserve">http://www.ncbi.nlm.nih.gov/pubmed/26069264</t>
  </si>
  <si>
    <t xml:space="preserve">A parallel and sensitive software tool for methylation analysis on multicore platforms.</t>
  </si>
  <si>
    <t xml:space="preserve">DNA methylation analysis suffers from very long processing time, as the advent of Next-Generation Sequencers has shifted the bottleneck of genomic studies from the sequencers that obtain the DNA samples to the software that performs the analysis of these samples. The existing software for methylation analysis does not seem to scale efficiently neither with the size of the dataset nor with the length of the reads to be analyzed. As it is expected that the sequencers will provide longer and longer reads in the near future, efficient and scalable methylation software should be developed. We present a new software tool, called HPG-Methyl, which efficiently maps bisulphite sequencing reads on DNA, analyzing DNA methylation. The strategy used by this software consists of leveraging the speed of the Burrows-Wheeler Transform to map a large number of DNA fragments (reads) rapidly, as well as the accuracy of the Smith-Waterman algorithm, which is exclusively employed to deal with the most ambiguous and shortest reads. Experimental results on platforms with Intel multicore processors show that HPG-Methyl significantly outperforms in both execution time and sensitivity state-of-the-art software such as Bismark, BS-Seeker or BSMAP, particularly for long bisulphite reads. Software in the form of C libraries and functions, together with instructions to compile and execute this software. Available by sftp to anonymous@clariano.uv.es (password 'anonymous'). juan.orduna@uv.es or jdopazo@cipf.es.</t>
  </si>
  <si>
    <t xml:space="preserve">http://www.ncbi.nlm.nih.gov/pubmed/19208115</t>
  </si>
  <si>
    <t xml:space="preserve">Crystallizing short-read assemblies around seeds.</t>
  </si>
  <si>
    <t xml:space="preserve">New short-read sequencing technologies produce enormous volumes of 25-30 base paired-end reads. The resulting reads have vastly different characteristics than produced by Sanger sequencing, and require different approaches than the previous generation of sequence assemblers. In this paper, we present a short-read de novo assembler particularly targeted at the new ABI SOLiD sequencing technology. This paper presents what we believe to be the first de novo sequence assembly results on real data from the emerging SOLiD platform, introduced by Applied Biosystems. Our assembler SHORTY augments short-paired reads using a trivially small number (5 - 10) of seeds of length 300 - 500 bp. These seeds enable us to produce significant assemblies using short-read coverage no more than 100x, which can be obtained in a single run of these high-capacity sequencers. SHORTY exploits two ideas which we believe to be of interest to the short-read assembly community: (1) using single seed reads to crystallize assemblies, and (2) estimating intercontig distances accurately from multiple spanning paired-end reads. We demonstrate effective assemblies (N50 contig sizes approximately 40 kb) of three different bacterial species using simulated SOLiD data. Sequencing artifacts limit our performance on real data, however our results on this data are substantially better than those achieved by competing assemblers.</t>
  </si>
  <si>
    <t xml:space="preserve">http://www.ncbi.nlm.nih.gov/pubmed/19594880</t>
  </si>
  <si>
    <t xml:space="preserve">Comparison of feature selection and classification for MALDI-MS data.</t>
  </si>
  <si>
    <t xml:space="preserve">In the classification of Mass Spectrometry (MS) proteomics data, peak detection, feature selection, and learning classifiers are critical to classification accuracy. To better understand which methods are more accurate when classifying data, some publicly available peak detection algorithms for Matrix assisted Laser Desorption Ionization Mass Spectrometry (MALDI-MS) data were recently compared; however, the issue of different feature selection methods and different classification models as they relate to classification performance has not been addressed. With the application of intelligent computing, much progress has been made in the development of feature selection methods and learning classifiers for the analysis of high-throughput biological data. The main objective of this paper is to compare the methods of feature selection and different learning classifiers when applied to MALDI-MS data and to provide a subsequent reference for the analysis of MS proteomics data. We compared a well-known method of feature selection, Support Vector Machine Recursive Feature Elimination (SVMRFE), and a recently developed method, Gradient based Leave-one-out Gene Selection (GLGS) that effectively performs microarray data analysis. We also compared several learning classifiers including K-Nearest Neighbor Classifier (KNNC), Naïve Bayes Classifier (NBC), Nearest Mean Scaled Classifier (NMSC), uncorrelated normal based quadratic Bayes Classifier recorded as UDC, Support Vector Machines, and a distance metric learning for Large Margin Nearest Neighbor classifier (LMNN) based on Mahanalobis distance. To compare, we conducted a comprehensive experimental study using three types of MALDI-MS data. Regarding feature selection, SVMRFE outperformed GLGS in classification. As for the learning classifiers, when classification models derived from the best training were compared, SVMs performed the best with respect to the expected testing accuracy. However, the distance metric learning LMNN outperformed SVMs and other classifiers on evaluating the best testing. In such cases, the optimum classification model based on LMNN is worth investigating for future study.</t>
  </si>
  <si>
    <t xml:space="preserve">http://www.ncbi.nlm.nih.gov/pubmed/24779008</t>
  </si>
  <si>
    <t xml:space="preserve">Evaluation and comparison of multiple aligners for next-generation sequencing data analysis.</t>
  </si>
  <si>
    <t xml:space="preserve">Next-generation sequencing (NGS) technology has rapidly advanced and generated the massive data volumes. To align and map the NGS data, biologists often randomly select a number of aligners without concerning their suitable feature, high performance, and high accuracy as well as sequence variations and polymorphisms existing on reference genome. This study aims to systematically evaluate and compare the capability of multiple aligners for NGS data analysis. To explore this capability, we firstly performed alignment algorithms comparison and classification. We further used long-read and short-read datasets from both real-life and in silico NGS data for comparative analysis and evaluation of these aligners focusing on three criteria, namely, application-specific alignment feature, computational performance, and alignment accuracy. Our study demonstrated the overall evaluation and comparison of multiple aligners for NGS data analysis. This serves as an important guiding resource for biologists to gain further insight into suitable selection of aligners for specific and broad applications.</t>
  </si>
  <si>
    <t xml:space="preserve">http://www.ncbi.nlm.nih.gov/pubmed/23792707</t>
  </si>
  <si>
    <t xml:space="preserve">High efficiency application of a mate-paired library from next-generation sequencing to postlight sequencing: Corynebacterium pseudotuberculosis as a case study for microbial de novo genome assembly.</t>
  </si>
  <si>
    <t xml:space="preserve">With the advent of high-throughput DNA sequencing platforms, there has been a reduction in the cost and time of sequencing. With these advantages, new challenges have emerged, such as the handling of large amounts of data, quality assessment, and the assembly of short reads. Currently, benchtop high-throughput sequencers enable the genomes of prokaryotic organisms to be sequenced within two hours with a reduction in coverage compared with the SOLiD, Illumina and 454 FLX Titanium platforms, making it necessary to evaluate the efficiency of less expensive benchtop instruments for prokaryotic genomics. In the present work, we evaluate and propose a methodology for the use of the Ion Torrent PGM platform for decoding the gram-positive bacterium Corynebacterium pseudotuberculosis, for which 15 complete genome sequences have already been deposited based on fragment and mate-paired libraries with a 3-kb insert size. Despite the low coverage, a single sequencing run using a mate-paired library generated 39 scaffolds after de novo assembly without data curation. This result is superior to that obtained by sequencing using libraries generated from fragments marketed by the equipment's manufacturer, as well as that observed for mate-pairs sequenced by SOLiD. The generated sequence added an extra 91kb to the genome available at NCBI.</t>
  </si>
  <si>
    <t xml:space="preserve">http://www.ncbi.nlm.nih.gov/pubmed/11108700</t>
  </si>
  <si>
    <t xml:space="preserve">MaxSub: an automated measure for the assessment of protein structure prediction quality.</t>
  </si>
  <si>
    <t xml:space="preserve">Evaluating the accuracy of predicted models is critical for assessing structure prediction methods. Because this problem is not trivial, a large number of different assessment measures have been proposed by various authors, and it has already become an active subfield of research (Moult et al. (1997,1999) and CAFASP (Fischer et al. 1999) prediction experiments have demonstrated that it has been difficult to choose one single, 'best' method to be used in the evaluation. Consequently, the CASP3 evaluation was carried out using an extensive set of especially developed numerical measures, coupled with human-expert intervention. As part of our efforts towards a higher level of automation in the structure prediction field, here we investigate the suitability of a fully automated, simple, objective, quantitative and reproducible method that can be used in the automatic assessment of models in the upcoming CAFASP2 experiment. Such a method should (a) produce one single number that measures the quality of a predicted model and (b) perform similarly to human-expert evaluations. MaxSub is a new and independently developed method that further builds and extends some of the evaluation methods introduced at CASP3. MaxSub aims at identifying the largest subset of C(alpha) atoms of a model that superimpose 'well' over the experimental structure, and produces a single normalized score that represents the quality of the model. Because there exists no evaluation method for assessment measures of predicted models, it is not easy to evaluate how good our new measure is. Even though an exact comparison of MaxSub and the CASP3 assessment is not straightforward, here we use a test-bed extracted from the CASP3 fold-recognition models. A rough qualitative comparison of the performance of MaxSub vis-a-vis the human-expert assessment carried out at CASP3 shows that there is a good agreement for the more accurate models and for the better predicting groups. As expected, some differences were observed among the medium to poor models and groups. Overall, the top six predicting groups ranked using the fully automated MaxSub are also the top six groups ranked at CASP3. We conclude that MaxSub is a suitable method for the automatic evaluation of models.</t>
  </si>
  <si>
    <t xml:space="preserve">http://www.ncbi.nlm.nih.gov/pubmed/22457070</t>
  </si>
  <si>
    <t xml:space="preserve">A mostly traditional approach improves alignment of bisulfite-converted DNA.</t>
  </si>
  <si>
    <t xml:space="preserve">Cytosines in genomic DNA are sometimes methylated. This affects many biological processes and diseases. The standard way of measuring methylation is to use bisulfite, which converts unmethylated cytosines to thymines, then sequence the DNA and compare it to a reference genome sequence. We describe a method for the critical step of aligning the DNA reads to the correct genomic locations. Our method builds on classic alignment techniques, including likelihood-ratio scores and spaced seeds. In a realistic benchmark, our method has a better combination of sensitivity, specificity and speed than nine other high-throughput bisulfite aligners. This study enables more accurate and rational analysis of DNA methylation. It also illustrates how to adapt general-purpose alignment methods to a special case with distorted base patterns: this should be informative for other special cases such as ancient DNA and AT-rich genomes.</t>
  </si>
  <si>
    <t xml:space="preserve">http://www.ncbi.nlm.nih.gov/pubmed/21714130</t>
  </si>
  <si>
    <t xml:space="preserve">Optimal pairwise alignment of fixed protein structures in subquadratic time.</t>
  </si>
  <si>
    <t xml:space="preserve">The problem of finding an optimal structural alignment for a pair of superimposed proteins is often amenable to the Smith-Waterman dynamic programming algorithm, which runs in time proportional to the product of lengths of the sequences being aligned. While the quadratic running time is acceptable for computing a single alignment of two fixed protein structures, the time complexity becomes a bottleneck when running the Smith-Waterman routine multiple times in order to find a globally optimal superposition and alignment of the input proteins. We present a subquadratic running time algorithm capable of computing an alignment that optimizes one of the most widely used measures of protein structure similarity, defined as the number of pairs of residues in two proteins that can be superimposed under a predefined distance cutoff. The algorithm presented in this article can be used to significantly improve the speed-accuracy tradeoff in a number of popular protein structure alignment methods.</t>
  </si>
  <si>
    <t xml:space="preserve">http://www.ncbi.nlm.nih.gov/pubmed/18296485</t>
  </si>
  <si>
    <t xml:space="preserve">Performance comparison between k-tuple distance and four model-based distances in phylogenetic tree reconstruction.</t>
  </si>
  <si>
    <t xml:space="preserve">Phylogenetic tree reconstruction requires construction of a multiple sequence alignment (MSA) from sequences. Computationally, it is difficult to achieve an optimal MSA for many sequences. Moreover, even if an optimal MSA is obtained, it may not be the true MSA that reflects the evolutionary history of the underlying sequences. Therefore, errors can be introduced during MSA construction which in turn affects the subsequent phylogenetic tree construction. In order to circumvent this issue, we extend the application of the k-tuple distance to phylogenetic tree reconstruction. The k-tuple distance between two sequences is the sum of the differences in frequency, over all possible tuples of length k, between the sequences and can be estimated without MSAs. It has been traditionally used to build a fast 'guide tree' to assist the construction of MSAs. Using the 1470 simulated sets of sequences generated under different evolutionary scenarios, the neighbor-joining trees and BioNJ trees, we compared the performance of the k-tuple distance with four commonly used distance estimators including Jukes-Cantor, Kimura, F84 and Tamura-Nei. These four distance estimators fall into the category of model-based distance estimators, as each of them takes account of a specific substitution model in order to compute the distance between a pair of already aligned sequences. Results show that trees constructed from the k-tuple distance are more accurate than those from other distances most time; when the divergence between underlying sequences is high, the tree accuracy could be twice or higher using the k-tuple distance than other estimators. Furthermore, as the k-tuple distance voids the need for constructing an MSA, it can save tremendous amount of time for phylogenetic tree reconstructions when the data include a large number of sequences.</t>
  </si>
  <si>
    <t xml:space="preserve">http://www.ncbi.nlm.nih.gov/pubmed/18428768</t>
  </si>
  <si>
    <t xml:space="preserve">Getting a tree fast: Neighbor Joining, FastME, and distance-based methods.</t>
  </si>
  <si>
    <t xml:space="preserve">Neighbor Joining (NJ), FastME, and other distance-based programs including BIONJ, WEIGHBOR, and (to some extent) FITCH, are fast methods to build phylogenetic trees. This makes them particularly effective for large-scale studies or for bootstrap analysis, which require runs on multiple data sets. Like maximum likelihood methods, distance methods are based on a sequence evolution model that is used to estimate the matrix of pairwise evolutionary distances. Computer simulations indicate that the topological accuracy of FastME is best, followed by FITCH, WEIGHBOR, and BIONJ, while NJ is worse. Moreover, FastME is even faster than NJ with large data sets. Best-distance methods are equivalent to parsimony in most cases, but become more accurate when the molecular clock is strongly violated or in the presence of long (e.g., outgroup) branches. This unit describes how to use distance-based methods, focusing on NJ (the most popular) and FastME (the most efficient today). It also describes how to estimate evolutionary distances from DNA and proteins, how to perform bootstrap analysis, and how to use CLUSTAL to compute both a sequence alignment and a phylogenetic tree.</t>
  </si>
  <si>
    <t xml:space="preserve">http://www.ncbi.nlm.nih.gov/pubmed/20122220</t>
  </si>
  <si>
    <t xml:space="preserve">A fast indexing approach for protein structure comparison.</t>
  </si>
  <si>
    <t xml:space="preserve">Protein structure comparison is a fundamental task in structural biology. While the number of known protein structures has grown rapidly over the last decade, searching a large database of protein structures is still relatively slow using existing methods. There is a need for new techniques which can rapidly compare protein structures, whilst maintaining high matching accuracy. We have developed IR Tableau, a fast protein comparison algorithm, which leverages the tableau representation to compare protein tertiary structures. IR tableau compares tableaux using information retrieval style feature indexing techniques. Experimental analysis on the ASTRAL SCOP protein structural domain database demonstrates that IR Tableau achieves two orders of magnitude speedup over the search times of existing methods, while producing search results of comparable accuracy. We show that it is possible to obtain very significant speedups for the protein structure comparison problem, by employing an information retrieval style approach for indexing proteins. The comparison accuracy achieved is also strong, thus opening the way for large scale processing of very large protein structure databases.</t>
  </si>
  <si>
    <t xml:space="preserve">http://www.ncbi.nlm.nih.gov/pubmed/19759199</t>
  </si>
  <si>
    <t xml:space="preserve">Characterization of 1H NMR spectroscopic data and the generation of synthetic validation sets.</t>
  </si>
  <si>
    <t xml:space="preserve">Common contemporary practice within the nuclear magnetic resonance (NMR) metabolomics community is to evaluate and validate novel algorithms on empirical data or simplified simulated data. Empirical data captures the complex characteristics of experimental data, but the optimal or most correct analysis is unknown a priori; therefore, researchers are forced to rely on indirect performance metrics, which are of limited value. In order to achieve fair and complete analysis of competing techniques more exacting metrics are required. Thus, metabolomics researchers often evaluate their algorithms on simplified simulated data with a known answer. Unfortunately, the conclusions obtained on simulated data are only of value if the data sets are complex enough for results to generalize to true experimental data. Ideally, synthetic data should be indistinguishable from empirical data, yet retain a known best analysis. We have developed a technique for creating realistic synthetic metabolomics validation sets based on NMR spectroscopic data. The validation sets are developed by characterizing the salient distributions in sets of empirical spectroscopic data. Using this technique, several validation sets are constructed with a variety of characteristics present in 'real' data. A case study is then presented to compare the relative accuracy of several alignment algorithms using the increased precision afforded by these synthetic data sets. These data sets are available for download at http://birg.cs.wright.edu/nmr_synthetic_data_sets.</t>
  </si>
  <si>
    <t xml:space="preserve">http://www.ncbi.nlm.nih.gov/pubmed/23449944</t>
  </si>
  <si>
    <t xml:space="preserve">Imputation of unordered markers and the impact on genomic selection accuracy.</t>
  </si>
  <si>
    <t xml:space="preserve">Genomic selection, a breeding method that promises to accelerate rates of genetic gain, requires dense, genome-wide marker data. Genotyping-by-sequencing can generate a large number of de novo markers. However, without a reference genome, these markers are unordered and typically have a large proportion of missing data. Because marker imputation algorithms were developed for species with a reference genome, algorithms suited for unordered markers have not been rigorously evaluated. Using four empirical datasets, we evaluate and characterize four such imputation methods, referred to as k-nearest neighbors, singular value decomposition, random forest regression, and expectation maximization imputation, in terms of their imputation accuracies and the factors affecting accuracy. The effect of imputation method on the genomic selection accuracy is assessed in comparison with mean imputation. The effect of excluding markers with a large proportion of missing data on the genomic selection accuracy is also examined. Our results show that imputation of unordered markers can be accurate, especially when linkage disequilibrium between markers is high and genotyped individuals are related. Of the methods evaluated, random forest regression imputation produced superior accuracy. In comparison with mean imputation, all four imputation methods we evaluated led to greater genomic selection accuracies when the level of missing data was high. Including rather than excluding markers with a large proportion of missing data nearly always led to greater GS accuracies. We conclude that high levels of missing data in dense marker sets is not a major obstacle for genomic selection, even when marker order is not known.</t>
  </si>
  <si>
    <t xml:space="preserve">http://www.ncbi.nlm.nih.gov/pubmed/23871964</t>
  </si>
  <si>
    <t xml:space="preserve">A new fast algorithm for solving the minimum spanning tree problem based on DNA molecules computation.</t>
  </si>
  <si>
    <t xml:space="preserve">The minimum spanning tree (MST) problem is to find minimum edge connected subsets containing all the vertex of a given undirected graph. It is a vitally important NP-complete problem in graph theory and applied mathematics, having numerous real life applications. Moreover in previous studies, DNA molecular operations usually were used to solve NP-complete head-to-tail path search problems, rarely for NP-hard problems with multi-lateral path solutions result, such as the minimum spanning tree problem. In this paper, we present a new fast DNA algorithm for solving the MST problem using DNA molecular operations. For an undirected graph with n vertex and m edges, we reasonably design flexible length DNA strands representing the vertex and edges, take appropriate steps and get the solutions of the MST problem in proper length range and O(3m+n) time complexity. We extend the application of DNA molecular operations and simultaneity simplify the complexity of the computation. Results of computer simulative experiments show that the proposed method updates some of the best known values with very short time and that the proposed method provides a better performance with solution accuracy over existing algorithms.</t>
  </si>
  <si>
    <t xml:space="preserve">http://www.ncbi.nlm.nih.gov/pubmed/17032673</t>
  </si>
  <si>
    <t xml:space="preserve">Evaluating the performance of microarray segmentation algorithms.</t>
  </si>
  <si>
    <t xml:space="preserve">Although numerous algorithms have been developed for microarray segmentation, extensive comparisons between the algorithms have acquired far less attention. In this study, we evaluate the performance of nine microarray segmentation algorithms. Using both simulated and real microarray experiments, we overcome the challenges in performance evaluation, arising from the lack of ground-truth information. The usage of simulated experiments allows us to analyze the segmentation accuracy on a single pixel level as is commonly done in traditional image processing studies. With real experiments, we indirectly measure the segmentation performance, identify significant differences between the algorithms, and study the characteristics of the resulting gene expression data. Overall, our results show clear differences between the algorithms. The results demonstrate how the segmentation performance depends on the image quality, which algorithms operate on significantly different performance levels, and how the selection of a segmentation algorithm affects the identification of differentially expressed genes. Supplementary results and the microarray images used in this study are available at the companion web site http://www.cs.tut.fi/sgn/csb/spotseg/</t>
  </si>
  <si>
    <t xml:space="preserve">http://www.ncbi.nlm.nih.gov/pubmed/25015987</t>
  </si>
  <si>
    <t xml:space="preserve">MAGNA: Maximizing Accuracy in Global Network Alignment.</t>
  </si>
  <si>
    <t xml:space="preserve">Biological network alignment aims to identify similar regions between networks of different species. Existing methods compute node similarities to rapidly identify from possible alignments the high-scoring alignments with respect to the overall node similarity. But, the accuracy of the alignments is then evaluated with some other measure that is different than the node similarity used to construct the alignments. Typically, one measures the amount of conserved edges. Thus, the existing methods align similar nodes between networks hoping to conserve many edges (after the alignment is constructed!). Instead, we introduce MAGNA to directly 'optimize' edge conservation while the alignment is constructed, without decreasing the quality of node mapping. MAGNA uses a genetic algorithm and our novel function for 'crossover' of two 'parent' alignments into a superior 'child' alignment to simulate a 'population' of alignments that 'evolves' over time; the 'fittest' alignments survive and proceed to the next 'generation', until the alignment accuracy cannot be optimized further. While we optimize our new and superior measure of the amount of conserved edges, MAGNA can optimize any alignment accuracy measure, including a combined measure of both node and edge conservation. In systematic evaluations against state-of-the-art methods (IsoRank, MI-GRAAL and GHOST), on both synthetic networks and real-world biological data, MAGNA outperforms all of the existing methods, in terms of both node and edge conservation as well as both topological and biological alignment accuracy. Software: http://nd.edu/∼cone/MAGNA CONTACT: : tmilenko@nd.edu Supplementary data are available at Bioinformatics online.</t>
  </si>
  <si>
    <t xml:space="preserve">http://www.ncbi.nlm.nih.gov/pubmed/17660204</t>
  </si>
  <si>
    <t xml:space="preserve">Quality estimation of multiple sequence alignments by Bayesian hypothesis testing.</t>
  </si>
  <si>
    <t xml:space="preserve">In this work we present a web-based tool for estimating multiple alignment quality using Bayesian hypothesis testing. The proposed method is very simple, easily implemented and not time consuming with a linear complexity. We evaluated method against a series of different alignments (a set of random and biologically derived alignments) and compared the results with tools based on classical statistical methods (such as sFFT and csFFT). Taking correlation coefficient as an objective criterion of the true quality, we found that Bayesian hypothesis testing performed better on average than the classical methods we tested. This approach may be used independently or as a component of any tool in computational biology which is based on the statistical estimation of alignment quality. http://www.fmi.ch/groups/functional.genomics/tool.htm. Supplementary data are available from http://www.fmi.ch/groups/functional.genomics/tool-Supp.htm.</t>
  </si>
  <si>
    <t xml:space="preserve">http://www.ncbi.nlm.nih.gov/pubmed/22384016</t>
  </si>
  <si>
    <t xml:space="preserve">Assessment of metagenomic assembly using simulated next generation sequencing data.</t>
  </si>
  <si>
    <t xml:space="preserve">Due to the complexity of the protocols and a limited knowledge of the nature of microbial communities, simulating metagenomic sequences plays an important role in testing the performance of existing tools and data analysis methods with metagenomic data. We developed metagenomic read simulators with platform-specific (Sanger, pyrosequencing, Illumina) base-error models, and simulated metagenomes of differing community complexities. We first evaluated the effect of rigorous quality control on Illumina data. Although quality filtering removed a large proportion of the data, it greatly improved the accuracy and contig lengths of resulting assemblies. We then compared the quality-trimmed Illumina assemblies to those from Sanger and pyrosequencing. For the simple community (10 genomes) all sequencing technologies assembled a similar amount and accurately represented the expected functional composition. For the more complex community (100 genomes) Illumina produced the best assemblies and more correctly resembled the expected functional composition. For the most complex community (400 genomes) there was very little assembly of reads from any sequencing technology. However, due to the longer read length the Sanger reads still represented the overall functional composition reasonably well. We further examined the effect of scaffolding of contigs using paired-end Illumina reads. It dramatically increased contig lengths of the simple community and yielded minor improvements to the more complex communities. Although the increase in contig length was accompanied by increased chimericity, it resulted in more complete genes and a better characterization of the functional repertoire. The metagenomic simulators developed for this research are freely available.</t>
  </si>
  <si>
    <t xml:space="preserve">http://www.ncbi.nlm.nih.gov/pubmed/15483331</t>
  </si>
  <si>
    <t xml:space="preserve">Different versions of the Dayhoff rate matrix.</t>
  </si>
  <si>
    <t xml:space="preserve">Many phylogenetic inference methods are based on Markov models of sequence evolution. These are usually expressed in terms of a matrix (Q) of instantaneous rates of change but some models of amino acid replacement, most notably the PAM model of Dayhoff and colleagues, were originally published only in terms of time-dependent probability matrices (P(t)). Previously published methods for deriving Q have used eigen-decomposition of an approximation to P(t). We show that the commonly used value of t is too large to ensure convergence of the estimates of elements of Q. We describe two simpler alternative methods for deriving Q from information such as that published by Dayhoff and colleagues. Neither of these methods requires approximation or eigen-decomposition. We identify the methods used to derive various different versions of the Dayhoff model in current software, perform a comparison of existing and new implementations, and, to facilitate agreement among scientists using supposedly identical models, recommend that one of the new methods be used as a standard.</t>
  </si>
  <si>
    <t xml:space="preserve">http://www.ncbi.nlm.nih.gov/pubmed/16209710</t>
  </si>
  <si>
    <t xml:space="preserve">Heterotachy and long-branch attraction in phylogenetics.</t>
  </si>
  <si>
    <t xml:space="preserve">Probabilistic methods have progressively supplanted the Maximum Parsimony (MP) method for inferring phylogenetic trees. One of the major reasons for this shift was that MP is much more sensitive to the Long Branch Attraction (LBA) artefact than is Maximum Likelihood (ML). However, recent work by Kolaczkowski and Thornton suggested, on the basis of simulations, that MP is less sensitive than ML to tree reconstruction artefacts generated by heterotachy, a phenomenon that corresponds to shifts in site-specific evolutionary rates over time. These results led these authors to recommend that the results of ML and MP analyses should be both reported and interpreted with the same caution. This specific conclusion revived the debate on the choice of the most accurate phylogenetic method for analysing real data in which various types of heterogeneities occur. However, variation of evolutionary rates across species was not explicitly incorporated in the original study of Kolaczkowski and Thornton, and in most of the subsequent heterotachous simulations published to date, where all terminal branch lengths were kept equal, an assumption that is biologically unrealistic. In this report, we performed more realistic simulations to evaluate the relative performance of MP and ML methods when two kinds of heterogeneities are considered: (i) within-site rate variation (heterotachy), and (ii) rate variation across lineages. Using a similar protocol as Kolaczkowski and Thornton to generate heterotachous datasets, we found that heterotachy, which constitutes a serious violation of existing models, decreases the accuracy of ML whatever the level of rate variation across lineages. In contrast, the accuracy of MP can either increase or decrease when the level of heterotachy increases, depending on the relative branch lengths. This result demonstrates that MP is not insensitive to heterotachy, contrary to the report of Kolaczkowski and Thornton. Finally, in the case of LBA (i.e. when two non-sister lineages evolved faster than the others), ML outperforms MP over a wide range of conditions, except for unrealistic levels of heterotachy. For realistic combinations of both heterotachy and variation of evolutionary rates across lineages, ML is always more accurate than MP. Therefore, ML should be preferred over MP for analysing real data, all the more so since parametric methods also allow one to handle other types of biological heterogeneities much better, such as among sites rate variation. The confounding effects of heterotachy on tree reconstruction methods do exist, but can be eschewed by the development of mixture models in a probabilistic framework, as proposed by Kolaczkowski and Thornton themselves.</t>
  </si>
  <si>
    <t xml:space="preserve">http://www.ncbi.nlm.nih.gov/pubmed/22039207</t>
  </si>
  <si>
    <t xml:space="preserve">STRIKE: evaluation of protein MSAs using a single 3D structure.</t>
  </si>
  <si>
    <t xml:space="preserve">Evaluating alternative multiple protein sequence alignments is an important unsolved problem in Biology. The most accurate way of doing this is to use structural information. Unfortunately, most methods require at least two structures to be embedded in the alignment, a condition rarely met when dealing with standard datasets. We developed STRIKE, a method that determines the relative accuracy of two alternative alignments of the same sequences using a single structure. We validated our methodology on three commonly used reference datasets (BAliBASE, Homestrad and Prefab). Given two alignments, STRIKE manages to identify the most accurate one in 70% of the cases on average. This figure increases to 79% when considering very challenging datasets like the RV11 category of BAliBASE. This discrimination capacity is significantly higher than that reported for other metrics such as Contact Accepted mutation or Blosum. We show that this increased performance results both from a refined definition of the contacts and from the use of an improved contact substitution score. cedric.notredame@crg.eu STRIKE is an open source freeware available from www.tcoffee.org Supplementary data are available at Bioinformatics online.</t>
  </si>
  <si>
    <t xml:space="preserve">http://www.ncbi.nlm.nih.gov/pubmed/22809309</t>
  </si>
  <si>
    <t xml:space="preserve">A fast method for large-scale multichromosomal breakpoint median problems.</t>
  </si>
  <si>
    <t xml:space="preserve">We provide a computationally realistic mathematical framework for the NP-hard problem of the multichromosomal breakpoint median for linear genomes that can be used in constructing phylogenies. A novel approach is provided that can handle signed, unsigned, and partially signed cases of the multichromosomal breakpoint median problem. Our method provides an avenue for incorporating biological assumptions (whenever available) such as the number of chromosomes in the ancestor, and thus it can be tailored to obtain a more biologically relevant picture of the median. We demonstrate the usefulness of our method by performing an empirical study on both simulated and real data with a comparison to other methods.</t>
  </si>
  <si>
    <t xml:space="preserve">http://www.ncbi.nlm.nih.gov/pubmed/18165802</t>
  </si>
  <si>
    <t xml:space="preserve">Next-generation sequencing transforms today's biology.</t>
  </si>
  <si>
    <t xml:space="preserve">A new generation of non-Sanger-based sequencing technologies has delivered on its promise of sequencing DNA at unprecedented speed, thereby enabling impressive scientific achievements and novel biological applications. However, before stepping into the limelight, next-generation sequencing had to overcome the inertia of a field that relied on Sanger-sequencing for 30 years.</t>
  </si>
  <si>
    <t xml:space="preserve">http://www.ncbi.nlm.nih.gov/pubmed/21342544</t>
  </si>
  <si>
    <t xml:space="preserve">Maximum likelihood models and algorithms for gene tree evolution with duplications and losses.</t>
  </si>
  <si>
    <t xml:space="preserve">The abundance of new genomic data provides the opportunity to map the location of gene duplication and loss events on a species phylogeny. The first methods for mapping gene duplications and losses were based on a parsimony criterion, finding the mapping that minimizes the number of duplication and loss events. Probabilistic modeling of gene duplication and loss is relatively new and has largely focused on birth-death processes. We introduce a new maximum likelihood model that estimates the speciation and gene duplication and loss events in a gene tree within a species tree with branch lengths. We also provide an, in practice, efficient algorithm that computes optimal evolutionary scenarios for this model. We implemented the algorithm in the program DrML and verified its performance with empirical and simulated data. In test data sets, DrML finds optimal gene duplication and loss scenarios within minutes, even when the gene trees contain sequences from several hundred species. In many cases, these optimal scenarios differ from the lca-mapping that results from a parsimony gene tree reconciliation. Thus, DrML provides a new, practical statistical framework on which to study gene duplication.</t>
  </si>
  <si>
    <t xml:space="preserve">http://www.ncbi.nlm.nih.gov/pubmed/17953748</t>
  </si>
  <si>
    <t xml:space="preserve">AxPcoords &amp;amp; parallel AxParafit: statistical co-phylogenetic analyses on thousands of taxa.</t>
  </si>
  <si>
    <t xml:space="preserve">Current tools for Co-phylogenetic analyses are not able to cope with the continuous accumulation of phylogenetic data. The sophisticated statistical test for host-parasite co-phylogenetic analyses implemented in Parafit does not allow it to handle large datasets in reasonable times. The Parafit and DistPCoA programs are the by far most compute-intensive components of the Parafit analysis pipeline. We present AxParafit and AxPcoords (Ax stands for Accelerated) which are highly optimized versions of Parafit and DistPCoA respectively. Both programs have been entirely re-written in C. Via optimization of the algorithm and the C code as well as integration of highly tuned BLAS and LAPACK methods AxParafit runs 5-61 times faster than Parafit with a lower memory footprint (up to 35% reduction) while the performance benefit increases with growing dataset size. The MPI-based parallel implementation of AxParafit shows good scalability on up to 128 processors, even on medium-sized datasets. The parallel analysis with AxParafit on 128 CPUs for a medium-sized dataset with an 512 by 512 association matrix is more than 1,200/128 times faster per processor than the sequential Parafit run. AxPcoords is 8-26 times faster than DistPCoA and numerically stable on large datasets. We outline the substantial benefits of using parallel AxParafit by example of a large-scale empirical study on smut fungi and their host plants. To the best of our knowledge, this study represents the largest co-phylogenetic analysis to date. The highly efficient AxPcoords and AxParafit programs allow for large-scale co-phylogenetic analyses on several thousands of taxa for the first time. In addition, AxParafit and AxPcoords have been integrated into the easy-to-use CopyCat tool.</t>
  </si>
  <si>
    <t xml:space="preserve">http://www.ncbi.nlm.nih.gov/pubmed/18229679</t>
  </si>
  <si>
    <t xml:space="preserve">Pash 2.0: scaleable sequence anchoring for next-generation sequencing technologies.</t>
  </si>
  <si>
    <t xml:space="preserve">Many applications of next-generation sequencing technologies involve anchoring of a sequence fragment or a tag onto a corresponding position on a reference genome assembly. Positional Hashing method, implemented in the Pash 2.0 program, is specifically designed for the task of high-volume anchoring. In this article we present multi-diagonal gapped kmer collation and other improvements introduced in Pash 2.0 that further improve accuracy and speed of Positional Hashing. The goal of this article is to show that gapped kmer matching with cross-diagonal collation suffices for anchoring across close evolutionary distances and for the purpose of human resequencing. We propose a benchmark for evaluating the performance of anchoring programs that captures key parameters in specific applications, including duplicative structure of genomes of humans and other species. We demonstrate speedups of up to tenfold in large-scale anchoring experiments achieved by PASH 2.0 when compared to BLAT, another similarity search program frequently used for anchoring.</t>
  </si>
  <si>
    <t xml:space="preserve">http://www.ncbi.nlm.nih.gov/pubmed/21724594</t>
  </si>
  <si>
    <t xml:space="preserve">MethylCoder: software pipeline for bisulfite-treated sequences.</t>
  </si>
  <si>
    <t xml:space="preserve">MethylCoder is a software program that generates per-base methylation data given a set of bisulfite-treated reads. It provides the option to use either of two existing short-read aligners, each with different strengths. It accounts for soft-masked alignments and overlapping paired-end reads. MethylCoder outputs data in text and binary formats in addition to the final alignment in SAM format, so that common high-throughput sequencing tools can be used on the resulting output. It is more flexible than existing software and competitive in terms of speed and memory use. MethylCoder requires only a python interpreter and a C compiler to run. Extensive documentation and the full source code are available under the MIT license at: https://github.com/brentp/methylcode. bpederse@gmail.com.</t>
  </si>
  <si>
    <t xml:space="preserve">http://www.ncbi.nlm.nih.gov/pubmed/24334383</t>
  </si>
  <si>
    <t xml:space="preserve">A knowledge-based multiple-sequence alignment algorithm.</t>
  </si>
  <si>
    <t xml:space="preserve">A common and cost-effective mechanism to identify the functionalities, structures, or relationships between species is multiple-sequence alignment, in which DNA/RNA/protein sequences are arranged and aligned so that similarities between sequences are clustered together. Correctly identifying and aligning these sequence biological similarities help from unwinding the mystery of species evolution to drug design. We present our knowledge-based multiple sequence alignment (KB-MSA) technique that utilizes the existing knowledge databases such as SWISSPROT, GENBANK, or HOMSTRAD to provide a more realistic and reliable sequence alignment. We also provide a modified version of this algorithm (CB-MSA) that utilizes the sequence consistency information when sequence knowledge databases are not available. Our benchmark tests on BAliBASE, PREFAB, HOMSTRAD, and SABMARK references show accuracy improvements up to 10 percent on twilight data sets against many leading alignment tools such as ISPALIGN, PADT, CLUSTALW, MAFFT, PROBCONS, and T-COFFEE.</t>
  </si>
  <si>
    <t xml:space="preserve">http://www.ncbi.nlm.nih.gov/pubmed/18048188</t>
  </si>
  <si>
    <t xml:space="preserve">Analysing the performance of personal computers based on Intel microprocessors for sequence aligning bioinformatics applications.</t>
  </si>
  <si>
    <t xml:space="preserve">Aligning specific sequences against a very large number of other sequences is a central aspect of bioinformatics. With the widespread availability of personal computers in biology laboratories, sequence alignment is now often performed locally. This makes it necessary to analyse the performance of personal computers for sequence aligning bioinformatics benchmarks. In this paper, we analyse the performance of a personal computer for the popular BLAST and FASTA sequence alignment suites. Results indicate that these benchmarks have a large number of recurring operations and use memory operations extensively. It seems that the performance can be improved with a bigger L1-cache.</t>
  </si>
  <si>
    <t xml:space="preserve">http://www.ncbi.nlm.nih.gov/pubmed/15374876</t>
  </si>
  <si>
    <t xml:space="preserve">A memory-efficient algorithm for multiple sequence alignment with constraints.</t>
  </si>
  <si>
    <t xml:space="preserve">Recently, the concept of the constrained sequence alignment was proposed to incorporate the knowledge of biologists about structures/functionalities/consensuses of their datasets into sequence alignment such that the user-specified residues/nucleotides are aligned together in the computed alignment. The currently developed programs use the so-called progressive approach to efficiently obtain a constrained alignment of several sequences. However, the kernels of these programs, the dynamic programming algorithms for computing an optimal constrained alignment between two sequences, run in (gamman2) memory, where gamma is the number of the constraints and n is the maximum of the lengths of sequences. As a result, such a high memory requirement limits the overall programs to align short sequences only. We adopt the divide-and-conquer approach to design a memory-efficient algorithm for computing an optimal constrained alignment between two sequences, which greatly reduces the memory requirement of the dynamic programming approaches at the expense of a small constant factor in CPU time. This new algorithm consumes only O(alphan) space, where alpha is the sum of the lengths of constraints and usually alpha &amp;lt; n in practical applications. Based on this algorithm, we have developed a memory-efficient tool for multiple sequence alignment with constraints. http://genome.life.nctu.edu.tw/MUSICME.</t>
  </si>
  <si>
    <t xml:space="preserve">http://www.ncbi.nlm.nih.gov/pubmed/21505035</t>
  </si>
  <si>
    <t xml:space="preserve">FR-HIT, a very fast program to recruit metagenomic reads to homologous reference genomes.</t>
  </si>
  <si>
    <t xml:space="preserve">Fragment recruitment, a process of aligning sequencing reads to reference genomes, is a crucial step in metagenomic data analysis. The available sequence alignment programs are either slow or insufficient for recruiting metagenomic reads. We implemented an efficient algorithm, FR-HIT, for fragment recruitment. We applied FR-HIT and several other tools including BLASTN, MegaBLAST, BLAT, LAST, SSAHA2, SOAP2, BWA and BWA-SW to recruit four metagenomic datasets from different type of sequencers. On average, FR-HIT and BLASTN recruited significantly more reads than other programs, while FR-HIT is about two orders of magnitude faster than BLASTN. FR-HIT is slower than the fastest SOAP2, BWA and BWA-SW, but it recruited 1-5 times more reads. http://weizhongli-lab.org/frhit.</t>
  </si>
  <si>
    <t xml:space="preserve">http://www.ncbi.nlm.nih.gov/pubmed/22928840</t>
  </si>
  <si>
    <t xml:space="preserve">GenNon-h: generating multiple sequence alignments on nonhomogeneous phylogenetic trees.</t>
  </si>
  <si>
    <t xml:space="preserve">A number of software packages are available to generate DNA multiple sequence alignments (MSAs) evolved under continuous-time Markov processes on phylogenetic trees. On the other hand, methods of simulating the DNA MSA directly from the transition matrices do not exist. Moreover, existing software restricts to the time-reversible models and it is not optimized to generate nonhomogeneous data (i.e. placing distinct substitution rates at different lineages). We present the first package designed to generate MSAs evolving under discrete-time Markov processes on phylogenetic trees, directly from probability substitution matrices. Based on the input model and a phylogenetic tree in the Newick format (with branch lengths measured as the expected number of substitutions per site), the algorithm produces DNA alignments of desired length. GenNon-h is publicly available for download. The software presented here is an efficient tool to generate DNA MSAs on a given phylogenetic tree. GenNon-h provides the user with the nonstationary or nonhomogeneous phylogenetic data that is well suited for testing complex biological hypotheses, exploring the limits of the reconstruction algorithms and their robustness to such models.</t>
  </si>
  <si>
    <t xml:space="preserve">http://www.ncbi.nlm.nih.gov/pubmed/18251993</t>
  </si>
  <si>
    <t xml:space="preserve">A comparison of common programming languages used in bioinformatics.</t>
  </si>
  <si>
    <t xml:space="preserve">The performance of different programming languages has previously been benchmarked using abstract mathematical algorithms, but not using standard bioinformatics algorithms. We compared the memory usage and speed of execution for three standard bioinformatics methods, implemented in programs using one of six different programming languages. Programs for the Sellers algorithm, the Neighbor-Joining tree construction algorithm and an algorithm for parsing BLAST file outputs were implemented in C, C++, C#, Java, Perl and Python. Implementations in C and C++ were fastest and used the least memory. Programs in these languages generally contained more lines of code. Java and C# appeared to be a compromise between the flexibility of Perl and Python and the fast performance of C and C++. The relative performance of the tested languages did not change from Windows to Linux and no clear evidence of a faster operating system was found. Source code and additional information are available from http://www.bioinformatics.org/benchmark/. This benchmark provides a comparison of six commonly used programming languages under two different operating systems. The overall comparison shows that a developer should choose an appropriate language carefully, taking into account the performance expected and the library availability for each language.</t>
  </si>
  <si>
    <t xml:space="preserve">http://www.ncbi.nlm.nih.gov/pubmed/22074762</t>
  </si>
  <si>
    <t xml:space="preserve">Evaluating the effect of various background correction methods regarding noise reduction, in two-channel microarray data.</t>
  </si>
  <si>
    <t xml:space="preserve">In this work, two novel background correction (BC) methods, along with several commonly used ones, are evaluated regarding noise reduction in eleven two-channel self-versus-self (SVS) hybridizations. The evaluation of each BC method is investigated under the use of four statistical criteria combined into a single measure, the polygon area measure. Overall, our proposed BC approaches perform very well in terms of the proposed measure for most of the cases and provide an improved effect regarding technical noise reduction.</t>
  </si>
  <si>
    <t xml:space="preserve">http://www.ncbi.nlm.nih.gov/pubmed/14534189</t>
  </si>
  <si>
    <t xml:space="preserve">Divide-and-conquer multiple alignment with segment-based constraints.</t>
  </si>
  <si>
    <t xml:space="preserve">A large number of methods for multiple sequence alignment are currently available. Recent benchmarking tests demonstrated that strengths and drawbacks of these methods differ substantially. Global strategies can be outperformed by approaches based on local similarities and vice versa, depending on the characteristics of the input sequences. In recent years, mixed approaches that include both global and local features have shown promising results. Herein, we introduce a new algorithm for multiple sequence alignment that integrates the global divide-and-conquer approach with the local segment-based approach, thereby combining the strengths of those two strategies.</t>
  </si>
  <si>
    <t xml:space="preserve">http://www.ncbi.nlm.nih.gov/pubmed/17470273</t>
  </si>
  <si>
    <t xml:space="preserve">Lower bounds on multiple sequence alignment using exact 3-way alignment.</t>
  </si>
  <si>
    <t xml:space="preserve">Multiple sequence alignment is fundamental. Exponential growth in computation time appears to be inevitable when an optimal alignment is required for many sequences. Exact costs of optimum alignments are therefore rarely computed. Consequently much effort has been invested in algorithms for alignment that are heuristic, or explore a restricted class of solutions. These give an upper bound on the alignment cost, but it is equally important to determine the quality of the solution obtained. In the absence of an optimal alignment with which to compare, lower bounds may be calculated to assess the quality of the alignment. As more effort is invested in improving upper bounds (alignment algorithms), it is therefore important to improve lower bounds as well. Although numerous cost metrics can be used to determine the quality of an alignment, many are based on sum-of-pairs (SP) measures and their generalizations. Two standard and two new methods are considered for using exact 2-way and 3-way alignments to compute lower bounds on total SP alignment cost; one new method fares well with respect to accuracy, while the other reduces the computation time. The first employs exhaustive computation of exact 3-way alignments, while the second employs an efficient heuristic to compute a much smaller number of exact 3-way alignments. Calculating all 3-way alignments exactly and computing their average improves lower bounds on sum of SP cost in v-way alignments. However judicious selection of a subset of all 3-way alignments can yield a further improvement with minimal additional effort. On the other hand, a simple heuristic to select a random subset of 3-way alignments (a random packing) yields accuracy comparable to averaging all 3-way alignments with substantially less computational effort. Calculation of lower bounds on SP cost (and thus the quality of an alignment) can be improved by employing a mixture of 3-way and 2-way alignments.</t>
  </si>
  <si>
    <t xml:space="preserve">http://www.ncbi.nlm.nih.gov/pubmed/23853064</t>
  </si>
  <si>
    <t xml:space="preserve">RACER: Rapid and accurate correction of errors in reads.</t>
  </si>
  <si>
    <t xml:space="preserve">High-throughput next-generation sequencing technologies enable increasingly fast and affordable sequencing of genomes and transcriptomes, with a broad range of applications. The quality of the sequencing data is crucial for all applications. A significant portion of the data produced contains errors, and ever more efficient error correction programs are needed. We propose RACER (Rapid and Accurate Correction of Errors in Reads), a new software program for correcting errors in sequencing data. RACER has better error-correcting performance than existing programs, is faster and requires less memory. To support our claims, we performed extensive comparison with the existing leading programs on a variety of real datasets. RACER is freely available for non-commercial use at www.csd.uwo.ca/∼ilie/RACER/.</t>
  </si>
  <si>
    <t xml:space="preserve">http://www.ncbi.nlm.nih.gov/pubmed/17110369</t>
  </si>
  <si>
    <t xml:space="preserve">Tree and rate estimation by local evaluation of heterochronous nucleotide data.</t>
  </si>
  <si>
    <t xml:space="preserve">Heterochronous gene sequence data is important for characterizing the evolutionary processes of fast-evolving organisms such as RNA viruses. A limited set of algorithms exists for estimating the rate of nucleotide substitution and inferring phylogenetic trees from such data. The authors here present a new method, Tree and Rate Estimation by Local Evaluation (TREBLE) that robustly calculates the rate of nucleotide substitution and phylogeny with several orders of magnitude improvement in computational time. For the basis of its rate estimation TREBLE novelly utilizes a geometric interpretation of the molecular clock assumption to deduce a local estimate of the rate of nucleotide substitution for triplets of dated sequences. Averaging the triplet estimates via a variance weighting yields a global estimate of the rate. From this value, an iterative refinement procedure relying on statistical properties of the triplets then generates a final estimate of the global rate of nucleotide substitution. The estimated global rate is then utilized to find the tree from the pairwise distance matrix via an UPGMA-like algorithm. Simulation studies show that TREBLE estimates the rate of nucleotide substitution with point estimates comparable with the best of available methods. Confidence intervals are comparable with that of BEAST. TREBLE's phylogenetic reconstruction is significantly improved over the other distance matrix method but not as accurate as the Bayesian algorithm. Compared with three other algorithms, TREBLE reduces computational time by a minimum factor of 3000. Relative to the algorithm with the most accurate estimates for the rate of nucleotide substitution (i.e. BEAST), TREBLE is over 10,000 times more computationally efficient. jdobrien.bol.ucla.edu/TREBLE.html</t>
  </si>
  <si>
    <t xml:space="preserve">http://www.ncbi.nlm.nih.gov/pubmed/23103880</t>
  </si>
  <si>
    <t xml:space="preserve">The GEM mapper: fast, accurate and versatile alignment by filtration.</t>
  </si>
  <si>
    <t xml:space="preserve">Because of ever-increasing throughput requirements of sequencing data, most existing short-read aligners have been designed to focus on speed at the expense of accuracy. The Genome Multitool (GEM) mapper can leverage string matching by filtration to search the alignment space more efficiently, simultaneously delivering precision (performing fully tunable exhaustive searches that return all existing matches, including gapped ones) and speed (being several times faster than comparable state-of-the-art tools).</t>
  </si>
  <si>
    <t xml:space="preserve">http://www.ncbi.nlm.nih.gov/pubmed/14642655</t>
  </si>
  <si>
    <t xml:space="preserve">Improved Hidden Markov Model training for multiple sequence alignment by a particle swarm optimization-evolutionary algorithm hybrid.</t>
  </si>
  <si>
    <t xml:space="preserve">Multiple sequence alignment (MSA) is one of the basic problems in computational biology. Realistic problem instances of MSA are computationally intractable for exact algorithms. One way to tackle MSA is to use Hidden Markov Models (HMMs), which are known to be very powerful in the related problem domain of speech recognition. However, the training of HMMs is computationally hard and there is no known exact method that can guarantee optimal training within reasonable computing time. Perhaps the most powerful training method is the Baum-Welch algorithm, which is fast, but bears the problem of stagnation at local optima. In the study reported in this paper, we used a hybrid algorithm combining particle swarm optimization with evolutionary algorithms to train HMMs for the alignment of protein sequences. Our experiments show that our approach yields better alignments for a set of benchmark protein sequences than the most commonly applied HMM training methods, such as Baum-Welch and Simulated Annealing.</t>
  </si>
  <si>
    <t xml:space="preserve">http://www.ncbi.nlm.nih.gov/pubmed/16188930</t>
  </si>
  <si>
    <t xml:space="preserve">A note on using permutation-based false discovery rate estimates to compare different analysis methods for microarray data.</t>
  </si>
  <si>
    <t xml:space="preserve">False discovery rate (FDR) is defined as the expected percentage of false positives among all the claimed positives. In practice, with the true FDR unknown, an estimated FDR can serve as a criterion to evaluate the performance of various statistical methods under the condition that the estimated FDR approximates the true FDR well, or at least, it does not improperly favor or disfavor any particular method. Permutation methods have become popular to estimate FDR in genomic studies. The purpose of this paper is 2-fold. First, we investigate theoretically and empirically whether the standard permutation-based FDR estimator is biased, and if so, whether the bias inappropriately favors or disfavors any method. Second, we propose a simple modification of the standard permutation to yield a better FDR estimator, which can in turn serve as a more fair criterion to evaluate various statistical methods. Both simulated and real data examples are used for illustration and comparison. Three commonly used test statistics, the sample mean, SAM statistic and Student's t-statistic, are considered. The results show that the standard permutation method overestimates FDR. The overestimation is the most severe for the sample mean statistic while the least for the t-statistic with the SAM-statistic lying between the two extremes, suggesting that one has to be cautious when using the standard permutation-based FDR estimates to evaluate various statistical methods. In addition, our proposed FDR estimation method is simple and outperforms the standard method.</t>
  </si>
  <si>
    <t xml:space="preserve">http://www.ncbi.nlm.nih.gov/pubmed/17698491</t>
  </si>
  <si>
    <t xml:space="preserve">Improved model-based, platform-independent feature extraction for mass spectrometry.</t>
  </si>
  <si>
    <t xml:space="preserve">Mass spectrometry (MS) is increasingly being used for biomedical research. The typical analysis of MS data consists of several steps. Feature extraction is a crucial step since subsequent analyses are performed only on the detected features. Current methodologies applied to low-resolution MS, in which features are peaks or wavelet functions, are parameter-sensitive and inaccurate in the sense that peaks and wavelet functions do not directly correspond to the underlying molecules under observation. In high-resolution MS, the model-based approach is more appealing as it can provide a better representation of the MS signals by incorporating information about peak shapes and isotopic distributions. Current model-based techniques are computationally expensive; various algorithms have been proposed to improve the computational efficiency of this paradigm. However, these methods cannot deal well with overlapping features, especially when they are merged to create one broad peak. In addition, no method has been proven to perform well across different MS platforms. We suggest a new model-based approach to feature extraction in which spectra are decomposed into a mixture of distributions derived from peptide models. By incorporating kernel-based smoothing and perceptual similarity for matching distributions, our statistical framework improves existing methodologies in terms of computational efficiency and the accuracy of the results. Our model is parameterized by physical properties and is therefore applicable to different MS instruments and settings. We validate our approach on simulated data, and show that the performance is higher than commonly used tools on real high- and low-resolution MS, and MS/MS data sets.</t>
  </si>
  <si>
    <t xml:space="preserve">http://www.ncbi.nlm.nih.gov/pubmed/21729295</t>
  </si>
  <si>
    <t xml:space="preserve">Comparative analysis of methods for detecting interacting loci.</t>
  </si>
  <si>
    <t xml:space="preserve">Interactions among genetic loci are believed to play an important role in disease risk. While many methods have been proposed for detecting such interactions, their relative performance remains largely unclear, mainly because different data sources, detection performance criteria, and experimental protocols were used in the papers introducing these methods and in subsequent studies. Moreover, there have been very few studies strictly focused on comparison of existing methods. Given the importance of detecting gene-gene and gene-environment interactions, a rigorous, comprehensive comparison of performance and limitations of available interaction detection methods is warranted. We report a comparison of eight representative methods, of which seven were specifically designed to detect interactions among single nucleotide polymorphisms (SNPs), with the last a popular main-effect testing method used as a baseline for performance evaluation. The selected methods, multifactor dimensionality reduction (MDR), full interaction model (FIM), information gain (IG), Bayesian epistasis association mapping (BEAM), SNP harvester (SH), maximum entropy conditional probability modeling (MECPM), logistic regression with an interaction term (LRIT), and logistic regression (LR) were compared on a large number of simulated data sets, each, consistent with complex disease models, embedding multiple sets of interacting SNPs, under different interaction models. The assessment criteria included several relevant detection power measures, family-wise type I error rate, and computational complexity. There are several important results from this study. First, while some SNPs in interactions with strong effects are successfully detected, most of the methods miss many interacting SNPs at an acceptable rate of false positives. In this study, the best-performing method was MECPM. Second, the statistical significance assessment criteria, used by some of the methods to control the type I error rate, are quite conservative, thereby limiting their power and making it difficult to fairly compare them. Third, as expected, power varies for different models and as a function of penetrance, minor allele frequency, linkage disequilibrium and marginal effects. Fourth, the analytical relationships between power and these factors are derived, aiding in the interpretation of the study results. Fifth, for these methods the magnitude of the main effect influences the power of the tests. Sixth, most methods can detect some ground-truth SNPs but have modest power to detect the whole set of interacting SNPs. This comparison study provides new insights into the strengths and limitations of current methods for detecting interacting loci. This study, along with freely available simulation tools we provide, should help support development of improved methods. The simulation tools are available at: http://code.google.com/p/simulation-tool-bmc-ms9169818735220977/downloads/list.</t>
  </si>
  <si>
    <t xml:space="preserve">http://www.ncbi.nlm.nih.gov/pubmed/24091401</t>
  </si>
  <si>
    <t xml:space="preserve">Informative SNPs selection based on two-locus and multilocus linkage disequilibrium: criteria of max-correlation and min-redundancy.</t>
  </si>
  <si>
    <t xml:space="preserve">Currently, there are lots of methods to select informative SNPs for haplotype reconstruction. However, there are still some challenges that render them ineffective for large data sets. First, some traditional methods belong to wrappers which are of high computational complexity. Second, some methods ignore linkage disequilibrium that it is hard to interpret selection results. In this study, we innovatively derive optimization criteria by combining two-locus and multilocus LD measure to obtain the criteria of Max-Correlation and Min-Redundancy (MCMR). Then, we use a greedy algorithm to select the candidate set of informative SNPs constrained by the criteria. Finally, we use backward scheme to refine the candidate subset. We separately use small and middle (&amp;gt;1,000 SNPs) data sets to evaluate MCMR in terms of the reconstuction accuracy, the time complexity, and the compactness. Additionally, to demonstrate that MCMR is practical for large data sets, we design a parameter w to adapt to various platforms and introduce another replacement scheme for larger data sets, which sharply narrow down the computational complexity of evaluating the reconstruct ratio. Then, we first apply our method based on haplotype reconstruction for large size (&amp;gt;5,000 SNPs) data sets. The results confirm that MCMR leads to promising improvement in informative SNPs selection and prediction accuracy.</t>
  </si>
  <si>
    <t xml:space="preserve">http://www.ncbi.nlm.nih.gov/pubmed/24989857</t>
  </si>
  <si>
    <t xml:space="preserve">Pairwise sequence alignment for very long sequences on GPUs.</t>
  </si>
  <si>
    <t xml:space="preserve">We develop novel single-GPU parallelisations of the Smith-Waterman algorithm for pairwise sequence alignment. Our algorithms, which are suitable for the alignment of a single pair of very long sequences, can be used to determine the alignment score as well as the actual alignment. Experimental results demonstrate an order of magnitude reduction in run time relative to competing GPU algorithms.</t>
  </si>
  <si>
    <t xml:space="preserve">http://www.ncbi.nlm.nih.gov/pubmed/21672185</t>
  </si>
  <si>
    <t xml:space="preserve">Efficient alignment of pyrosequencing reads for re-sequencing applications.</t>
  </si>
  <si>
    <t xml:space="preserve">Over the past few years, new massively parallel DNA sequencing technologies have emerged. These platforms generate massive amounts of data per run, greatly reducing the cost of DNA sequencing. However, these techniques also raise important computational difficulties mostly due to the huge volume of data produced, but also because of some of their specific characteristics such as read length and sequencing errors. Among the most critical problems is that of efficiently and accurately mapping reads to a reference genome in the context of re-sequencing projects. We present an efficient method for the local alignment of pyrosequencing reads produced by the GS FLX (454) system against a reference sequence. Our approach explores the characteristics of the data in these re-sequencing applications and uses state of the art indexing techniques combined with a flexible seed-based approach, leading to a fast and accurate algorithm which needs very little user parameterization. An evaluation performed using real and simulated data shows that our proposed method outperforms a number of mainstream tools on the quantity and quality of successful alignments, as well as on the execution time. The proposed methodology was implemented in a software tool called TAPyR--Tool for the Alignment of Pyrosequencing Reads--which is publicly available from http://www.tapyr.net.</t>
  </si>
  <si>
    <t xml:space="preserve">http://www.ncbi.nlm.nih.gov/pubmed/23066102</t>
  </si>
  <si>
    <t xml:space="preserve">Predicting the accuracy of multiple sequence alignment algorithms by using computational intelligent techniques.</t>
  </si>
  <si>
    <t xml:space="preserve">Multiple sequence alignments (MSAs) have become one of the most studied approaches in bioinformatics to perform other outstanding tasks such as structure prediction, biological function analysis or next-generation sequencing. However, current MSA algorithms do not always provide consistent solutions, since alignments become increasingly difficult when dealing with low similarity sequences. As widely known, these algorithms directly depend on specific features of the sequences, causing relevant influence on the alignment accuracy. Many MSA tools have been recently designed but it is not possible to know in advance which one is the most suitable for a particular set of sequences. In this work, we analyze some of the most used algorithms presented in the bibliography and their dependences on several features. A novel intelligent algorithm based on least square support vector machine is then developed to predict how accurate each alignment could be, depending on its analyzed features. This algorithm is performed with a dataset of 2180 MSAs. The proposed system first estimates the accuracy of possible alignments. The most promising methodologies are then selected in order to align each set of sequences. Since only one selected algorithm is run, the computational time is not excessively increased.</t>
  </si>
  <si>
    <t xml:space="preserve">http://www.ncbi.nlm.nih.gov/pubmed/19772398</t>
  </si>
  <si>
    <t xml:space="preserve">Computation of rank and select functions on hierarchical binary string and its application to genome mapping problems for short-read DNA sequences.</t>
  </si>
  <si>
    <t xml:space="preserve">Abstract We have developed efficient in-practice algorithms for computing rank and select functions on a binary string, based on a novel data structure, a hierarchical binary string with hierarchical accumulatives. It efficiently stores decomposed information on partial summations over various scales of subregions of a given binary string, so that the required space overhead ratio is only about 3.5% irrespective of the string length. Values of rank and select functions are computed hierarchically in [(log(2)n)/8] iterations, where n is the string length. For example, for an unbiased random binary string of 64 G bits, each value of these functions can be computed in about a microsecond, on average, on a single 3.0-GHz CPU using 8+ GB of memory. We also present their applications to genome mapping problems for large-scale short-read DNA sequence data, especially produced by ultra-high-throughput new-generation DNA sequencers. The algorithms are applied to the binarization of the Burrows-Wheeler transform of the human genome DNA sequence. For the sake of high-speed performance, we adopted a somewhat stringent mapping condition that allows at most a single-base mismatch (either a substitution, insertion, or deletion of a single base) per query sequence. An experimentally implemented program mapped several thousands of sequences per second on a single 3.0-GHz CPU, several times faster than ELAND, a widely used mapping program with the Illumina-Solexa 1G analyser.</t>
  </si>
  <si>
    <t xml:space="preserve">http://www.ncbi.nlm.nih.gov/pubmed/24090403</t>
  </si>
  <si>
    <t xml:space="preserve">Efficient and accurate whole genome assembly and methylome profiling of E. coli.</t>
  </si>
  <si>
    <t xml:space="preserve">With the price of next generation sequencing steadily decreasing, bacterial genome assembly is now accessible to a wide range of researchers. It is therefore necessary to understand the best methods for generating a genome assembly, specifically, which combination of sequencing and bioinformatics strategies result in the most accurate assemblies. Here, we sequence three E. coli strains on the Illumina MiSeq, Life Technologies Ion Torrent PGM, and Pacific Biosciences RS. We then perform genome assemblies on all three datasets alone or in combination to determine the best methods for the assembly of bacterial genomes. Three E. coli strains - BL21(DE3), Bal225, and DH5α - were sequenced to a depth of 100× on the MiSeq and Ion Torrent machines and to at least 125× on the PacBio RS. Four assembly methods were examined and compared. The previously published BL21(DE3) genome [GenBank:AM946981.2], allowed us to evaluate the accuracy of each of the BL21(DE3) assemblies. BL21(DE3) PacBio-only assemblies resulted in a 90% reduction in contigs versus short read only assemblies, while N50 numbers increased by over 7-fold. Strikingly, the number of SNPs in PacBio-only assemblies were less than half that seen with short read assemblies (~20 SNPs vs. ~50 SNPs) and indels also saw dramatic reductions (~2 indel &amp;gt;5 bp in PacBio-only assemblies vs. ~12 for short-read only assemblies). Assemblies that used a mixture of PacBio and short read data generally fell in between these two extremes. Use of PacBio sequencing reads also allowed us to call covalent base modifications for the three strains. Each of the strains used here had a known covalent base modification genotype, which was confirmed by PacBio sequencing. Using data generated solely from the Pacific Biosciences RS, we were able to generate the most complete and accurate de novo assemblies of E. coli strains. We found that the addition of other sequencing technology data offered no improvements over use of PacBio data alone. In addition, the sequencing data from the PacBio RS allowed for sensitive and specific calling of covalent base modifications.</t>
  </si>
  <si>
    <t xml:space="preserve">http://www.ncbi.nlm.nih.gov/pubmed/23469172</t>
  </si>
  <si>
    <t xml:space="preserve">An evolutionary firefly algorithm for the estimation of nonlinear biological model parameters.</t>
  </si>
  <si>
    <t xml:space="preserve">The development of accurate computational models of biological processes is fundamental to computational systems biology. These models are usually represented by mathematical expressions that rely heavily on the system parameters. The measurement of these parameters is often difficult. Therefore, they are commonly estimated by fitting the predicted model to the experimental data using optimization methods. The complexity and nonlinearity of the biological processes pose a significant challenge, however, to the development of accurate and fast optimization methods. We introduce a new hybrid optimization method incorporating the Firefly Algorithm and the evolutionary operation of the Differential Evolution method. The proposed method improves solutions by neighbourhood search using evolutionary procedures. Testing our method on models for the arginine catabolism and the negative feedback loop of the p53 signalling pathway, we found that it estimated the parameters with high accuracy and within a reasonable computation time compared to well-known approaches, including Particle Swarm Optimization, Nelder-Mead, and Firefly Algorithm. We have also verified the reliability of the parameters estimated by the method using an a posteriori practical identifiability test.</t>
  </si>
  <si>
    <t xml:space="preserve">http://www.ncbi.nlm.nih.gov/pubmed/26033916</t>
  </si>
  <si>
    <t xml:space="preserve">Performance and sensitivity evaluation of 3D spot detection methods in confocal microscopy.</t>
  </si>
  <si>
    <t xml:space="preserve">Reliable 3D detection of diffraction-limited spots in fluorescence microscopy images is an important task in subcellular observation. Generally, fluorescence microscopy images are heavily degraded by noise and non-specifically stained background, making reliable detection a challenging task. In this work, we have studied the performance and parameter sensitivity of eight recent methods for 3D spot detection. The study is based on both 3D synthetic image data and 3D real confocal microscopy images. The synthetic images were generated using a simulator modeling the complete imaging setup, including the optical path as well as the image acquisition process. We studied the detection performance and parameter sensitivity under different noise levels and under the influence of uneven background signal. To evaluate the parameter sensitivity, we propose a novel measure based on the gradient magnitude of the F1 score. We measured the success rate of the individual methods for different types of the image data and found that the type of image degradation is an important factor. Using the F1 score and the newly proposed sensitivity measure, we found that the parameter sensitivity is not necessarily proportional to the success rate of a method. This also provided an explanation why the best performing method for synthetic data was outperformed by other methods when applied to the real microscopy images. On the basis of the results obtained, we conclude with the recommendation of the HDome method for data with relatively low variations in quality, or the Sorokin method for image sets in which the quality varies more. We also provide alternative recommendations for high-quality images, and for situations in which detailed parameter tuning might be deemed expensive.</t>
  </si>
  <si>
    <t xml:space="preserve">http://www.ncbi.nlm.nih.gov/pubmed/18229672</t>
  </si>
  <si>
    <t xml:space="preserve">FRESCO: flexible alignment with rectangle scoring schemes.</t>
  </si>
  <si>
    <t xml:space="preserve">While the popular DNA sequence alignment tools incorporate powerful heuristics to allow for fast and accurate alignment of DNA, most of them still optimize the classical Needleman Wunsch scoring scheme. The development of novel scoring schemes is often hampered by the difficulty of finding an optimizing algorithm for each non-trivial scheme. In this paper we define the broad class of rectangle scoring schemes, and describe an algorithm and tool that can align two sequences with an arbitrary rectangle scoring scheme in polynomial time. Rectangle scoring schemes encompass some of the popular alignment scoring metrics currently in use, as well as many other functions. We investigate a novel scoring function based on minimizing the expected number of random diagonals observed with the given scores and show that it rivals the LAGAN and Clustal-W aligners, without using any biological or evolutionary parameters. The FRESCO program, freely available at http://compbio.cs.toronto.edu/fresco, gives bioinformatics researchers the ability to quickly compare the performance of other complex scoring formulas without having to implement new algorithms to optimize them.</t>
  </si>
  <si>
    <t xml:space="preserve">http://www.ncbi.nlm.nih.gov/pubmed/16845078</t>
  </si>
  <si>
    <t xml:space="preserve">Kalign, Kalignvu and Mumsa: web servers for multiple sequence alignment.</t>
  </si>
  <si>
    <t xml:space="preserve">Obtaining high quality multiple alignments is crucial for a range of sequence analysis tasks. A common strategy is to align the sequences several times, varying the program or parameters until the best alignment according to manual inspection by human experts is found. Ideally, this should be assisted by an automatic assessment of the alignment quality. Our web-site http://msa.cgb.ki.se allows users to perform all these steps: Kalign to align sequences, Kalignvu to view and verify the resulting alignments and Mumsa to assess the quality. Due to the computational efficiency of Kalign we can allow users to submit hundreds of sequences to be aligned and still guarantee fast response times. All servers are freely accessible and the underlying software can be freely downloaded for local use.</t>
  </si>
  <si>
    <t xml:space="preserve">http://www.ncbi.nlm.nih.gov/pubmed/19239711</t>
  </si>
  <si>
    <t xml:space="preserve">QSRA: a quality-value guided de novo short read assembler.</t>
  </si>
  <si>
    <t xml:space="preserve">New rapid high-throughput sequencing technologies have sparked the creation of a new class of assembler. Since all high-throughput sequencing platforms incorporate errors in their output, short-read assemblers must be designed to account for this error while utilizing all available data. We have designed and implemented an assembler, Quality-value guided Short Read Assembler, created to take advantage of quality-value scores as a further method of dealing with error. Compared to previous published algorithms, our assembler shows significant improvements not only in speed but also in output quality. QSRA generally produced the highest genomic coverage, while being faster than VCAKE. QSRA is extremely competitive in its longest contig and N50/N80 contig lengths, producing results of similar quality to those of EDENA and VELVET. QSRA provides a step closer to the goal of de novo assembly of complex genomes, improving upon the original VCAKE algorithm by not only drastically reducing runtimes but also increasing the viability of the assembly algorithm through further error handling capabilities.</t>
  </si>
  <si>
    <t xml:space="preserve">http://www.ncbi.nlm.nih.gov/pubmed/22676195</t>
  </si>
  <si>
    <t xml:space="preserve">Next-generation sequencing and large genome assemblies.</t>
  </si>
  <si>
    <t xml:space="preserve">The next-generation sequencing (NGS) revolution has drastically reduced time and cost requirements for sequencing of large genomes, and also qualitatively changed the problem of assembly. This article reviews the state of the art in de novo genome assembly, paying particular attention to mammalian-sized genomes. The strengths and weaknesses of the main sequencing platforms are highlighted, leading to a discussion of assembly and the new challenges associated with NGS data. Current approaches to assembly are outlined and the various software packages available are introduced and compared. The question of whether quality assemblies can be produced using short-read NGS data alone, or whether it must be combined with more expensive sequencing techniques, is considered. Prospects for future assemblers and tests of assembly performance are also discussed.</t>
  </si>
  <si>
    <t xml:space="preserve">http://www.ncbi.nlm.nih.gov/pubmed/21088026</t>
  </si>
  <si>
    <t xml:space="preserve">Scoring-and-unfolding trimmed tree assembler: concepts, constructs and comparisons.</t>
  </si>
  <si>
    <t xml:space="preserve">Mired by its connection to a well-known -complete combinatorial optimization problem-namely, the Shortest Common Superstring Problem (SCSP)-historically, the whole-genome sequence assembly (WGSA) problem has been assumed to be amenable only to greedy and heuristic methods. By placing efficiency as their first priority, these methods opted to rely only on local searches, and are thus inherently approximate, ambiguous or error prone, especially, for genomes with complex structures. Furthermore, since choice of the best heuristics depended critically on the properties of (e.g. errors in) the input data and the available long range information, these approaches hindered designing an error free WGSA pipeline. We dispense with the idea of limiting the solutions to just the approximated ones, and instead favor an approach that could potentially lead to an exhaustive (exponential-time) search of all possible layouts. Its computational complexity thus must be tamed through a constrained search (Branch-and-Bound) and quick identification and pruning of implausible overlays. For his purpose, such a method necessarily relies on a set of score functions (oracles) that can combine different structural properties (e.g. transitivity, coverage, physical maps, etc.). We give a detailed description of this novel assembly framework, referred to as Scoring-and-Unfolding Trimmed Tree Assembler (SUTTA), and present experimental results on several bacterial genomes using next-generation sequencing technology data. We also report experimental evidence that the assembly quality strongly depends on the choice of the minimum overlap parameter k. SUTTA's binaries are freely available to non-profit institutions for research and educational purposes at http://www.bioinformatics.nyu.edu.</t>
  </si>
  <si>
    <t xml:space="preserve">http://www.ncbi.nlm.nih.gov/pubmed/24227677</t>
  </si>
  <si>
    <t xml:space="preserve">featureCounts: an efficient general purpose program for assigning sequence reads to genomic features.</t>
  </si>
  <si>
    <t xml:space="preserve">Next-generation sequencing technologies generate millions of short sequence reads, which are usually aligned to a reference genome. In many applications, the key information required for downstream analysis is the number of reads mapping to each genomic feature, for example to each exon or each gene. The process of counting reads is called read summarization. Read summarization is required for a great variety of genomic analyses but has so far received relatively little attention in the literature. We present featureCounts, a read summarization program suitable for counting reads generated from either RNA or genomic DNA sequencing experiments. featureCounts implements highly efficient chromosome hashing and feature blocking techniques. It is considerably faster than existing methods (by an order of magnitude for gene-level summarization) and requires far less computer memory. It works with either single or paired-end reads and provides a wide range of options appropriate for different sequencing applications. featureCounts is available under GNU General Public License as part of the Subread (http://subread.sourceforge.net) or Rsubread (http://www.bioconductor.org) software packages.</t>
  </si>
  <si>
    <t xml:space="preserve">http://www.ncbi.nlm.nih.gov/pubmed/24885381</t>
  </si>
  <si>
    <t xml:space="preserve">HECTOR: a parallel multistage homopolymer spectrum based error corrector for 454 sequencing data.</t>
  </si>
  <si>
    <t xml:space="preserve">Current-generation sequencing technologies are able to produce low-cost, high-throughput reads. However, the produced reads are imperfect and may contain various sequencing errors. Although many error correction methods have been developed in recent years, none explicitly targets homopolymer-length errors in the 454 sequencing reads. We present HECTOR, a parallel multistage homopolymer spectrum based error corrector for 454 sequencing data. In this algorithm, for the first time we have investigated a novel homopolymer spectrum based approach to handle homopolymer insertions or deletions, which are the dominant sequencing errors in 454 pyrosequencing reads. We have evaluated the performance of HECTOR, in terms of correction quality, runtime and parallel scalability, using both simulated and real pyrosequencing datasets. This performance has been further compared to that of Coral, a state-of-the-art error corrector which is based on multiple sequence alignment and Acacia, a recently published error corrector for amplicon pyrosequences. Our evaluations reveal that HECTOR demonstrates comparable correction quality to Coral, but runs 3.7× faster on average. In addition, HECTOR performs well even when the coverage of the dataset is low. Our homopolymer spectrum based approach is theoretically capable of processing arbitrary-length homopolymer-length errors, with a linear time complexity. HECTOR employs a multi-threaded design based on a master-slave computing model. Our experimental results show that HECTOR is a practical 454 pyrosequencing read error corrector which is competitive in terms of both correction quality and speed. The source code and all simulated data are available at: http://hector454.sourceforge.net.</t>
  </si>
  <si>
    <t xml:space="preserve">http://www.ncbi.nlm.nih.gov/pubmed/20427515</t>
  </si>
  <si>
    <t xml:space="preserve">Parallelization of the MAFFT multiple sequence alignment program.</t>
  </si>
  <si>
    <t xml:space="preserve">Multiple sequence alignment (MSA) is an important step in comparative sequence analyses. Parallelization is a key technique for reducing the time required for large-scale sequence analyses. The three calculation stages, all-to-all comparison, progressive alignment and iterative refinement, of the MAFFT MSA program were parallelized using the POSIX Threads library. Two natural parallelization strategies (best-first and simple hill-climbing) were implemented for the iterative refinement stage. Based on comparisons of the objective scores and benchmark scores between the two approaches, we selected a simple hill-climbing approach as the default. The parallelized version of MAFFT is available at http://mafft.cbrc.jp/alignment/software/. This version currently supports the Linux operating system only.</t>
  </si>
  <si>
    <t xml:space="preserve">http://www.ncbi.nlm.nih.gov/pubmed/17237082</t>
  </si>
  <si>
    <t xml:space="preserve">Phylogeny reconstruction: increasing the accuracy of pairwise distance estimation using Bayesian inference of evolutionary rates.</t>
  </si>
  <si>
    <t xml:space="preserve">Distance-based methods for phylogeny reconstruction are the fastest and easiest to use, and their popularity is accordingly high. They are also the only known methods that can cope with huge datasets of thousands of sequences. These methods rely on evolutionary distance estimation and are sensitive to errors in such estimations. In this study, a novel Bayesian method for estimation of evolutionary distances is developed. The proposed method enables the use of a sophisticated evolutionary model that better accounts for among-site rate variation (ASRV), thereby improving the accuracy of distance estimation. Rate variations are estimated within a Bayesian framework by extracting information from the entire dataset of sequences, unlike standard methods that can only use one pair of sequences at a time. We compare the accuracy of a cascade of distance estimation methods, starting from commonly used methods and moving towards the more sophisticated novel method. Simulation studies show significant improvements in the accuracy of distance estimation by the novel method over the commonly used ones. We demonstrate the effect of the improved accuracy on tree reconstruction using both real and simulated protein sequence alignments. An implementation of this method is available as part of the SEMPHY package.</t>
  </si>
  <si>
    <t xml:space="preserve">http://www.ncbi.nlm.nih.gov/pubmed/14980012</t>
  </si>
  <si>
    <t xml:space="preserve">An Eulerian path approach to global multiple alignment for DNA sequences.</t>
  </si>
  <si>
    <t xml:space="preserve">With the rapid increase in the dataset of genome sequences, the multiple sequence alignment problem is increasingly important and frequently involves the alignment of a large number of sequences. Many heuristic algorithms have been proposed to improve the speed of computation and the quality of alignment. We introduce a novel approach that is fundamentally different from all currently available methods. Our motivation comes from the Eulerian method for fragment assembly in DNA sequencing that transforms all DNA fragments into a de Bruijn graph and then reduces sequence assembly to a Eulerian path problem. The paper focuses on global multiple alignment of DNA sequences, where entire sequences are aligned into one configuration. Our main result is an algorithm with almost linear computational speed with respect to the total size (number of letters) of sequences to be aligned. Five hundred simulated sequences (averaging 500 bases per sequence and as low as 70% pairwise identity) have been aligned within three minutes on a personal computer, and the quality of alignment is satisfactory. As a result, accurate and simultaneous alignment of thousands of long sequences within a reasonable amount of time becomes possible. Data from an Arabidopsis sequencing project is used to demonstrate the performance.</t>
  </si>
  <si>
    <t xml:space="preserve">http://www.ncbi.nlm.nih.gov/pubmed/24639164</t>
  </si>
  <si>
    <t xml:space="preserve">RNA structural alignments, part I: Sankoff-based approaches for structural alignments.</t>
  </si>
  <si>
    <t xml:space="preserve">Simultaneous alignment and secondary structure prediction of RNA sequences is often referred to as &amp;quot;RNA structural alignment.&amp;quot; A class of the methods for structural alignment is based on the principles proposed by Sankoff more than 25 years ago. The Sankoff algorithm simultaneously folds and aligns two or more sequences. The advantage of this algorithm over those that separate the folding and alignment steps is that it makes better predictions. The disadvantage is that it is slower and requires more computer memory to run. The amount of computational resources needed to run the Sankoff algorithm is so high that it took more than a decade before the first implementation of a Sankoff style algorithm was published. However, with the faster computers available today and the improved heuristics used in the implementations the Sankoff-based methods have become practical. This chapter describes the methods based on the Sankoff algorithm. All the practical implementations of the algorithm use heuristics to make them run in reasonable time and memory. These heuristics are also described in this chapter.</t>
  </si>
  <si>
    <t xml:space="preserve">http://www.ncbi.nlm.nih.gov/pubmed/19675096</t>
  </si>
  <si>
    <t xml:space="preserve">PerM: efficient mapping of short sequencing reads with periodic full sensitive spaced seeds.</t>
  </si>
  <si>
    <t xml:space="preserve">The explosion of next-generation sequencing data has spawned the design of new algorithms and software tools to provide efficient mapping for different read lengths and sequencing technologies. In particular, ABI's sequencer (SOLiD system) poses a big computational challenge with its capacity to produce very large amounts of data, and its unique strategy of encoding sequence data into color signals. We present the mapping software, named PerM (Periodic Seed Mapping) that uses periodic spaced seeds to significantly improve mapping efficiency for large reference genomes when compared with state-of-the-art programs. The data structure in PerM requires only 4.5 bytes per base to index the human genome, allowing entire genomes to be loaded to memory, while multiple processors simultaneously map reads to the reference. Weight maximized periodic seeds offer full sensitivity for up to three mismatches and high sensitivity for four and five mismatches while minimizing the number random hits per query, significantly speeding up the running time. Such sensitivity makes PerM a valuable mapping tool for SOLiD and Solexa reads. http://code.google.com/p/perm/</t>
  </si>
  <si>
    <t xml:space="preserve">http://www.ncbi.nlm.nih.gov/pubmed/15980534</t>
  </si>
  <si>
    <t xml:space="preserve">PHYML Online--a web server for fast maximum likelihood-based phylogenetic inference.</t>
  </si>
  <si>
    <t xml:space="preserve">PHYML Online is a web interface to PHYML, a software that implements a fast and accurate heuristic for estimating maximum likelihood phylogenies from DNA and protein sequences. This tool provides the user with a number of options, e.g. nonparametric bootstrap and estimation of various evolutionary parameters, in order to perform comprehensive phylogenetic analyses on large datasets in reasonable computing time. The server and its documentation are available at http://atgc.lirmm.fr/phyml.</t>
  </si>
  <si>
    <t xml:space="preserve">http://www.ncbi.nlm.nih.gov/pubmed/19907642</t>
  </si>
  <si>
    <t xml:space="preserve">BFAST: an alignment tool for large scale genome resequencing.</t>
  </si>
  <si>
    <t xml:space="preserve">The new generation of massively parallel DNA sequencers, combined with the challenge of whole human genome resequencing, result in the need for rapid and accurate alignment of billions of short DNA sequence reads to a large reference genome. Speed is obviously of great importance, but equally important is maintaining alignment accuracy of short reads, in the 25-100 base range, in the presence of errors and true biological variation. We introduce a new algorithm specifically optimized for this task, as well as a freely available implementation, BFAST, which can align data produced by any of current sequencing platforms, allows for user-customizable levels of speed and accuracy, supports paired end data, and provides for efficient parallel and multi-threaded computation on a computer cluster. The new method is based on creating flexible, efficient whole genome indexes to rapidly map reads to candidate alignment locations, with arbitrary multiple independent indexes allowed to achieve robustness against read errors and sequence variants. The final local alignment uses a Smith-Waterman method, with gaps to support the detection of small indels. We compare BFAST to a selection of large-scale alignment tools -- BLAT, MAQ, SHRiMP, and SOAP -- in terms of both speed and accuracy, using simulated and real-world datasets. We show BFAST can achieve substantially greater sensitivity of alignment in the context of errors and true variants, especially insertions and deletions, and minimize false mappings, while maintaining adequate speed compared to other current methods. We show BFAST can align the amount of data needed to fully resequence a human genome, one billion reads, with high sensitivity and accuracy, on a modest computer cluster in less than 24 hours. BFAST is available at (http://bfast.sourceforge.net).</t>
  </si>
  <si>
    <t xml:space="preserve">http://www.ncbi.nlm.nih.gov/pubmed/21599912</t>
  </si>
  <si>
    <t xml:space="preserve">Protein alignment algorithms with an efficient backtracking routine on multiple GPUs.</t>
  </si>
  <si>
    <t xml:space="preserve">Pairwise sequence alignment methods are widely used in biological research. The increasing number of sequences is perceived as one of the upcoming challenges for sequence alignment methods in the nearest future. To overcome this challenge several GPU (Graphics Processing Unit) computing approaches have been proposed lately. These solutions show a great potential of a GPU platform but in most cases address the problem of sequence database scanning and computing only the alignment score whereas the alignment itself is omitted. Thus, the need arose to implement the global and semiglobal Needleman-Wunsch, and Smith-Waterman algorithms with a backtracking procedure which is needed to construct the alignment. In this paper we present the solution that performs the alignment of every given sequence pair, which is a required step for progressive multiple sequence alignment methods, as well as for DNA recognition at the DNA assembly stage. Performed tests show that the implementation, with performance up to 6.3 GCUPS on a single GPU for affine gap penalties, is very efficient in comparison to other CPU and GPU-based solutions. Moreover, multiple GPUs support with load balancing makes the application very scalable. The article shows that the backtracking procedure of the sequence alignment algorithms may be designed to fit in with the GPU architecture. Therefore, our algorithm, apart from scores, is able to compute pairwise alignments. This opens a wide range of new possibilities, allowing other methods from the area of molecular biology to take advantage of the new computational architecture. Performed tests show that the efficiency of the implementation is excellent. Moreover, the speed of our GPU-based algorithms can be almost linearly increased when using more than one graphics card.</t>
  </si>
  <si>
    <t xml:space="preserve">http://www.ncbi.nlm.nih.gov/pubmed/11473001</t>
  </si>
  <si>
    <t xml:space="preserve">Probabilistic divergence measures for detecting interspecies recombination.</t>
  </si>
  <si>
    <t xml:space="preserve">This paper proposes a graphical method for detecting interspecies recombination in multiple alignments of DNA sequences. A fixed-size window is moved along a given DNA sequence alignment. For every position, the marginal posterior probability over tree topologies is determined by means of a Markov chain Monte Carlo simulation. Two probabilistic divergence measures are plotted along the alignment, and are used to identify recombinant regions. The method is compared with established detection methods on a set of synthetic benchmark sequences and two real-world DNA sequence alignments.</t>
  </si>
  <si>
    <t xml:space="preserve">http://www.ncbi.nlm.nih.gov/pubmed/19900305</t>
  </si>
  <si>
    <t xml:space="preserve">Efficient alignment-free DNA barcode analytics.</t>
  </si>
  <si>
    <t xml:space="preserve">In this work we consider barcode DNA analysis problems and address them using alternative, alignment-free methods and representations which model sequences as collections of short sequence fragments (features). The methods use fixed-length representations (spectrum) for barcode sequences to measure similarities or dissimilarities between sequences coming from the same or different species. The spectrum-based representation not only allows for accurate and computationally efficient species classification, but also opens possibility for accurate clustering analysis of putative species barcodes and identification of critical within-barcode loci distinguishing barcodes of different sample groups. New alignment-free methods provide highly accurate and fast DNA barcode-based identification and classification of species with substantial improvements in accuracy and speed over state-of-the-art barcode analysis methods. We evaluate our methods on problems of species classification and identification using barcodes, important and relevant analytical tasks in many practical applications (adverse species movement monitoring, sampling surveys for unknown or pathogenic species identification, biodiversity assessment, etc.) On several benchmark barcode datasets, including ACG, Astraptes, Hesperiidae, Fish larvae, and Birds of North America, proposed alignment-free methods considerably improve prediction accuracy compared to prior results. We also observe significant running time improvements over the state-of-the-art methods. Our results show that newly developed alignment-free methods for DNA barcoding can efficiently and with high accuracy identify specimens by examining only few barcode features, resulting in increased scalability and interpretability of current computational approaches to barcoding.</t>
  </si>
  <si>
    <t xml:space="preserve">http://www.ncbi.nlm.nih.gov/pubmed/24947750</t>
  </si>
  <si>
    <t xml:space="preserve">Omega: an overlap-graph de novo assembler for metagenomics.</t>
  </si>
  <si>
    <t xml:space="preserve">Metagenomic sequencing allows reconstruction of microbial genomes directly from environmental samples. Omega (overlap-graph metagenome assembler) was developed for assembling and scaffolding Illumina sequencing data of microbial communities. Omega found overlaps between reads using a prefix/suffix hash table. The overlap graph of reads was simplified by removing transitive edges and trimming short branches. Unitigs were generated based on minimum cost flow analysis of the overlap graph and then merged to contigs and scaffolds using mate-pair information. In comparison with three de Bruijn graph assemblers (SOAPdenovo, IDBA-UD and MetaVelvet), Omega provided comparable overall performance on a HiSeq 100-bp dataset and superior performance on a MiSeq 300-bp dataset. In comparison with Celera on the MiSeq dataset, Omega provided more continuous assemblies overall using a fraction of the computing time of existing overlap-layout-consensus assemblers. This indicates Omega can more efficiently assemble longer Illumina reads, and at deeper coverage, for metagenomic datasets. Implemented in C++ with source code and binaries freely available at http://omega.omicsbio.org.</t>
  </si>
  <si>
    <t xml:space="preserve">http://www.ncbi.nlm.nih.gov/pubmed/18755046</t>
  </si>
  <si>
    <t xml:space="preserve">FERN - a Java framework for stochastic simulation and evaluation of reaction networks.</t>
  </si>
  <si>
    <t xml:space="preserve">Stochastic simulation can be used to illustrate the development of biological systems over time and the stochastic nature of these processes. Currently available programs for stochastic simulation, however, are limited in that they either a) do not provide the most efficient simulation algorithms and are difficult to extend, b) cannot be easily integrated into other applications or c) do not allow to monitor and intervene during the simulation process in an easy and intuitive way. Thus, in order to use stochastic simulation in innovative high-level modeling and analysis approaches more flexible tools are necessary. In this article, we present FERN (Framework for Evaluation of Reaction Networks), a Java framework for the efficient simulation of chemical reaction networks. FERN is subdivided into three layers for network representation, simulation and visualization of the simulation results each of which can be easily extended. It provides efficient and accurate state-of-the-art stochastic simulation algorithms for well-mixed chemical systems and a powerful observer system, which makes it possible to track and control the simulation progress on every level. To illustrate how FERN can be easily integrated into other systems biology applications, plugins to Cytoscape and CellDesigner are included. These plugins make it possible to run simulations and to observe the simulation progress in a reaction network in real-time from within the Cytoscape or CellDesigner environment. FERN addresses shortcomings of currently available stochastic simulation programs in several ways. First, it provides a broad range of efficient and accurate algorithms both for exact and approximate stochastic simulation and a simple interface for extending to new algorithms. FERN's implementations are considerably faster than the C implementations of gillespie2 or the Java implementations of ISBJava. Second, it can be used in a straightforward way both as a stand-alone program and within new systems biology applications. Finally, complex scenarios requiring intervention during the simulation progress can be modelled easily with FERN.</t>
  </si>
  <si>
    <t xml:space="preserve">http://www.ncbi.nlm.nih.gov/pubmed/18556476</t>
  </si>
  <si>
    <t xml:space="preserve">OPUS-Rota: a fast and accurate method for side-chain modeling.</t>
  </si>
  <si>
    <t xml:space="preserve">In this paper, we introduce a fast and accurate side-chain modeling method, named OPUS-Rota. In a benchmark comparison with the methods SCWRL, NCN, LGA, SPRUCE, Rosetta, and SCAP, OPUS-Rota is shown to be much faster than all the methods except SCWRL, which is comparably fast. In terms of overall chi (1) and chi (1+2) accuracies, however, OPUS-Rota is 5.4 and 8.8 percentage points better, respectively, than SCWRL. Compared with NCN, which has the best accuracy in the literature, OPUS-Rota is 1.6 percentage points better for overall chi (1+2) but 0.3 percentage points weaker for overall chi (1). Hence, our algorithm is much more accurate than SCWRL with similar execution speed, and it has accuracy comparable to or better than the most accurate methods in the literature, but with a runtime that is one or two orders of magnitude shorter. In addition, OPUS-Rota consistently outperforms SCWRL on the Wallner and Elofsson homology-modeling benchmark set when the sequence identity is greater than 40%. We hope that OPUS-Rota will contribute to high-accuracy structure refinement, and the computer program is freely available for academic users.</t>
  </si>
  <si>
    <t xml:space="preserve">http://www.ncbi.nlm.nih.gov/pubmed/25482036</t>
  </si>
  <si>
    <t xml:space="preserve">Inversion of peak elution order prevents uniform time alignment of complex liquid-chromatography coupled to mass spectrometry datasets.</t>
  </si>
  <si>
    <t xml:space="preserve">Retention time alignment is one of the most challenging steps in processing LC-MS datasets of complex proteomics samples acquired within a differential profiling study. A large number of time alignment methods have been developed for accurate pre-processing of such datasets. These methods generally assume that common compounds elute in the same order but they do not test whether this assumption holds. If this assumption is not valid, alignments based on a monotonic retention time function will lose accuracy for peaks that depart from the expected order of the retention time correspondence function. To address this issue, we propose a quality control method that assesses if a pair of complex LC-MS datasets can be aligned with the same alignment performance based on statistical tests before correcting retention time shifts. The algorithm first confirms the presence of an adequate number of common peaks (&amp;gt;∼100 accurately matched peak pairs), then determines if the probability for a conserved elution order of those common peaks is sufficiently high (&amp;gt;0.01) and finally performs retention time alignment of two LC-MS chromatograms. This procedure was applied to LC-MS and LC-MS/MS datasets from two different inter-laboratory proteomics studies showing that a large number of common peaks in chromatograms acquired by different laboratories change elution order with considerable retention time differences.</t>
  </si>
  <si>
    <t xml:space="preserve">http://www.ncbi.nlm.nih.gov/pubmed/19535537</t>
  </si>
  <si>
    <t xml:space="preserve">A fast hybrid short read fragment assembly algorithm.</t>
  </si>
  <si>
    <t xml:space="preserve">The shorter and vastly more numerous reads produced by second-generation sequencing technologies require new tools that can assemble massive numbers of reads in reasonable time. Existing short-read assembly tools can be classified into two categories: greedy extension-based and graph-based. While the graph-based approaches are generally superior in terms of assembly quality, the computer resources required for building and storing a huge graph are very high. In this article, we present Taipan, an assembly algorithm which can be viewed as a hybrid of these two approaches. Taipan uses greedy extensions for contig construction but at each step realizes enough of the corresponding read graph to make better decisions as to how assembly should continue. We show that this approach can achieve an assembly quality at least as good as the graph-based approaches used in the popular Edena and Velvet assembly tools using a moderate amount of computing resources.</t>
  </si>
  <si>
    <t xml:space="preserve">http://www.ncbi.nlm.nih.gov/pubmed/23323857</t>
  </si>
  <si>
    <t xml:space="preserve">A detailed error analysis of 13 kernel methods for protein-protein interaction extraction.</t>
  </si>
  <si>
    <t xml:space="preserve">Kernel-based classification is the current state-of-the-art for extracting pairs of interacting proteins (PPIs) from free text. Various proposals have been put forward, which diverge especially in the specific kernel function, the type of input representation, and the feature sets. These proposals are regularly compared to each other regarding their overall performance on different gold standard corpora, but little is known about their respective performance on the instance level. We report on a detailed analysis of the shared characteristics and the differences between 13 current methods using five PPI corpora. We identified a large number of rather difficult (misclassified by most methods) and easy (correctly classified by most methods) PPIs. We show that kernels using the same input representation perform similarly on these pairs and that building ensembles using dissimilar kernels leads to significant performance gain. However, our analysis also reveals that characteristics shared between difficult pairs are few, which lowers the hope that new methods, if built along the same line as current ones, will deliver breakthroughs in extraction performance. Our experiments show that current methods do not seem to do very well in capturing the shared characteristics of positive PPI pairs, which must also be attributed to the heterogeneity of the (still very few) available corpora. Our analysis suggests that performance improvements shall be sought after rather in novel feature sets than in novel kernel functions.</t>
  </si>
  <si>
    <t xml:space="preserve">http://www.ncbi.nlm.nih.gov/pubmed/16928736</t>
  </si>
  <si>
    <t xml:space="preserve">Maximum likelihood of phylogenetic networks.</t>
  </si>
  <si>
    <t xml:space="preserve">Horizontal gene transfer (HGT) is believed to be ubiquitous among bacteria, and plays a major role in their genome diversification as well as their ability to develop resistance to antibiotics. In light of its evolutionary significance and implications for human health, developing accurate and efficient methods for detecting and reconstructing HGT is imperative. In this article we provide a new HGT-oriented likelihood framework for many problems that involve phylogeny-based HGT detection and reconstruction. Beside the formulation of various likelihood criteria, we show that most of these problems are NP-hard, and offer heuristics for efficient and accurate reconstruction of HGT under these criteria. We implemented our heuristics and used them to analyze biological as well as synthetic data. In both cases, our criteria and heuristics exhibited very good performance with respect to identifying the correct number of HGT events as well as inferring their correct location on the species tree. Implementation of the criteria as well as heuristics and hardness proofs are available from the authors upon request. Hardness proofs can also be downloaded at http://www.cs.tau.ac.il/~tamirtul/MLNET/Supp-ML.pdf</t>
  </si>
  <si>
    <t xml:space="preserve">http://www.ncbi.nlm.nih.gov/pubmed/21903629</t>
  </si>
  <si>
    <t xml:space="preserve">FLASH: fast length adjustment of short reads to improve genome assemblies.</t>
  </si>
  <si>
    <t xml:space="preserve">Next-generation sequencing technologies generate very large numbers of short reads. Even with very deep genome coverage, short read lengths cause problems in de novo assemblies. The use of paired-end libraries with a fragment size shorter than twice the read length provides an opportunity to generate much longer reads by overlapping and merging read pairs before assembling a genome. We present FLASH, a fast computational tool to extend the length of short reads by overlapping paired-end reads from fragment libraries that are sufficiently short. We tested the correctness of the tool on one million simulated read pairs, and we then applied it as a pre-processor for genome assemblies of Illumina reads from the bacterium Staphylococcus aureus and human chromosome 14. FLASH correctly extended and merged reads &amp;gt;99% of the time on simulated reads with an error rate of &amp;lt;1%. With adequately set parameters, FLASH correctly merged reads over 90% of the time even when the reads contained up to 5% errors. When FLASH was used to extend reads prior to assembly, the resulting assemblies had substantially greater N50 lengths for both contigs and scaffolds. The FLASH system is implemented in C and is freely available as open-source code at http://www.cbcb.umd.edu/software/flash. t.magoc@gmail.com.</t>
  </si>
  <si>
    <t xml:space="preserve">http://www.ncbi.nlm.nih.gov/pubmed/23428640</t>
  </si>
  <si>
    <t xml:space="preserve">Making automated multiple alignments of very large numbers of protein sequences.</t>
  </si>
  <si>
    <t xml:space="preserve">Recent developments in sequence alignment software have made possible multiple sequence alignments (MSAs) of &amp;gt;100 000 sequences in reasonable times. At present, there are no systematic analyses concerning the scalability of the alignment quality as the number of aligned sequences is increased. We benchmarked a wide range of widely used MSA packages using a selection of protein families with some known structures and found that the accuracy of such alignments decreases markedly as the number of sequences grows. This is more or less true of all packages and protein families. The phenomenon is mostly due to the accumulation of alignment errors, rather than problems in guide-tree construction. This is partly alleviated by using iterative refinement or selectively adding sequences. The average accuracy of progressive methods by comparison with structure-based benchmarks can be improved by incorporating information derived from high-quality structural alignments of sequences with solved structures. This suggests that the availability of high quality curated alignments will have to complement algorithmic and/or software developments in the long-term. Benchmark data used in this study are available at http://www.clustal.org/omega/homfam-20110613-25.tar.gz and http://www.clustal.org/omega/bali3fam-26.tar.gz. Supplementary data are available at Bioinformatics online.</t>
  </si>
  <si>
    <t xml:space="preserve">http://www.ncbi.nlm.nih.gov/pubmed/22727112</t>
  </si>
  <si>
    <t xml:space="preserve">A cooperative strategy for parameter estimation in large scale systems biology models.</t>
  </si>
  <si>
    <t xml:space="preserve">Mathematical models play a key role in systems biology: they summarize the currently available knowledge in a way that allows to make experimentally verifiable predictions. Model calibration consists of finding the parameters that give the best fit to a set of experimental data, which entails minimizing a cost function that measures the goodness of this fit. Most mathematical models in systems biology present three characteristics which make this problem very difficult to solve: they are highly non-linear, they have a large number of parameters to be estimated, and the information content of the available experimental data is frequently scarce. Hence, there is a need for global optimization methods capable of solving this problem efficiently. A new approach for parameter estimation of large scale models, called Cooperative Enhanced Scatter Search (CeSS), is presented. Its key feature is the cooperation between different programs (&amp;quot;threads&amp;quot;) that run in parallel in different processors. Each thread implements a state of the art metaheuristic, the enhanced Scatter Search algorithm (eSS). Cooperation, meaning information sharing between threads, modifies the systemic properties of the algorithm and allows to speed up performance. Two parameter estimation problems involving models related with the central carbon metabolism of E. coli which include different regulatory levels (metabolic and transcriptional) are used as case studies. The performance and capabilities of the method are also evaluated using benchmark problems of large-scale global optimization, with excellent results. The cooperative CeSS strategy is a general purpose technique that can be applied to any model calibration problem. Its capability has been demonstrated by calibrating two large-scale models of different characteristics, improving the performance of previously existing methods in both cases. The cooperative metaheuristic presented here can be easily extended to incorporate other global and local search solvers and specific structural information for particular classes of problems.</t>
  </si>
  <si>
    <t xml:space="preserve">http://www.ncbi.nlm.nih.gov/pubmed/20813068</t>
  </si>
  <si>
    <t xml:space="preserve">Fast and accurate protein substructure searching with simulated annealing and GPUs.</t>
  </si>
  <si>
    <t xml:space="preserve">Searching a database of protein structures for matches to a query structure, or occurrences of a structural motif, is an important task in structural biology and bioinformatics. While there are many existing methods for structural similarity searching, faster and more accurate approaches are still required, and few current methods are capable of substructure (motif) searching. We developed an improved heuristic for tableau-based protein structure and substructure searching using simulated annealing, that is as fast or faster and comparable in accuracy, with some widely used existing methods. Furthermore, we created a parallel implementation on a modern graphics processing unit (GPU). The GPU implementation achieves up to 34 times speedup over the CPU implementation of tableau-based structure search with simulated annealing, making it one of the fastest available methods. To the best of our knowledge, this is the first application of a GPU to the protein structural search problem.</t>
  </si>
  <si>
    <t xml:space="preserve">http://www.ncbi.nlm.nih.gov/pubmed/25273068</t>
  </si>
  <si>
    <t xml:space="preserve">Alignathon: a competitive assessment of whole-genome alignment methods.</t>
  </si>
  <si>
    <t xml:space="preserve">Multiple sequence alignments (MSAs) are a prerequisite for a wide variety of evolutionary analyses. Published assessments and benchmark data sets for protein and, to a lesser extent, global nucleotide MSAs are available, but less effort has been made to establish benchmarks in the more general problem of whole-genome alignment (WGA). Using the same model as the successful Assemblathon competitions, we organized a competitive evaluation in which teams submitted their alignments and then assessments were performed collectively after all the submissions were received. Three data sets were used: Two were simulated and based on primate and mammalian phylogenies, and one was comprised of 20 real fly genomes. In total, 35 submissions were assessed, submitted by 10 teams using 12 different alignment pipelines. We found agreement between independent simulation-based and statistical assessments, indicating that there are substantial accuracy differences between contemporary alignment tools. We saw considerable differences in the alignment quality of differently annotated regions and found that few tools aligned the duplications analyzed. We found that many tools worked well at shorter evolutionary distances, but fewer performed competitively at longer distances. We provide all data sets, submissions, and assessment programs for further study and provide, as a resource for future benchmarking, a convenient repository of code and data for reproducing the simulation assessments.</t>
  </si>
  <si>
    <t xml:space="preserve">http://www.ncbi.nlm.nih.gov/pubmed/12804087</t>
  </si>
  <si>
    <t xml:space="preserve">Estimating dataset size requirements for classifying DNA microarray data.</t>
  </si>
  <si>
    <t xml:space="preserve">A statistical methodology for estimating dataset size requirements for classifying microarray data using learning curves is introduced. The goal is to use existing classification results to estimate dataset size requirements for future classification experiments and to evaluate the gain in accuracy and significance of classifiers built with additional data. The method is based on fitting inverse power-law models to construct empirical learning curves. It also includes a permutation test procedure to assess the statistical significance of classification performance for a given dataset size. This procedure is applied to several molecular classification problems representing a broad spectrum of levels of complexity.</t>
  </si>
  <si>
    <t xml:space="preserve">http://www.ncbi.nlm.nih.gov/pubmed/21526119</t>
  </si>
  <si>
    <t xml:space="preserve">Towards accurate estimation of the proportion of true null hypotheses in multiple testing.</t>
  </si>
  <si>
    <t xml:space="preserve">Biomedical researchers are now often faced with situations where it is necessary to test a large number of hypotheses simultaneously, eg, in comparative gene expression studies using high-throughput microarray technology. To properly control false positive errors the FDR (false discovery rate) approach has become widely used in multiple testing. The accurate estimation of FDR requires the proportion of true null hypotheses being accurately estimated. To date many methods for estimating this quantity have been proposed. Typically when a new method is introduced, some simulations are carried out to show the improved accuracy of the new method. However, the simulations are often very limited to covering only a few points in the parameter space. Here I have carried out extensive in silico experiments to compare some commonly used methods for estimating the proportion of true null hypotheses. The coverage of these simulations is unprecedented thorough over the parameter space compared to typical simulation studies in the literature. Thus this work enables us to draw conclusions globally as to the performance of these different methods. It was found that a very simple method gives the most accurate estimation in a dominantly large area of the parameter space. Given its simplicity and its overall superior accuracy I recommend its use as the first choice for estimating the proportion of true null hypotheses in multiple testing.</t>
  </si>
  <si>
    <t xml:space="preserve">http://www.ncbi.nlm.nih.gov/pubmed/26355786</t>
  </si>
  <si>
    <t xml:space="preserve">Optimizing Spaced k-mer Neighbors for Efficient Filtration in Protein Similarity Search.</t>
  </si>
  <si>
    <t xml:space="preserve">Large-scale comparison or similarity search of genomic DNA and protein sequence is of fundamental importance in modern molecular biology. To perform DNA and protein sequence similarity search efficiently, seeding (or filtration) method has been widely used where only sequences sharing a common pattern or &amp;quot;seed&amp;quot; are subject to detailed comparison. Therefore these methods trade search sensitivity with search speed. In this paper, we introduce a new seeding method, called spaced k-mer neighbors, which provides a better tradeoff between the sensitivity and speed in protein sequence similarity search. With the method of spaced k-mer neighbors, for each spaced k-mer, a set of spaced k-mers is selected as its neighbors. These pre-selected spaced k-mer neighbors are then used to detect hits between query sequence and database sequences. We propose an efficient heuristic algorithm for the spaced neighbor selection. Our computational experimental results demonstrate that the method of spaced k-mer neighbors can improve the overall tradeoff efficiency over existing seeding methods.</t>
  </si>
  <si>
    <t xml:space="preserve">http://www.ncbi.nlm.nih.gov/pubmed/26130333</t>
  </si>
  <si>
    <t xml:space="preserve">Comparing K-mer based methods for improved classification of 16S sequences.</t>
  </si>
  <si>
    <t xml:space="preserve">The need for precise and stable taxonomic classification is highly relevant in modern microbiology. Parallel to the explosion in the amount of sequence data accessible, there has also been a shift in focus for classification methods. Previously, alignment-based methods were the most applicable tools. Now, methods based on counting K-mers by sliding windows are the most interesting classification approach with respect to both speed and accuracy. Here, we present a systematic comparison on five different K-mer based classification methods for the 16S rRNA gene. The methods differ from each other both in data usage and modelling strategies. We have based our study on the commonly known and well-used naïve Bayes classifier from the RDP project, and four other methods were implemented and tested on two different data sets, on full-length sequences as well as fragments of typical read-length. The difference in classification error obtained by the methods seemed to be small, but they were stable and for both data sets tested. The Preprocessed nearest-neighbour (PLSNN) method performed best for full-length 16S rRNA sequences, significantly better than the naïve Bayes RDP method. On fragmented sequences the naïve Bayes Multinomial method performed best, significantly better than all other methods. For both data sets explored, and on both full-length and fragmented sequences, all the five methods reached an error-plateau. We conclude that no K-mer based method is universally best for classifying both full-length sequences and fragments (reads). All methods approach an error plateau indicating improved training data is needed to improve classification from here. Classification errors occur most frequent for genera with few sequences present. For improving the taxonomy and testing new classification methods, the need for a better and more universal and robust training data set is crucial.</t>
  </si>
  <si>
    <t xml:space="preserve">http://www.ncbi.nlm.nih.gov/pubmed/15852503</t>
  </si>
  <si>
    <t xml:space="preserve">Multiple sequence alignment using an exhaustive and greedy algorithm.</t>
  </si>
  <si>
    <t xml:space="preserve">We describe an exhaustive and greedy algorithm for improving the accuracy of multiple sequence alignment. A simple progressive alignment approach is employed to provide initial alignments. The initial alignment is then iteratively optimized against an objective function. For any working alignment, the optimization involves three operations: insertions, deletions and shuffles of gaps. The optimization is exhaustive since the algorithm applies the above operations to all eligible positions of an alignment. It is also greedy since only the operation that gives the best improving objective score will be accepted. The algorithms have been implemented in the EGMA (Exhaustive and Greedy Multiple Alignment) package using Java programming language, and have been evaluated using the BAliBASE benchmark alignment database. Although EGMA is not guaranteed to produce globally optimized alignment, the tests indicate that EGMA is able to build alignments with high quality consistently, compared with other commonly used iterative and non-iterative alignment programs. It is also useful for refining multiple alignments obtained by other methods.</t>
  </si>
  <si>
    <t xml:space="preserve">http://www.ncbi.nlm.nih.gov/pubmed/21778524</t>
  </si>
  <si>
    <t xml:space="preserve">Multiple sequence assembly from reads alignable to a common reference genome.</t>
  </si>
  <si>
    <t xml:space="preserve">We describe a set of computational problems motivated by certain analysis tasks in genome resequencing. These are assembly problems for which multiple distinct sequences must be assembled, but where the relative positions of reads to be assembled are already known. This information is obtained from a common reference genome and is characteristic of resequencing experiments. The simplest variant of the problem aims at determining a minimum set of superstrings such that each sequenced read matches at least one superstring. We give an algorithm with time complexity O(N), where N is the sum of the lengths of reads, substantially improving on previous algorithms for solving the same problem. We also examine the problem of finding the smallest number of reads to remove such that the remaining reads are consistent with k superstrings. By exploiting a surprising relationship with the minimum cost flow problem, we show that this problem can be solved in polynomial time when nested reads are excluded. If nested reads are permitted, this problem of removing the minimum number of reads becomes NP-hard. We show that permitting mismatches between reads and their nearest superstrings generally renders these problems NP-hard.</t>
  </si>
  <si>
    <t xml:space="preserve">http://www.ncbi.nlm.nih.gov/pubmed/25402007</t>
  </si>
  <si>
    <t xml:space="preserve">Fast and sensitive protein alignment using DIAMOND.</t>
  </si>
  <si>
    <t xml:space="preserve">The alignment of sequencing reads against a protein reference database is a major computational bottleneck in metagenomics and data-intensive evolutionary projects. Although recent tools offer improved performance over the gold standard BLASTX, they exhibit only a modest speedup or low sensitivity. We introduce DIAMOND, an open-source algorithm based on double indexing that is 20,000 times faster than BLASTX on short reads and has a similar degree of sensitivity.</t>
  </si>
  <si>
    <t xml:space="preserve">http://www.ncbi.nlm.nih.gov/pubmed/20529904</t>
  </si>
  <si>
    <t xml:space="preserve">Optimal algorithms for haplotype assembly from whole-genome sequence data.</t>
  </si>
  <si>
    <t xml:space="preserve">Haplotype inference is an important step for many types of analyses of genetic variation in the human genome. Traditional approaches for obtaining haplotypes involve collecting genotype information from a population of individuals and then applying a haplotype inference algorithm. The development of high-throughput sequencing technologies allows for an alternative strategy to obtain haplotypes by combining sequence fragments. The problem of 'haplotype assembly' is the problem of assembling the two haplotypes for a chromosome given the collection of such fragments, or reads, and their locations in the haplotypes, which are pre-determined by mapping the reads to a reference genome. Errors in reads significantly increase the difficulty of the problem and it has been shown that the problem is NP-hard even for reads of length 2. Existing greedy and stochastic algorithms are not guaranteed to find the optimal solutions for the haplotype assembly problem. In this article, we proposed a dynamic programming algorithm that is able to assemble the haplotypes optimally with time complexity O(m x 2(k) x n), where m is the number of reads, k is the length of the longest read and n is the total number of SNPs in the haplotypes. We also reduce the haplotype assembly problem into the maximum satisfiability problem that can often be solved optimally even when k is large. Taking advantage of the efficiency of our algorithm, we perform simulation experiments demonstrating that the assembly of haplotypes using reads of length typical of the current sequencing technologies is not practical. However, we demonstrate that the combination of this approach and the traditional haplotype phasing approaches allow us to practically construct haplotypes containing both common and rare variants.</t>
  </si>
  <si>
    <t xml:space="preserve">http://www.ncbi.nlm.nih.gov/pubmed/19148271</t>
  </si>
  <si>
    <t xml:space="preserve">Phylogenetic and functional assessment of orthologs inference projects and methods.</t>
  </si>
  <si>
    <t xml:space="preserve">Accurate genome-wide identification of orthologs is a central problem in comparative genomics, a fact reflected by the numerous orthology identification projects developed in recent years. However, only a few reports have compared their accuracy, and indeed, several recent efforts have not yet been systematically evaluated. Furthermore, orthology is typically only assessed in terms of function conservation, despite the phylogeny-based original definition of Fitch. We collected and mapped the results of nine leading orthology projects and methods (COG, KOG, Inparanoid, OrthoMCL, Ensembl Compara, Homologene, RoundUp, EggNOG, and OMA) and two standard methods (bidirectional best-hit and reciprocal smallest distance). We systematically compared their predictions with respect to both phylogeny and function, using six different tests. This required the mapping of millions of sequences, the handling of hundreds of millions of predicted pairs of orthologs, and the computation of tens of thousands of trees. In phylogenetic analysis or in functional analysis where high specificity is required, we find that OMA and Homologene perform best. At lower functional specificity but higher coverage level, OrthoMCL outperforms Ensembl Compara, and to a lesser extent Inparanoid. Lastly, the large coverage of the recent EggNOG can be of interest to build broad functional grouping, but the method is not specific enough for phylogenetic or detailed function analyses. In terms of general methodology, we observe that the more sophisticated tree reconstruction/reconciliation approach of Ensembl Compara was at times outperformed by pairwise comparison approaches, even in phylogenetic tests. Furthermore, we show that standard bidirectional best-hit often outperforms projects with more complex algorithms. First, the present study provides guidance for the broad community of orthology data users as to which database best suits their needs. Second, it introduces new methodology to verify orthology. And third, it sets performance standards for current and future approaches.</t>
  </si>
  <si>
    <t xml:space="preserve">http://www.ncbi.nlm.nih.gov/pubmed/16260755</t>
  </si>
  <si>
    <t xml:space="preserve">A novel approach to structural alignment using realistic structural and environmental information.</t>
  </si>
  <si>
    <t xml:space="preserve">In the era of structural genomics, it is necessary to generate accurate structural alignments in order to build good templates for homology modeling. Although a great number of structural alignment algorithms have been developed, most of them ignore intermolecular interactions during the alignment procedure. Therefore, structures in different oligomeric states are barely distinguishable, and it is very challenging to find correct alignment in coil regions. Here we present a novel approach to structural alignment using a clique finding algorithm and environmental information (SAUCE). In this approach, we build the alignment based on not only structural coordinate information but also realistic environmental information extracted from biological unit files provided by the Protein Data Bank (PDB). At first, we eliminate all environmentally unfavorable pairings of residues. Then we identify alignments in core regions via a maximal clique finding algorithm. Two extreme value distribution (EVD) form statistics have been developed to evaluate core region alignments. With an optional extension step, global alignment can be derived based on environment-based dynamic programming linking. We show that our method is able to differentiate three-dimensional structures in different oligomeric states, and is able to find flexible alignments between multidomain structures without predetermined hinge regions. The overall performance is also evaluated on a large scale by comparisons to current structural classification databases as well as to other alignment methods.</t>
  </si>
  <si>
    <t xml:space="preserve">http://www.ncbi.nlm.nih.gov/pubmed/18592192</t>
  </si>
  <si>
    <t xml:space="preserve">Database similarity searches.</t>
  </si>
  <si>
    <t xml:space="preserve">With genome sequencing projects producing huge amounts of sequence data, database sequence similarity search has become a central tool in bioinformatics to identify potentially homologous sequences. It is thus widely used as an initial step for sequence characterization and annotation, phylogeny, genomics, transcriptomics, and proteomics studies. Database similarity search is based upon sequence alignment methods also used in pairwise sequence comparison. Sequence alignment can be global (whole sequence alignment) or local (partial sequence alignment) and there are algorithms to find the optimal alignment given particular comparison criteria. However, as database searches require the comparison of the query sequence with every single sequence in the database, heuristic algorithms have been designed to reduce the time required to build an alignment that has a reasonable chance to be the best one. Such algorithms have been implemented as fast and efficient programs (Blast, FastA) available in different types to address different kinds of problems. After searching the appropriate database, similarity search programs produce a list of similar sequences and local alignments. These results should be carefully examined before coming to any conclusion, as many traps await the similarity seeker: paralogues, multidomain proteins, pseudogenes, etc. This chapter presents points that should always be kept in mind when performing database similarity searches for various goals. It ends with a practical example of sequence characterization from a single protein database search using Blast.</t>
  </si>
  <si>
    <t xml:space="preserve">http://www.ncbi.nlm.nih.gov/pubmed/21940641</t>
  </si>
  <si>
    <t xml:space="preserve">ImOSM: intermittent evolution and robustness of phylogenetic methods.</t>
  </si>
  <si>
    <t xml:space="preserve">Among the criteria to evaluate the performance of a phylogenetic method, robustness to model violation is of particular practical importance as complete a priori knowledge of evolutionary processes is typically unavailable. For studies of robustness in phylogenetic inference, a utility to add well-defined model violations to the simulated data would be helpful. We therefore introduce ImOSM, a tool to imbed intermittent evolution as model violation into an alignment. Intermittent evolution refers to extra substitutions occurring randomly on branches of a tree, thus changing alignment site patterns. This means that the extra substitutions are placed on the tree after the typical process of sequence evolution is completed. We then study the robustness of widely used phylogenetic methods: maximum likelihood (ML), maximum parsimony (MP), and a distance-based method (BIONJ) to various scenarios of model violation. Violation of rates across sites (RaS) heterogeneity and simultaneous violation of RaS and the transition/transversion ratio on two nonadjacent external branches hinder all the methods recovery of the true topology for a four-taxon tree. For an eight-taxon balanced tree, the violations cause each of the three methods to infer a different topology. Both ML and MP fail, whereas BIONJ, which calculates the distances based on the ML estimated parameters, reconstructs the true tree. Finally, we report that a test of model homogeneity and goodness of fit tests have enough power to detect such model violations. The outcome of the tests can help to actually gain confidence in the inferred trees. Therefore, we recommend using these tests in practical phylogenetic analyses.</t>
  </si>
  <si>
    <t xml:space="preserve">http://www.ncbi.nlm.nih.gov/pubmed/23189847</t>
  </si>
  <si>
    <t xml:space="preserve">[Evaluation of computational methods for HLA three loci haplotype by compare with family-based data].</t>
  </si>
  <si>
    <t xml:space="preserve">We evaluated the accuracy and efficiency of computational inference methods for haplotype on estimate HLA-A-B-C haplotype frequencies by compared with the haplotypes manually defined in a family-base dataset. 558 individuals with pedigree information were selected, and their haplotyps were compared with the data obtained by the following three method: the Expectation-Maximization (EM) and Excoffier-Laval-Balding (ELB)algorithms using the AELEQUIN software, and the SAS/Genetics PROC HAPLOTYPE method. After performing the SAS/Genetics method, and the Expectation-Maximization (EM) and Excoffier-Laval-Balding (ELB) algorithms using the AELEQUIN software, 248, 247, and 238 different haplotypes were obtained respectively. The accuracy rates of these three methods were 88.5%, 89.1%, and 90.3% respectively. There are no significant different in the accuracy and estimated haplotype frequency comparisons among any two of these computational inference methods. High accuracy haplotype frequency estimate rates could be obtained by these three computational inference methods, and there are no significant difference in the comparison of haplotypes estimated by SAS/Genetics, the EM and ELB algorithms using the AELEQUIN software. However, ELB algorithm shows better performance than EM algorithm and SAS/Genetics PROC HAPLOTYPE method for haplotype frequencies estimation in general.</t>
  </si>
  <si>
    <t xml:space="preserve">http://www.ncbi.nlm.nih.gov/pubmed/19478005</t>
  </si>
  <si>
    <t xml:space="preserve">Toward a gold standard for promoter prediction evaluation.</t>
  </si>
  <si>
    <t xml:space="preserve">Promoter prediction is an important task in genome annotation projects, and during the past years many new promoter prediction programs (PPPs) have emerged. However, many of these programs are compared inadequately to other programs. In most cases, only a small portion of the genome is used to evaluate the program, which is not a realistic setting for whole genome annotation projects. In addition, a common evaluation design to properly compare PPPs is still lacking. We present a large-scale benchmarking study of 17 state-of-the-art PPPs. A multi-faceted evaluation strategy is proposed that can be used as a gold standard for promoter prediction evaluation, allowing authors of promoter prediction software to compare their method to existing methods in a proper way. This evaluation strategy is subsequently used to compare the chosen promoter predictors, and an in-depth analysis on predictive performance, promoter class specificity, overlap between predictors and positional bias of the predictions is conducted. We provide the implementations of the four protocols, as well as the datasets required to perform the benchmarks to the academic community free of charge on request. Supplementary data are available at Bioinformatics online.</t>
  </si>
  <si>
    <t xml:space="preserve">http://www.ncbi.nlm.nih.gov/pubmed/20639539</t>
  </si>
  <si>
    <t xml:space="preserve">Issues in bioinformatics benchmarking: the case study of multiple sequence alignment.</t>
  </si>
  <si>
    <t xml:space="preserve">The post-genomic era presents many new challenges for the field of bioinformatics. Novel computational approaches are now being developed to handle the large, complex and noisy datasets produced by high throughput technologies. Objective evaluation of these methods is essential (i) to assure high quality, (ii) to identify strong and weak points of the algorithms, (iii) to measure the improvements introduced by new methods and (iv) to enable non-specialists to choose an appropriate tool. Here, we discuss the development of formal benchmarks, designed to represent the current problems encountered in the bioinformatics field. We consider several criteria for building good benchmarks and the advantages to be gained when they are used intelligently. To illustrate these principles, we present a more detailed discussion of benchmarks for multiple alignments of protein sequences. As in many other domains, significant progress has been achieved in the multiple alignment field and the datasets have become progressively more challenging as the existing algorithms have evolved. Finally, we propose directions for future developments that will ensure that the bioinformatics benchmarks correspond to the challenges posed by the high throughput data.</t>
  </si>
  <si>
    <t xml:space="preserve">http://www.ncbi.nlm.nih.gov/pubmed/26026137</t>
  </si>
  <si>
    <t xml:space="preserve">ACE: accurate correction of errors using K-mer tries.</t>
  </si>
  <si>
    <t xml:space="preserve">The quality of high-throughput next-generation sequencing data significantly influences the performance and memory consumption of assembly and mapping algorithms. The most ubiquitous platform, Illumina, mainly suffers from substitution errors. We have developed a tool, ACE, based on K-mer tries to correct such errors. On real MiSeq and HiSeq Illumina archives, ACE yields higher gains in terms of coverage depth, outperforming state-of-the-art competitors in the majority of cases. ACE is licensed under the GPL license and can be freely obtained at https://github.com/sheikhizadeh/ACE/. The program is implemented in C++ and runs on most Unix-derived operating systems. siavash.sheikhizadehanari@wur.nl Supplementary data are available at Bioinformatics online.</t>
  </si>
  <si>
    <t xml:space="preserve">http://www.ncbi.nlm.nih.gov/pubmed/16752207</t>
  </si>
  <si>
    <t xml:space="preserve">Efficient methods for estimating amino acid replacement rates.</t>
  </si>
  <si>
    <t xml:space="preserve">Replacement rate matrices describe the process of evolution at one position in a protein and are used in many applications where proteins are studied with an evolutionary perspective. Several general matrices have been suggested and have proved to be good approximations of the real process. However, there are data for which general matrices are inappropriate, for example, special protein families, certain lineages in the tree of life, or particular parts of proteins. Analysis of such data could benefit from adaption of a data-specific rate matrix. This paper suggests two new methods for estimating replacement rate matrices from independent pairwise protein sequence alignments and also carefully studies Müller-Vingron's resolvent method. Comprehensive tests on synthetic datasets show that both new methods perform better than the resolvent method in a variety of settings. The best method is furthermore demonstrated to be robust on small datasets as well as practical on very large datasets of real data. Neither short nor divergent sequence pairs have to be discarded, making the method economical with data. A generalization to multialignment data is suggested and used in a test on protein-domain family phylogenies, where it is shown that the method offers family-specific rate matrices that often have a significantly better likelihood than a general matrix.</t>
  </si>
  <si>
    <t xml:space="preserve">http://www.ncbi.nlm.nih.gov/pubmed/19589133</t>
  </si>
  <si>
    <t xml:space="preserve">Iterative refinement of structure-based sequence alignments by Seed Extension.</t>
  </si>
  <si>
    <t xml:space="preserve">Accurate sequence alignment is required in many bioinformatics applications but, when sequence similarity is low, it is difficult to obtain accurate alignments based on sequence similarity alone. The accuracy improves when the structures are available, but current structure-based sequence alignment procedures still mis-align substantial numbers of residues. In order to correct such errors, we previously explored the possibility of replacing the residue-based dynamic programming algorithm in structure alignment procedures with the Seed Extension algorithm, which does not use a gap penalty. Here, we describe a new procedure called RSE (Refinement with Seed Extension) that iteratively refines a structure-based sequence alignment. RSE uses SE (Seed Extension) in its core, which is an algorithm that we reported recently for obtaining a sequence alignment from two superimposed structures. The RSE procedure was evaluated by comparing the correctly aligned fractions of residues before and after the refinement of the structure-based sequence alignments produced by popular programs. CE, DaliLite, FAST, LOCK2, MATRAS, MATT, TM-align, SHEBA and VAST were included in this analysis and the NCBI's CDD root node set was used as the reference alignments. RSE improved the average accuracy of sequence alignments for all programs tested when no shift error was allowed. The amount of improvement varied depending on the program. The average improvements were small for DaliLite and MATRAS but about 5% for CE and VAST. More substantial improvements have been seen in many individual cases. The additional computation times required for the refinements were negligible compared to the times taken by the structure alignment programs. RSE is a computationally inexpensive way of improving the accuracy of a structure-based sequence alignment. It can be used as a standalone procedure following a regular structure-based sequence alignment or to replace the traditional iterative refinement procedures based on residue-level dynamic programming algorithm in many structure alignment programs.</t>
  </si>
  <si>
    <t xml:space="preserve">http://www.ncbi.nlm.nih.gov/pubmed/21914630</t>
  </si>
  <si>
    <t xml:space="preserve">High-dimensional bolstered error estimation.</t>
  </si>
  <si>
    <t xml:space="preserve">In small-sample settings, bolstered error estimation has been shown to perform better than cross-validation and competitively with bootstrap with regard to various criteria. The key issue for bolstering performance is the variance setting for the bolstering kernel. Heretofore, this variance has been determined in a non-parametric manner from the data. Although bolstering based on this variance setting works well for small feature sets, results can deteriorate for high-dimensional feature spaces. This article computes an optimal kernel variance depending on the classification rule, sample size, model and feature space, both the original number and the number remaining after feature selection. A key point is that the optimal variance is robust relative to the model. This allows us to develop a method for selecting a suitable variance to use in real-world applications where the model is not known, but the other factors in determining the optimal kernel are known. Companion website at http://compbio.tgen.org/paper_supp/high_dim_bolstering. edward@mail.ece.tamu.edu.</t>
  </si>
  <si>
    <t xml:space="preserve">http://www.ncbi.nlm.nih.gov/pubmed/20616145</t>
  </si>
  <si>
    <t xml:space="preserve">Assessment of substitution model adequacy using frequentist and Bayesian methods.</t>
  </si>
  <si>
    <t xml:space="preserve">In order to have confidence in model-based phylogenetic methods, such as maximum likelihood (ML) and Bayesian analyses, one must use an appropriate model of molecular evolution identified using statistically rigorous criteria. Although model selection methods such as the likelihood ratio test and Akaike information criterion are widely used in the phylogenetic literature, model selection methods lack the ability to reject all models if they provide an inadequate fit to the data. There are two methods, however, that assess absolute model adequacy, the frequentist Goldman-Cox (GC) test and Bayesian posterior predictive simulations (PPSs), which are commonly used in conjunction with the multinomial log likelihood test statistic. In this study, we use empirical and simulated data to evaluate the adequacy of common substitution models using both frequentist and Bayesian methods and compare the results with those obtained with model selection methods. In addition, we investigate the relationship between model adequacy and performance in ML and Bayesian analyses in terms of topology, branch lengths, and bipartition support. We show that tests of model adequacy based on the multinomial likelihood often fail to reject simple substitution models, especially when the models incorporate among-site rate variation (ASRV), and normally fail to reject less complex models than those chosen by model selection methods. In addition, we find that PPSs often fail to reject simpler models than the GC test. Use of the simplest substitution models not rejected based on fit normally results in similar but divergent estimates of tree topology and branch lengths. In addition, use of the simplest adequate substitution models can affect estimates of bipartition support, although these differences are often small with the largest differences confined to poorly supported nodes. We also find that alternative assumptions about ASRV can affect tree topology, tree length, and bipartition support. Our results suggest that using the simplest substitution models not rejected based on fit may be a valid alternative to implementing more complex models identified by model selection methods. However, all common substitution models may fail to recover the correct topology and assign appropriate bipartition support if the true tree shape is difficult to estimate regardless of model adequacy.</t>
  </si>
  <si>
    <t xml:space="preserve">http://www.ncbi.nlm.nih.gov/pubmed/22617168</t>
  </si>
  <si>
    <t xml:space="preserve">Key principles and clinical applications of &amp;quot;next-generation&amp;quot; DNA sequencing.</t>
  </si>
  <si>
    <t xml:space="preserve">Demand for fast, inexpensive, and accurate DNA sequencing data has led to the birth and dominance of a new generation of sequencing technologies. So-called &amp;quot;next-generation&amp;quot; sequencing technologies enable rapid generation of data by sequencing massive amounts of DNA in parallel using diverse methodologies which overcome the limitations of Sanger sequencing methods used to sequence the first human genome. Despite opening new frontiers of genomics research, the fundamental shift away from the Sanger sequencing that next-generation technologies has created has also left many unaware of the capabilities and applications of these new technologies, especially those in the clinical realm. Moreover, the brisk evolution of sequencing technologies has flooded the market with commercially available sequencing platforms, whose unique chemistries and diverse applications stand as another obstacle restricting the potential of next-generation sequencing. This review serves to provide a primer on next-generation sequencing technologies for clinical researchers and physician scientists. We provide an overview of the capabilities and clinical applications of DNA sequencing technologies to raise awareness among researchers about the power of these novel genomic tools. In addition, we discuss that key sequencing principles provide a comparison between existing and near-term technologies and outline key advantages and disadvantages between different sequencing platforms to help researchers choose an appropriate platform for their research interests.</t>
  </si>
  <si>
    <t xml:space="preserve">http://www.ncbi.nlm.nih.gov/pubmed/24599517</t>
  </si>
  <si>
    <t xml:space="preserve">An evaluation of copy number variation detection tools from whole-exome sequencing data.</t>
  </si>
  <si>
    <t xml:space="preserve">Copy number variation (CNV) has been found to play an important role in human disease. Next-generation sequencing technology, including whole-genome sequencing (WGS) and whole-exome sequencing (WES), has become a primary strategy for studying the genetic basis of human disease. Several CNV calling tools have recently been developed on the basis of WES data. However, the comparative performance of these tools using real data remains unclear. An objective evaluation study of these tools in practical research situations would be beneficial. Here, we evaluated four well-known WES-based CNV detection tools (XHMM, CoNIFER, ExomeDepth, and CONTRA) using real data generated in house. After evaluation using six metrics, we found that the sensitive and accurate detection of CNVs in WES data remains challenging despite the many algorithms available. Each algorithm has its own strengths and weaknesses. None of the exome-based CNV calling methods performed well in all situations; in particular, compared with CNVs identified from high coverage WGS data from the same samples, all tools suffered from limited power. Our evaluation provides a comprehensive and objective comparison of several well-known detection tools designed for WES data, which will assist researchers in choosing the most suitable tools for their research needs.</t>
  </si>
  <si>
    <t xml:space="preserve">http://www.ncbi.nlm.nih.gov/pubmed/19208116</t>
  </si>
  <si>
    <t xml:space="preserve">Short read DNA fragment anchoring algorithm.</t>
  </si>
  <si>
    <t xml:space="preserve">The emerging next-generation sequencing method based on PCR technology boosts genome sequencing speed considerably, the expense is also get decreased. It has been utilized to address a broad range of bioinformatics problems. Limited by reliable output sequence length of next-generation sequencing technologies, we are confined to study gene fragments with 30 - 50 bps in general and it is relatively shorter than traditional gene fragment length. Anchoring gene fragments in long reference sequence is an essential and prerequisite step for further assembly and analysis works. Due to the sheer number of fragments produced by next-generation sequencing technologies and the huge size of reference sequences, anchoring would rapidly becoming a computational bottleneck. We compared algorithm efficiency on BLAT, SOAP and EMBF. The efficiency is defined as the count of total output results divided by time consumed to retrieve them. The data show that our algorithm EMBF have 3 - 4 times efficiency advantage over SOAP, and at least 150 times over BLAT. Moreover, when the reference sequence size is increased, the efficiency of SOAP will get degraded as far as 30%, while EMBF have preferable increasing tendency. In conclusion, we deem that EMBF is more suitable for short fragment anchoring problem where result completeness and accuracy is predominant and the reference sequences are relatively large.</t>
  </si>
  <si>
    <t xml:space="preserve">http://www.ncbi.nlm.nih.gov/pubmed/22962460</t>
  </si>
  <si>
    <t xml:space="preserve">Inferring duplications, losses, transfers and incomplete lineage sorting with nonbinary species trees.</t>
  </si>
  <si>
    <t xml:space="preserve">Gene duplication (D), transfer (T), loss (L) and incomplete lineage sorting (I) are crucial to the evolution of gene families and the emergence of novel functions. The history of these events can be inferred via comparison of gene and species trees, a process called reconciliation, yet current reconciliation algorithms model only a subset of these evolutionary processes. We present an algorithm to reconcile a binary gene tree with a nonbinary species tree under a DTLI parsimony criterion. This is the first reconciliation algorithm to capture all four evolutionary processes driving tree incongruence and the first to reconcile non-binary species trees with a transfer model. Our algorithm infers all optimal solutions and reports complete, temporally feasible event histories, giving the gene and species lineages in which each event occurred. It is fixed-parameter tractable, with polytime complexity when the maximum species outdegree is fixed. Application of our algorithms to prokaryotic and eukaryotic data show that use of an incomplete event model has substantial impact on the events inferred and resulting biological conclusions. Our algorithms have been implemented in Notung, a freely available phylogenetic reconciliation software package, available at http://www.cs.cmu.edu/~durand/Notung. mstolzer@andrew.cmu.edu.</t>
  </si>
  <si>
    <t xml:space="preserve">http://www.ncbi.nlm.nih.gov/pubmed/17217504</t>
  </si>
  <si>
    <t xml:space="preserve">Towards a better solution to the shortest common supersequence problem: the deposition and reduction algorithm.</t>
  </si>
  <si>
    <t xml:space="preserve">The problem of finding a Shortest Common Supersequence (SCS) of a set of sequences is an important problem with applications in many areas. It is a key problem in biological sequences analysis. The SCS problem is well-known to be NP-complete. Many heuristic algorithms have been proposed. Some heuristics work well on a few long sequences (as in sequence comparison applications); others work well on many short sequences (as in oligo-array synthesis). Unfortunately, most do not work well on large SCS instances where there are many, long sequences. In this paper, we present a Deposition and Reduction (DR) algorithm for solving large SCS instances of biological sequences. There are two processes in our DR algorithm: deposition process, and reduction process. The deposition process is responsible for generating a small set of common supersequences; and the reduction process shortens these common supersequences by removing some characters while preserving the common supersequence property. Our evaluation on simulated data and real DNA and protein sequences show that our algorithm consistently produces the best results compared to many well-known heuristic algorithms, and especially on large instances. Our DR algorithm provides a partial answer to the open problem of designing efficient heuristic algorithm for SCS problem on many long sequences. Our algorithm has a bounded approximation ratio. The algorithm is efficient, both in running time and space complexity and our evaluation shows that it is practical even for SCS problems on many long sequences.</t>
  </si>
  <si>
    <t xml:space="preserve">http://www.ncbi.nlm.nih.gov/pubmed/15130542</t>
  </si>
  <si>
    <t xml:space="preserve">An adaptive and iterative algorithm for refining multiple sequence alignment.</t>
  </si>
  <si>
    <t xml:space="preserve">Multiple sequence alignment is a basic tool in computational genomics. The art of multiple sequence alignment is about placing gaps. This paper presents a heuristic algorithm that improves multiple protein sequences alignment iteratively. A consistency-based objective function is used to evaluate the candidate moves. During the iterative optimization, well-aligned regions can be detected and kept intact. Columns of gaps will be inserted to assist the algorithm to escape from local optimal alignments. The algorithm has been evaluated using the BAliBASE benchmark alignment database. Results show that the performance of the algorithm does not depend on initial or seed alignments much. Given a perfect consistency library, the algorithm is able to produce alignments that are close to the global optimum. We demonstrate that the algorithm is able to refine alignments produced by other software, including ClustalW, SAGA and T-COFFEE. The program is available upon request.</t>
  </si>
  <si>
    <t xml:space="preserve">http://www.ncbi.nlm.nih.gov/pubmed/23422339</t>
  </si>
  <si>
    <t xml:space="preserve">QUAST: quality assessment tool for genome assemblies.</t>
  </si>
  <si>
    <t xml:space="preserve">Limitations of genome sequencing techniques have led to dozens of assembly algorithms, none of which is perfect. A number of methods for comparing assemblers have been developed, but none is yet a recognized benchmark. Further, most existing methods for comparing assemblies are only applicable to new assemblies of finished genomes; the problem of evaluating assemblies of previously unsequenced species has not been adequately considered. Here, we present QUAST-a quality assessment tool for evaluating and comparing genome assemblies. This tool improves on leading assembly comparison software with new ideas and quality metrics. QUAST can evaluate assemblies both with a reference genome, as well as without a reference. QUAST produces many reports, summary tables and plots to help scientists in their research and in their publications. In this study, we used QUAST to compare several genome assemblers on three datasets. QUAST tables and plots for all of them are available in the Supplementary Material, and interactive versions of these reports are on the QUAST website. http://bioinf.spbau.ru/quast . Supplementary data are available at Bioinformatics online.</t>
  </si>
  <si>
    <t xml:space="preserve">http://www.ncbi.nlm.nih.gov/pubmed/12584134</t>
  </si>
  <si>
    <t xml:space="preserve">PCMA: fast and accurate multiple sequence alignment based on profile consistency.</t>
  </si>
  <si>
    <t xml:space="preserve">PCMA (profile consistency multiple sequence alignment) is a progressive multiple sequence alignment program that combines two different alignment strategies. Highly similar sequences are aligned in a fast way as in ClustalW, forming pre-aligned groups. The T-Coffee strategy is applied to align the relatively divergent groups based on profile-profile comparison and consistency. The scoring function for local alignments of pre-aligned groups is based on a novel profile-profile comparison method that is a generalization of the PSI-BLAST approach to profile-sequence comparison. PCMA balances speed and accuracy in a flexible way and is suitable for aligning large numbers of sequences. PCMA is freely available for non-commercial use. Pre-compiled versions for several platforms can be downloaded from ftp://iole.swmed.edu/pub/PCMA/.</t>
  </si>
  <si>
    <t xml:space="preserve">http://www.ncbi.nlm.nih.gov/pubmed/9765049</t>
  </si>
  <si>
    <t xml:space="preserve">A comparison of fast Fourier transform (FFT) and autoregressive (AR) spectral estimation techniques for the analysis of tremor data.</t>
  </si>
  <si>
    <t xml:space="preserve">This review outlines the theory of spectral estimation techniques based on the fast Fourier transform (FFT) and autoregressive (AR) model and their application to the analysis of human tremor data. Two FFT-based spectral estimation techniques are presented, the Blackman-Tukey and periodogram methods. Factors that influence the quality of spectral estimates are discussed including the choice of windowing function. The theory of parametric modelling is introduced and AR modelling identified as the technique best suited to the analysis of tremor data. The processes of parameter estimation and model order selection are described. The theory of AR spectral estimation is outlined and differences between the AR and FFT-based spectral estimates are summarised. A brief guide to the implementation of FFT-based and AR spectral estimation techniques is given concentrating on data analysis packages that require little or no programming expertise. This review concludes that the AR modelling approach can produce tremor spectra that are superior to those from FFT-based methods for short data sequences. Although the spectral estimates are improved, the benefits of AR modelling for providing information about the physiological mechanisms of tremor generation are not yet clear.</t>
  </si>
  <si>
    <t xml:space="preserve">http://www.ncbi.nlm.nih.gov/pubmed/22254466</t>
  </si>
  <si>
    <t xml:space="preserve">A general CellML simulation code generator using ODE solving scheme description.</t>
  </si>
  <si>
    <t xml:space="preserve">To cope with the complexity of the biological function simulation models, model representation with description language is becoming popular. However, simulation software itself becomes complex in these environment, thus, it is difficult to modify target computation resources or numerical calculation methods or simulation conditions. Typical biological function simulation software consists of 1) model equation, 2) boundary conditions and 3) ODE solving scheme. Introducing the description model file such as CellML is useful for generalizing the first point and partly second point, however, third point is difficult to handle. We introduce a simulation software generation system which use markup language based description of ODE solving scheme together with cell model description file. By using this software, we can easily generate biological simulation program code with different ODE solving schemes. To show the efficiency of our system, experimental results of several simulation models with different ODE scheme and different computation resources are shown.</t>
  </si>
  <si>
    <t xml:space="preserve">http://www.ncbi.nlm.nih.gov/pubmed/23902564</t>
  </si>
  <si>
    <t xml:space="preserve">Classification and assessment tools for structural motif discovery algorithms.</t>
  </si>
  <si>
    <t xml:space="preserve">Motif discovery is the problem of finding recurring patterns in biological data. Patterns can be sequential, mainly when discovered in DNA sequences. They can also be structural (e.g. when discovering RNA motifs). Finding common structural patterns helps to gain a better understanding of the mechanism of action (e.g. post-transcriptional regulation). Unlike DNA motifs, which are sequentially conserved, RNA motifs exhibit conservation in structure, which may be common even if the sequences are different. Over the past few years, hundreds of algorithms have been developed to solve the sequential motif discovery problem, while less work has been done for the structural case. In this paper, we survey, classify, and compare different algorithms that solve the structural motif discovery problem, where the underlying sequences may be different. We highlight their strengths and weaknesses. We start by proposing a benchmark dataset and a measurement tool that can be used to evaluate different motif discovery approaches. Then, we proceed by proposing our experimental setup. Finally, results are obtained using the proposed benchmark to compare available tools. To the best of our knowledge, this is the first attempt to compare tools solely designed for structural motif discovery. Results show that the accuracy of discovered motifs is relatively low. The results also suggest a complementary behavior among tools where some tools perform well on simple structures, while other tools are better for complex structures. We have classified and evaluated the performance of available structural motif discovery tools. In addition, we have proposed a benchmark dataset with tools that can be used to evaluate newly developed tools.</t>
  </si>
  <si>
    <t xml:space="preserve">http://www.ncbi.nlm.nih.gov/pubmed/11108703</t>
  </si>
  <si>
    <t xml:space="preserve">An iterative method for faster sum-of-pairs multiple sequence alignment.</t>
  </si>
  <si>
    <t xml:space="preserve">Multiple sequence alignment is an important tool in computational biology. In order to solve the task of computing multiple alignments in affordable time, the most commonly used multiple alignment methods have to use heuristics. Nevertheless, the computation of optimal multiple alignments is important in its own right, and it provides a means of evaluating heuristic approaches or serves as a subprocedure of heuristic alignment methods. We present an algorithm that uses the divide-and-conquer alignment approach together with recent results on search space reduction to speed up the computation of multiple sequence alignments. The method is adaptive in that depending on the time one wants to spend on the alignment, a better, up to optimal alignment can be obtained. To speed up the computation in the optimal alignment step, we apply the alpha(*) algorithm which leads to a procedure provably more efficient than previous exact algorithms. We also describe our implementation of the algorithm and present results showing the effectiveness and limitations of the procedure.</t>
  </si>
  <si>
    <t xml:space="preserve">http://www.ncbi.nlm.nih.gov/pubmed/24564257</t>
  </si>
  <si>
    <t xml:space="preserve">Fast algorithms and heuristics for phylogenomics under ILS and hybridization.</t>
  </si>
  <si>
    <t xml:space="preserve">Phylogenomic analyses involving whole-genome or multi-locus data often entail dealing with incongruent gene trees. In this paper, we consider two causes of such incongruence, namely, incomplete lineage sorting (ILS) and hybridization, and consider both parsimony and probabilistic criteria for dealing with them. Under the assumption of ILS, computing the probability of a gene tree given a species tree is a very hard problem. We present a heuristic for speeding up the computation, and demonstrate how it scales up computations to data sizes that are not feasible to analyze using current techniques, while achieving very good accuracy. Further, under the assumption of both ILS and hybridization, computing the probability of a gene tree and parsimoniously reconciling it with a phylogenetic network are both very hard problems. We present two exact algorithms for these two problems that speed up existing techniques significantly and enable analyses of much larger data sets than is currently feasible. Our heuristics and algorithms enable phylogenomic analyses of larger (in terms of numbers of taxa) data sets than is currently feasible. Further, our methods account for ILS and hybridization, thus allowing analyses of reticulate evolutionary histories.</t>
  </si>
  <si>
    <t xml:space="preserve">http://www.ncbi.nlm.nih.gov/pubmed/24441936</t>
  </si>
  <si>
    <t xml:space="preserve">Objective comparison of particle tracking methods.</t>
  </si>
  <si>
    <t xml:space="preserve">Particle tracking is of key importance for quantitative analysis of intracellular dynamic processes from time-lapse microscopy image data. Because manually detecting and following large numbers of individual particles is not feasible, automated computational methods have been developed for these tasks by many groups. Aiming to perform an objective comparison of methods, we gathered the community and organized an open competition in which participating teams applied their own methods independently to a commonly defined data set including diverse scenarios. Performance was assessed using commonly defined measures. Although no single method performed best across all scenarios, the results revealed clear differences between the various approaches, leading to notable practical conclusions for users and developers.</t>
  </si>
  <si>
    <t xml:space="preserve">http://www.ncbi.nlm.nih.gov/pubmed/10736233</t>
  </si>
  <si>
    <t xml:space="preserve">Structure-based evaluation of sequence comparison and fold recognition alignment accuracy.</t>
  </si>
  <si>
    <t xml:space="preserve">The biological role, biochemical function, and structure of uncharacterized protein sequences is often inferred from their similarity to known proteins. A constant goal is to increase the reliability, sensitivity, and accuracy of alignment techniques to enable the detection of increasingly distant relationships. Development, tuning, and testing of these methods benefit from appropriate benchmarks for the assessment of alignment accuracy.Here, we describe a benchmark protocol to estimate sequence-to-sequence and sequence-to-structure alignment accuracy. The protocol consists of structurally related pairs of proteins and procedures to evaluate alignment accuracy over the whole set. The set of protein pairs covers all the currently known fold types. The benchmark is challenging in the sense that it consists of proteins lacking clear sequence similarity. Correct target alignments are derived from the three-dimensional structures of these pairs by rigid body superposition. An evaluation engine computes the accuracy of alignments obtained from a particular algorithm in terms of alignment shifts with respect to the structure derived alignments. Using this benchmark we estimate that the best results can be obtained from a combination of amino acid residue substitution matrices and knowledge-based potentials.</t>
  </si>
  <si>
    <t xml:space="preserve">http://www.ncbi.nlm.nih.gov/pubmed/19218350</t>
  </si>
  <si>
    <t xml:space="preserve">PASS: a program to align short sequences.</t>
  </si>
  <si>
    <t xml:space="preserve">Standard DNA alignment programs are inadequate to manage the data produced by new generation DNA sequencers. To answer this problem, we developed PASS with the objective of improving execution time and sensitivity when compared with other available programs. PASS performs fast gapped and ungapped alignments of short DNA sequences onto a reference DNA, typically a genomic sequence. It is designed to handle a huge amount of reads such as those generated by Solexa, SOLiD or 454 technologies. The algorithm is based on a data structure that holds in RAM the index of the genomic positions of 'seed' words (typically 11 and 12 bases) as well as an index of the precomputed scores of short words (typically seven and eight bases) aligned against each other. After building the genomic index, the program scans every query sequence performing three steps: (1) it finds matching seed words in the genome; (2) for every match checks the precomputed alignment of the short flanking regions; (3) if passes step 2, then it performs an exact dynamic alignment of a narrow region around the match. The performance of the program is very striking both for sensitivity and speed. For instance, gap alignment is achieved hundreds of times faster than BLAST and several times faster than SOAP, especially when gaps are allowed. Furthermore, PASS has a higher sensitivity when compared with the other available programs. Source code and binaries are freely available for download at http://pass.cribi.unipd.it, implemented in C++and supported on Linux and Windows.</t>
  </si>
  <si>
    <t xml:space="preserve">http://www.ncbi.nlm.nih.gov/pubmed/22566777</t>
  </si>
  <si>
    <t xml:space="preserve">A novel partial sequence alignment tool for finding large deletions.</t>
  </si>
  <si>
    <t xml:space="preserve">Finding large deletions in genome sequences has become increasingly more useful in bioinformatics, such as in clinical research and diagnosis. Although there are a number of publically available next generation sequencing mapping and sequence alignment programs, these software packages do not correctly align fragments containing deletions larger than one kb. We present a fast alignment software package, BinaryPartialAlign, that can be used by wet lab scientists to find long structural variations in their experiments. For BinaryPartialAlign, we make use of the Smith-Waterman (SW) algorithm with a binary-search-based approach for alignment with large gaps that we called partial alignment. BinaryPartialAlign implementation is compared with other straight-forward applications of SW. Simulation results on mtDNA fragments demonstrate the effectiveness (runtime and accuracy) of the proposed method.</t>
  </si>
  <si>
    <t xml:space="preserve">http://www.ncbi.nlm.nih.gov/pubmed/15807512</t>
  </si>
  <si>
    <t xml:space="preserve">Comparison of conformational analysis techniques to generate pharmacophore hypotheses using catalyst.</t>
  </si>
  <si>
    <t xml:space="preserve">Generation of reliable pharmacophore models is a key strategy in drug design. The quality of a pharmacophore model is known to depend on several factors, with the quality of the conformer sets used perhaps being one of the most important. The goal of this study was to compare different conformational analysis methods to determine if one was superior to the others for pharmacophore generation using Catalyst/HypoGen. The five methods selected were Catalyst/Fast, Catalyst/Best, Omega, Chem-X and MacroModel. Data sets for which Catalysts models had previously been published were selected using defined quality measures. Hypotheses were generated for each of the data sets and the performance of the different conformational analysis methods was compared using both quantitative (cost and correlation coefficients) and qualitative measures (by comparing the hypotheses in terms of the features present and their spatial relationships). Two main conclusions emerged from the study. First, it was not always possible to replicate the literature results. The reasons for these failures are explored in detail, and a template for use in publications that apply the Catalyst methodology is proposed. Second, the faster rule-based methods for conformational analysis give pharmacophore models that are just as good as, and in some cases better than, the models generated using the slower, more rigorous approaches.</t>
  </si>
  <si>
    <t xml:space="preserve">http://www.ncbi.nlm.nih.gov/pubmed/17237093</t>
  </si>
  <si>
    <t xml:space="preserve">Vorolign--fast structural alignment using Voronoi contacts.</t>
  </si>
  <si>
    <t xml:space="preserve">Vorolign, a fast and flexible structural alignment method for two or more protein structures is introduced. The method aligns protein structures using double dynamic programming and measures the similarity of two residues based on the evolutionary conservation of their corresponding Voronoi-contacts in the protein structure. This similarity function allows aligning protein structures even in cases where structural flexibilities exist. Multiple structural alignments are generated from a set of pairwise alignments using a consistency-based, progressive multiple alignment strategy. The performance of Vorolign is evaluated for different applications of protein structure comparison, including automatic family detection as well as pairwise and multiple structure alignment. Vorolign accurately detects the correct family, superfamily or fold of a protein with respect to the SCOP classification on a set of difficult target structures. A scan against a database of &amp;gt;4000 proteins takes on average 1 min per target. The performance of Vorolign in calculating pairwise and multiple alignments is found to be comparable with other pairwise and multiple protein structure alignment methods. Vorolign is freely available for academic users as a web server at http://www.bio.ifi.lmu.de/Vorolign</t>
  </si>
  <si>
    <t xml:space="preserve">http://www.ncbi.nlm.nih.gov/pubmed/24955109</t>
  </si>
  <si>
    <t xml:space="preserve">Software for pre-processing Illumina next-generation sequencing short read sequences.</t>
  </si>
  <si>
    <t xml:space="preserve">When compared to Sanger sequencing technology, next-generation sequencing (NGS) technologies are hindered by shorter sequence read length, higher base-call error rate, non-uniform coverage, and platform-specific sequencing artifacts. These characteristics lower the quality of their downstream analyses, e.g. de novo and reference-based assembly, by introducing sequencing artifacts and errors that may contribute to incorrect interpretation of data. Although many tools have been developed for quality control and pre-processing of NGS data, none of them provide flexible and comprehensive trimming options in conjunction with parallel processing to expedite pre-processing of large NGS datasets. We developed ngsShoRT (next-generation sequencing Short Reads Trimmer), a flexible and comprehensive open-source software package written in Perl that provides a set of algorithms commonly used for pre-processing NGS short read sequences. We compared the features and performance of ngsShoRT with existing tools: CutAdapt, NGS QC Toolkit and Trimmomatic. We also compared the effects of using pre-processed short read sequences generated by different algorithms on de novo and reference-based assembly for three different genomes: Caenorhabditis elegans, Saccharomyces cerevisiae S288c, and Escherichia coli O157 H7. Several combinations of ngsShoRT algorithms were tested on publicly available Illumina GA II, HiSeq 2000, and MiSeq eukaryotic and bacteria genomic short read sequences with the focus on removing sequencing artifacts and low-quality reads and/or bases. Our results show that across three organisms and three sequencing platforms, trimming improved the mean quality scores of trimmed sequences. Using trimmed sequences for de novo and reference-based assembly improved assembly quality as well as assembler performance. In general, ngsShoRT outperformed comparable trimming tools in terms of trimming speed and improvement of de novo and reference-based assembly as measured by assembly contiguity and correctness. Trimming of short read sequences can improve the quality of de novo and reference-based assembly and assembler performance. The parallel processing capability of ngsShoRT reduces trimming time and improves the memory efficiency when dealing with large datasets. We recommend combining sequencing artifacts removal, and quality score based read filtering and base trimming as the most consistent method for improving sequence quality and downstream assemblies. ngsShoRT source code, user guide and tutorial are available at http://research.bioinformatics.udel.edu/genomics/ngsShoRT/. ngsShoRT can be incorporated as a pre-processing step in genome and transcriptome assembly projects.</t>
  </si>
  <si>
    <t xml:space="preserve">http://www.ncbi.nlm.nih.gov/pubmed/16361270</t>
  </si>
  <si>
    <t xml:space="preserve">Automatic assessment of alignment quality.</t>
  </si>
  <si>
    <t xml:space="preserve">Multiple sequence alignments play a central role in the annotation of novel genomes. Given the biological and computational complexity of this task, the automatic generation of high-quality alignments remains challenging. Since multiple alignments are usually employed at the very start of data analysis pipelines, it is crucial to ensure high alignment quality. We describe a simple, yet elegant, solution to assess the biological accuracy of alignments automatically. Our approach is based on the comparison of several alignments of the same sequences. We introduce two functions to compare alignments: the average overlap score and the multiple overlap score. The former identifies difficult alignment cases by expressing the similarity among several alignments, while the latter estimates the biological correctness of individual alignments. We implemented both functions in the MUMSA program and demonstrate the overall robustness and accuracy of both functions on three large benchmark sets.</t>
  </si>
  <si>
    <t xml:space="preserve">http://www.ncbi.nlm.nih.gov/pubmed/23331634</t>
  </si>
  <si>
    <t xml:space="preserve">MICAN: a protein structure alignment algorithm that can handle Multiple-chains, Inverse alignments, C(α) only models, Alternative alignments, and Non-sequential alignments.</t>
  </si>
  <si>
    <t xml:space="preserve">Protein pairs that have the same secondary structure packing arrangement but have different topologies have attracted much attention in terms of both evolution and physical chemistry of protein structures. Further investigation of such protein relationships would give us a hint as to how proteins can change their fold in the course of evolution, as well as a insight into physico-chemical properties of secondary structure packing. For this purpose, highly accurate sequence order independent structure comparison methods are needed. We have developed a novel protein structure alignment algorithm, MICAN (a structure alignment algorithm that can handle Multiple-chain complexes, Inverse direction of secondary structures, Cα only models, Alternative alignments, and Non-sequential alignments). The algorithm was designed so as to identify the best structural alignment between protein pairs by disregarding the connectivity between secondary structure elements (SSE). One of the key feature of the algorithm is utilizing the multiple vector representation for each SSE, which enables us to correctly treat bent or twisted nature of long SSE. We compared MICAN with other 9 publicly available structure alignment programs, using both reference-dependent and reference-independent evaluation methods on a variety of benchmark test sets which include both sequential and non-sequential alignments. We show that MICAN outperforms the other existing methods for reproducing reference alignments of non-sequential test sets. Further, although MICAN does not specialize in sequential structure alignment, it showed the top level performance on the sequential test sets. We also show that MICAN program is the fastest non-sequential structure alignment program among all the programs we examined here. MICAN is the fastest and the most accurate program among non-sequential alignment programs we examined here. These results suggest that MICAN is a highly effective tool for automatically detecting non-trivial structural relationships of proteins, such as circular permutations and segment-swapping, many of which have been identified manually by human experts so far. The source code of MICAN is freely download-able at http://www.tbp.cse.nagoya-u.ac.jp/MICAN.</t>
  </si>
  <si>
    <t xml:space="preserve">http://www.ncbi.nlm.nih.gov/pubmed/22537038</t>
  </si>
  <si>
    <t xml:space="preserve">Exploiting sparseness in de novo genome assembly.</t>
  </si>
  <si>
    <t xml:space="preserve">The very large memory requirements for the construction of assembly graphs for de novo genome assembly limit current algorithms to super-computing environments. In this paper, we demonstrate that constructing a sparse assembly graph which stores only a small fraction of the observed k-mers as nodes and the links between these nodes allows the de novo assembly of even moderately-sized genomes (~500 M) on a typical laptop computer. We implement this sparse graph concept in a proof-of-principle software package, SparseAssembler, utilizing a new sparse k-mer graph structure evolved from the de Bruijn graph. We test our SparseAssembler with both simulated and real data, achieving ~90% memory savings and retaining high assembly accuracy, without sacrificing speed in comparison to existing de novo assemblers.</t>
  </si>
  <si>
    <t xml:space="preserve">http://www.ncbi.nlm.nih.gov/pubmed/19378141</t>
  </si>
  <si>
    <t xml:space="preserve">Selection of models of DNA evolution with jModelTest.</t>
  </si>
  <si>
    <t xml:space="preserve">jModelTest is a bioinformatic tool for choosing among different models of nucleotide substitution. The program implements five different model selection strategies, including hierarchical and dynamical likelihood ratio tests (hLRT and dLRT), Akaike and Bayesian information criteria (AIC and BIC), and a performance-based decision theory method (DT). The output includes estimates of model selection uncertainty, parameter importance, and model-averaged parameter estimates, including model-averaged phylogenies. jModelTest is a Java program that runs under Mac OSX, Windows, and Unix systems with a Java Run Environment installed, and it can be freely downloaded from (http://darwin.uvigo.es).</t>
  </si>
  <si>
    <t xml:space="preserve">http://www.ncbi.nlm.nih.gov/pubmed/24639165</t>
  </si>
  <si>
    <t xml:space="preserve">RNA structural alignments, part II: non-Sankoff approaches for structural alignments.</t>
  </si>
  <si>
    <t xml:space="preserve">In structural alignments of RNA sequences, the computational cost of Sankoff algorithm, which simultaneously optimizes the score of the common secondary structure and the score of the alignment, is too high for long sequences (O(L (6)) time for two sequences of length L). In this chapter, we introduce the methods that predict the structures and the alignment separately to avoid the heavy computations in Sankoff algorithm. In those methods, neither of those two prediction processes is independent, but each of them utilizes the information of the other process. The first process typically includes prediction of base-pairing probabilities (BPPs) or the candidates of the stems, and the alignment process utilizes those results. At the same time, it is also important to reflect the information of the alignment to the structure prediction. This idea can be implemented as the probabilistic transformation (PCT) of BPPs using the potential alignment. As same as for all the estimation problems, it is important to define the evaluation measure for the structural alignment. The principle of maximum expected accuracy (MEA) is applicable for sum-of-pairs (SPS) score based on the reference alignment.</t>
  </si>
  <si>
    <t xml:space="preserve">http://www.ncbi.nlm.nih.gov/pubmed/17951828</t>
  </si>
  <si>
    <t xml:space="preserve">MANGO: a new approach to multiple sequence alignment.</t>
  </si>
  <si>
    <t xml:space="preserve">Multiple sequence alignment is a classical and challenging task for biological sequence analysis. The problem is NP-hard. The full dynamic programming takes too much time. The progressive alignment heuristics adopted by most state of the art multiple sequence alignment programs suffer from the 'once a gap, always a gap' phenomenon. Is there a radically new way to do multiple sequence alignment? This paper introduces a novel and orthogonal multiple sequence alignment method, using multiple optimized spaced seeds and new algorithms to handle these seeds efficiently. Our new algorithm processes information of all sequences as a whole, avoiding problems caused by the popular progressive approaches. Because the optimized spaced seeds are provably significantly more sensitive than the consecutive k-mers, the new approach promises to be more accurate and reliable. To validate our new approach, we have implemented MANGO: Multiple Alignment with N Gapped Oligos. Experiments were carried out on large 16S RNA benchmarks showing that MANGO compares favorably, in both accuracy and speed, against state-of-art multiple sequence alignment methods, including ClustalW 1.83, MUSCLE 3.6, MAFFT 5.861, Prob-ConsRNA 1.11, Dialign 2.2.1, DIALIGN-T 0.2.1, T-Coffee 4.85, POA 2.0 and Kalign 2.0.</t>
  </si>
  <si>
    <t xml:space="preserve">http://www.ncbi.nlm.nih.gov/pubmed/20958248</t>
  </si>
  <si>
    <t xml:space="preserve">Ray: simultaneous assembly of reads from a mix of high-throughput sequencing technologies.</t>
  </si>
  <si>
    <t xml:space="preserve">An accurate genome sequence of a desired species is now a pre-requisite for genome research. An important step in obtaining a high-quality genome sequence is to correctly assemble short reads into longer sequences accurately representing contiguous genomic regions. Current sequencing technologies continue to offer increases in throughput, and corresponding reductions in cost and time. Unfortunately, the benefit of obtaining a large number of reads is complicated by sequencing errors, with different biases being observed with each platform. Although software are available to assemble reads for each individual system, no procedure has been proposed for high-quality simultaneous assembly based on reads from a mix of different technologies. In this paper, we describe a parallel short-read assembler, called Ray, which has been developed to assemble reads obtained from a combination of sequencing platforms. We compared its performance to other assemblers on simulated and real datasets. We used a combination of Roche/454 and Illumina reads to assemble three different genomes. We showed that mixing sequencing technologies systematically reduces the number of contigs and the number of errors. Because of its open nature, this new tool will hopefully serve as a basis to develop an assembler that can be of universal utilization (availability: http://deNovoAssembler.sf.Net/). For online Supplementary Material , see www.liebertonline.com.</t>
  </si>
  <si>
    <t xml:space="preserve">http://www.ncbi.nlm.nih.gov/pubmed/17033961</t>
  </si>
  <si>
    <t xml:space="preserve">Multipoint linkage analysis with many multiallelic or dense diallelic markers: Markov chain-Monte Carlo provides practical approaches for genome scans on general pedigrees.</t>
  </si>
  <si>
    <t xml:space="preserve">Computations for genome scans need to adapt to the increasing use of dense diallelic markers as well as of full-chromosome multipoint linkage analysis with either diallelic or multiallelic markers. Whereas suitable exact-computation tools are available for use with small pedigrees, equivalent exact computation for larger pedigrees remains infeasible. Markov chain-Monte Carlo (MCMC)-based methods currently provide the only computationally practical option. To date, no systematic comparison of the performance of MCMC-based programs is available, nor have these programs been systematically evaluated for use with dense diallelic markers. Using simulated data, we evaluate the performance of two MCMC-based linkage-analysis programs--lm_markers from the MORGAN package and SimWalk2--under a variety of analysis conditions. Pedigrees consisted of 14, 52, or 98 individuals in 3, 5, or 6 generations, respectively, with increasing amounts of missing data in larger pedigrees. One hundred replicates of markers and trait data were simulated on a 100-cM chromosome, with up to 10 multiallelic and up to 200 diallelic markers used simultaneously for computation of multipoint LOD scores. Exact computation was available for comparison in most situations, and comparison with a perfectly informative marker or interprogram comparison was available in the remaining situations. Our results confirm the accuracy of both programs in multipoint analysis with multiallelic markers on pedigrees of varied sizes and missing-data patterns, but there are some computational differences. In contrast, for large numbers of dense diallelic markers, only the lm_markers program was able to provide accurate results within a computationally practical time. Thus, programs in the MORGAN package are the first available to provide a computationally practical option for accurate linkage analyses in genome scans with both large numbers of diallelic markers and large pedigrees.</t>
  </si>
  <si>
    <t xml:space="preserve">http://www.ncbi.nlm.nih.gov/pubmed/19900304</t>
  </si>
  <si>
    <t xml:space="preserve">Rapid DNA barcoding analysis of large datasets using the composition vector method.</t>
  </si>
  <si>
    <t xml:space="preserve">Sequence alignment is the rate-limiting step in constructing profile trees for DNA barcoding purposes. We recently demonstrated the feasibility of using unaligned rRNA sequences as barcodes based on a composition vector (CV) approach without sequence alignment (Bioinformatics 22:1690). Here, we further explored the grouping effectiveness of the CV method in large DNA barcode datasets (COI, 18S and 16S rRNA) from a variety of organisms, including birds, fishes, nematodes and crustaceans. Our results indicate that the grouping of taxa at the genus/species levels based on the CV/NJ approach is invariably consistent with the trees generated by traditional approaches, although in some cases the clustering among higher groups might differ. Furthermore, the CV method is always much faster than the K2P method routinely used in constructing profile trees for DNA barcoding. For instance, the alignment of 754 COI sequences (average length 649 bp) from fishes took more than ten hours to complete, while the whole tree construction process using the CV/NJ method required no more than five minutes on the same computer. The CV method performs well in grouping effectiveness of DNA barcode sequences, as compared to K2P analysis of aligned sequences. It was also able to reduce the time required for analysis by over 15-fold, making it a far superior method for analyzing large datasets. We conclude that the CV method is a fast and reliable method for analyzing large datasets for DNA barcoding purposes.</t>
  </si>
  <si>
    <t xml:space="preserve">http://www.ncbi.nlm.nih.gov/pubmed/18613966</t>
  </si>
  <si>
    <t xml:space="preserve">A unified approach to false discovery rate estimation.</t>
  </si>
  <si>
    <t xml:space="preserve">False discovery rate (FDR) methods play an important role in analyzing high-dimensional data. There are two types of FDR, tail area-based FDR and local FDR, as well as numerous statistical algorithms for estimating or controlling FDR. These differ in terms of underlying test statistics and procedures employed for statistical learning. A unifying algorithm for simultaneous estimation of both local FDR and tail area-based FDR is presented that can be applied to a diverse range of test statistics, including p-values, correlations, z- and t-scores. This approach is semipararametric and is based on a modified Grenander density estimator. For test statistics other than p-values it allows for empirical null modeling, so that dependencies among tests can be taken into account. The inference of the underlying model employs truncated maximum-likelihood estimation, with the cut-off point chosen according to the false non-discovery rate. The proposed procedure generalizes a number of more specialized algorithms and thus offers a common framework for FDR estimation consistent across test statistics and types of FDR. In comparative study the unified approach performs on par with the best competing yet more specialized alternatives. The algorithm is implemented in R in the &amp;quot;fdrtool&amp;quot; package, available under the GNU GPL from http://strimmerlab.org/software/fdrtool/ and from the R package archive CRAN.</t>
  </si>
  <si>
    <t xml:space="preserve">http://www.ncbi.nlm.nih.gov/pubmed/25431302</t>
  </si>
  <si>
    <t xml:space="preserve">CAR: contig assembly of prokaryotic draft genomes using rearrangements.</t>
  </si>
  <si>
    <t xml:space="preserve">Next generation sequencing technology has allowed efficient production of draft genomes for many organisms of interest. However, most draft genomes are just collections of independent contigs, whose relative positions and orientations along the genome being sequenced are unknown. Although several tools have been developed to order and orient the contigs of draft genomes, more accurate tools are still needed. In this study, we present a novel reference-based contig assembly (or scaffolding) tool, named as CAR, that can efficiently and more accurately order and orient the contigs of a prokaryotic draft genome based on a reference genome of a related organism. Given a set of contigs in multi-FASTA format and a reference genome in FASTA format, CAR can output a list of scaffolds, each of which is a set of ordered and oriented contigs. For validation, we have tested CAR on a real dataset composed of several prokaryotic genomes and also compared its performance with several other reference-based contig assembly tools. Consequently, our experimental results have shown that CAR indeed performs better than all these other reference-based contig assembly tools in terms of sensitivity, precision and genome coverage. CAR serves as an efficient tool that can more accurately order and orient the contigs of a prokaryotic draft genome based on a reference genome. The web server of CAR is freely available at http://genome.cs.nthu.edu.tw/CAR/ and its stand-alone program can also be downloaded from the same website.</t>
  </si>
  <si>
    <t xml:space="preserve">http://www.ncbi.nlm.nih.gov/pubmed/24603409</t>
  </si>
  <si>
    <t xml:space="preserve">Universal count correction for high-throughput sequencing.</t>
  </si>
  <si>
    <t xml:space="preserve">We show that existing RNA-seq, DNase-seq, and ChIP-seq data exhibit overdispersed per-base read count distributions that are not matched to existing computational method assumptions. To compensate for this overdispersion we introduce a nonparametric and universal method for processing per-base sequencing read count data called FIXSEQ. We demonstrate that FIXSEQ substantially improves the performance of existing RNA-seq, DNase-seq, and ChIP-seq analysis tools when compared with existing alternatives.</t>
  </si>
  <si>
    <t xml:space="preserve">http://www.ncbi.nlm.nih.gov/pubmed/26220960</t>
  </si>
  <si>
    <t xml:space="preserve">Canonical, stable, general mapping using context schemes.</t>
  </si>
  <si>
    <t xml:space="preserve">Sequence mapping is the cornerstone of modern genomics. However, most existing sequence mapping algorithms are insufficiently general. We introduce context schemes: a method that allows the unambiguous recognition of a reference base in a query sequence by testing the query for substrings from an algorithmically defined set. Context schemes only map when there is a unique best mapping, and define this criterion uniformly for all reference bases. Mappings under context schemes can also be made stable, so that extension of the query string (e.g. by increasing read length) will not alter the mapping of previously mapped positions. Context schemes are general in several senses. They natively support the detection of arbitrary complex, novel rearrangements relative to the reference. They can scale over orders of magnitude in query sequence length. Finally, they are trivially extensible to more complex reference structures, such as graphs, that incorporate additional variation. We demonstrate empirically the existence of high-performance context schemes, and present efficient context scheme mapping algorithms. The software test framework created for this study is available from https://registry.hub.docker.com/u/adamnovak/sequence-graphs/. anovak@soe.ucsc.eduSupplementary information: Supplementary data are available at Bioinformatics online.</t>
  </si>
  <si>
    <t xml:space="preserve">http://www.ncbi.nlm.nih.gov/pubmed/20433723</t>
  </si>
  <si>
    <t xml:space="preserve">Cgaln: fast and space-efficient whole-genome alignment.</t>
  </si>
  <si>
    <t xml:space="preserve">Whole-genome sequence alignment is an essential process for extracting valuable information about the functions, evolution, and peculiarities of genomes under investigation. As available genomic sequence data accumulate rapidly, there is great demand for tools that can compare whole-genome sequences within practical amounts of time and space. However, most existing genomic alignment tools can treat sequences that are only a few Mb long at once, and no state-of-the-art alignment program can align large sequences such as mammalian genomes directly on a conventional standalone computer. We previously proposed the CGAT (Coarse-Grained AlignmenT) algorithm, which performs an alignment job in two steps: first at the block level and then at the nucleotide level. The former is &amp;quot;coarse-grained&amp;quot; alignment that can explore genomic rearrangements and reduce the sizes of the regions to be analyzed in the next step. The latter is detailed alignment within limited regions. In this paper, we present an update of the algorithm and the open-source program, Cgaln, that implements the algorithm. We compared the performance of Cgaln with those of other programs on whole genomic sequences of several bacteria and of some mammalian chromosome pairs. The results showed that Cgaln is several times faster and more memory-efficient than the best existing programs, while its sensitivity and accuracy are comparable to those of the best programs. Cgaln takes less than 13 hours to finish an alignment between the whole genomes of human and mouse in a single run on a conventional desktop computer with a single CPU and 2 GB memory. Cgaln is not only fast and memory efficient but also effective in coping with genomic rearrangements. Our results show that Cgaln is very effective for comparison of large genomes, especially of intact chromosomal sequences. We believe that Cgaln provides novel viewpoint for reducing computational complexity and will contribute to various fields of genome science.</t>
  </si>
  <si>
    <t xml:space="preserve">http://www.ncbi.nlm.nih.gov/pubmed/26130249</t>
  </si>
  <si>
    <t xml:space="preserve">YBYRÁ facilitates comparison of large phylogenetic trees.</t>
  </si>
  <si>
    <t xml:space="preserve">The number and size of tree topologies that are being compared by phylogenetic systematists is increasing due to technological advancements in high-throughput DNA sequencing. However, we still lack tools to facilitate comparison among phylogenetic trees with a large number of terminals. The &amp;quot;YBYRÁ&amp;quot; project integrates software solutions for data analysis in phylogenetics. It comprises tools for (1) topological distance calculation based on the number of shared splits or clades, (2) sensitivity analysis and automatic generation of sensitivity plots and (3) clade diagnoses based on different categories of synapomorphies. YBYRÁ also provides (4) an original framework to facilitate the search for potential rogue taxa based on how much they affect average matching split distances (using MSdist). YBYRÁ facilitates comparison of large phylogenetic trees and outperforms competing software in terms of usability and time efficiency, specially for large data sets. The programs that comprises this toolkit are written in Python, hence they do not require installation and have minimum dependencies. The entire project is available under an open-source licence at http://www.ib.usp.br/grant/anfibios/researchSoftware.html .</t>
  </si>
  <si>
    <t xml:space="preserve">http://www.ncbi.nlm.nih.gov/pubmed/24413520</t>
  </si>
  <si>
    <t xml:space="preserve">BlindCall: ultra-fast base-calling of high-throughput sequencing data by blind deconvolution.</t>
  </si>
  <si>
    <t xml:space="preserve">Base-calling of sequencing data produced by high-throughput sequencing platforms is a fundamental process in current bioinformatics analysis. However, existing third-party probabilistic or machine-learning methods that significantly improve the accuracy of base-calls on these platforms are impractical for production use due to their computational inefficiency. We directly formulate base-calling as a blind deconvolution problem and implemented BlindCall as an efficient solver to this inverse problem. BlindCall produced base-calls at accuracy comparable to state-of-the-art probabilistic methods while processing data at rates 10 times faster in most cases. The computational complexity of BlindCall scales linearly with read length making it better suited for new long-read sequencing technologies.</t>
  </si>
  <si>
    <t xml:space="preserve">http://www.ncbi.nlm.nih.gov/pubmed/16234323</t>
  </si>
  <si>
    <t xml:space="preserve">Improving the efficiency of SPR moves in phylogenetic tree search methods based on maximum likelihood.</t>
  </si>
  <si>
    <t xml:space="preserve">Maximum likelihood (ML) methods have become very popular for constructing phylogenetic trees from sequence data. However, despite noticeable recent progress, with large and difficult datasets (e.g. multiple genes with conflicting signals) current ML programs still require huge computing time and can become trapped in bad local optima of the likelihood function. When this occurs, the resulting trees may still show some of the defects (e.g. long branch attraction) of starting trees obtained using fast distance or parsimony programs. Subtree pruning and regrafting (SPR) topological rearrangements are usually sufficient to intensively search the tree space. Here, we propose two new methods to make SPR moves more efficient. The first method uses a fast distance-based approach to detect the least promising candidate SPR moves, which are then simply discarded. The second method locally estimates the change in likelihood for any remaining potential SPRs, as opposed to globally evaluating the entire tree for each possible move. These two methods are implemented in a new algorithm with a sophisticated filtering strategy, which efficiently selects potential SPRs and concentrates most of the likelihood computation on the promising moves. Experiments with real datasets comprising 35-250 taxa show that, while indeed greatly reducing the amount of computation, our approach provides likelihood values at least as good as those of the best-known ML methods so far and is very robust to poor starting trees. Furthermore, combining our new SPR algorithm with local moves such as PHYML's nearest neighbor interchanges, the time needed to find good solutions can sometimes be reduced even more.</t>
  </si>
  <si>
    <t xml:space="preserve">http://www.ncbi.nlm.nih.gov/pubmed/19208114</t>
  </si>
  <si>
    <t xml:space="preserve">Finding optimal threshold for correction error reads in DNA assembling.</t>
  </si>
  <si>
    <t xml:space="preserve">DNA assembling is the problem of determining the nucleotide sequence of a genome from its substrings, called reads. In the experiments, there may be some errors on the reads which affect the performance of the DNA assembly algorithms. Existing algorithms, e.g. ECINDEL and SRCorr, correct the error reads by considering the number of times each length-k substring of the reads appear in the input. They treat those length-k substrings appear at least M times as correct substring and correct the error reads based on these substrings. However, since the threshold M is chosen without any solid theoretical analysis, these algorithms cannot guarantee their performances on error correction. In this paper, we propose a method to calculate the probabilities of false positive and false negative when determining whether a length-k substring is correct using threshold M. Based on this optimal threshold M that minimizes the total errors (false positives and false negatives). Experimental results on both real data and simulated data showed that our calculation is correct and we can reduce the total error substrings by 77.6% and 65.1% when compared to ECINDEL and SRCorr respectively. We introduced a method to calculate the probability of false positives and false negatives of the length-k substring using different thresholds. Based on this calculation, we found the optimal threshold to minimize the total error of false positive plus false negative.</t>
  </si>
  <si>
    <t xml:space="preserve">http://www.ncbi.nlm.nih.gov/pubmed/14552658</t>
  </si>
  <si>
    <t xml:space="preserve">OXBench: a benchmark for evaluation of protein multiple sequence alignment accuracy.</t>
  </si>
  <si>
    <t xml:space="preserve">The alignment of two or more protein sequences provides a powerful guide in the prediction of the protein structure and in identifying key functional residues, however, the utility of any prediction is completely dependent on the accuracy of the alignment. In this paper we describe a suite of reference alignments derived from the comparison of protein three-dimensional structures together with evaluation measures and software that allow automatically generated alignments to be benchmarked. We test the OXBench benchmark suite on alignments generated by the AMPS multiple alignment method, then apply the suite to compare eight different multiple alignment algorithms. The benchmark shows the current state-of-the art for alignment accuracy and provides a baseline against which new alignment algorithms may be judged. The simple hierarchical multiple alignment algorithm, AMPS, performed as well as or better than more modern methods such as CLUSTALW once the PAM250 pair-score matrix was replaced by a BLOSUM series matrix. AMPS gave an accuracy in Structurally Conserved Regions (SCRs) of 89.9% over a set of 672 alignments. The T-COFFEE method on a data set of families with &amp;lt;8 sequences gave 91.4% accuracy, significantly better than CLUSTALW (88.9%) and all other methods considered here. The complete suite is available from http://www.compbio.dundee.ac.uk. The OXBench suite of reference alignments, evaluation software and results database provide a convenient method to assess progress in sequence alignment techniques. Evaluation measures that were dependent on comparison to a reference alignment were found to give good discrimination between methods. The STAMP Sc Score which is independent of a reference alignment also gave good discrimination. Application of OXBench in this paper shows that with the exception of T-COFFEE, the majority of the improvement in alignment accuracy seen since 1985 stems from improved pair-score matrices rather than algorithmic refinements. The maximum theoretical alignment accuracy obtained by pooling results over all methods was 94.5% with 52.5% accuracy for alignments in the 0-10 percentage identity range. This suggests that further improvements in accuracy will be possible in the future.</t>
  </si>
  <si>
    <t xml:space="preserve">http://www.ncbi.nlm.nih.gov/pubmed/15961473</t>
  </si>
  <si>
    <t xml:space="preserve">Computing the P-value of the information content from an alignment of multiple sequences.</t>
  </si>
  <si>
    <t xml:space="preserve">The efficient and accurate computation of P-values is an essential requirement for motif-finding and alignment tools. We show that the approximation algorithms used in two popular motif-finding programs, MEME and Consensus, can fail to accurately compute the P-value. We present two new algorithms: one for the evaluation of the P-values of a range of motif scores, and a faster one for the evaluation of the P-value of a single motif score. Both exhibit more reliability than existing algorithms, and the latter algorithm is comparable in speed to the fastest existing method. The algorithms described in this paper are available from http://www.cs.cornell.edu/~keich</t>
  </si>
  <si>
    <t xml:space="preserve">http://www.ncbi.nlm.nih.gov/pubmed/18204064</t>
  </si>
  <si>
    <t xml:space="preserve">A machine-learning approach to combined evidence validation of genome assemblies.</t>
  </si>
  <si>
    <t xml:space="preserve">While it is common to refer to 'the genome sequence' as if it were a single, complete and contiguous DNA string, it is in fact an assembly of millions of small, partially overlapping DNA fragments. Sophisticated computer algorithms (assemblers and scaffolders) merge these DNA fragments into contigs, and place these contigs into sequence scaffolds using the paired-end sequences derived from large-insert DNA libraries. Each step in this automated process is susceptible to producing errors; hence, the resulting draft assembly represents (in practice) only a likely assembly that requires further validation. Knowing which parts of the draft assembly are likely free of errors is critical if researchers are to draw reliable conclusions from the assembled sequence data. We develop a machine-learning method to detect assembly errors in sequence assemblies. Several in silico measures for assembly validation have been proposed by various researchers. Using three benchmarking Drosophila draft genomes, we evaluate these techniques along with some new measures that we propose, including the good-minus-bad coverage (GMB), the good-to-bad-ratio (RGB), the average Z-score (AZ) and the average absolute Z-score (ASZ). Our results show that the GMB measure performs better than the others in both its sensitivity and its specificity for assembly error detection. Nevertheless, no single method performs sufficiently well to reliably detect genomic regions requiring attention for further experimental verification. To utilize the advantages of all these measures, we develop a novel machine learning approach that combines these individual measures to achieve a higher prediction accuracy (i.e. greater than 90%). Our combined evidence approach avoids the difficult and often ad hoc selection of many parameters the individual measures require, and significantly improves the overall precisions on the benchmarking data sets.</t>
  </si>
  <si>
    <t xml:space="preserve">http://www.ncbi.nlm.nih.gov/pubmed/16752216</t>
  </si>
  <si>
    <t xml:space="preserve">Relaxed neighbor joining: a fast distance-based phylogenetic tree construction method.</t>
  </si>
  <si>
    <t xml:space="preserve">Our ability to construct very large phylogenetic trees is becoming more important as vast amounts of sequence data are becoming readily available. Neighbor joining (NJ) is a widely used distance-based phylogenetic tree construction method that has historically been considered fast, but it is prohibitively slow for building trees from increasingly large datasets. We developed a fast variant of NJ called relaxed neighbor joining (RNJ) and performed experiments to measure the speed improvement over NJ. Since repeated runs of the RNJ algorithm generate a superset of the trees that repeated NJ runs generate, we also assessed tree quality. RNJ is dramatically faster than NJ, and the quality of resulting trees is very similar for the two algorithms. The results indicate that RNJ is a reasonable alternative to NJ and that it is especially well suited for uses that involve large numbers of taxa or highly repetitive procedures such as bootstrapping.</t>
  </si>
  <si>
    <t xml:space="preserve">http://www.ncbi.nlm.nih.gov/pubmed/17573965</t>
  </si>
  <si>
    <t xml:space="preserve">ISHAPE: new rapid and accurate software for haplotyping.</t>
  </si>
  <si>
    <t xml:space="preserve">We have developed a new haplotyping program based on the combination of an iterative multiallelic EM algorithm (IEM), bootstrap resampling and a pseudo Gibbs sampler. The use of the IEM-bootstrap procedure considerably reduces the space of possible haplotype configurations to be explored, greatly reducing computation time, while the adaptation of the Gibbs sampler with a recombination model on this restricted space maintains high accuracy. On large SNP datasets (&amp;gt;30 SNPs), we used a segmented approach based on a specific partition-ligation strategy. We compared this software, Ishape (Iterative Segmented HAPlotyping by Em), with reference programs such as Phase, Fastphase, and PL-EM. Analogously with Phase, there are 2 versions of Ishape: Ishape1 which uses a simple coalescence model for the pseudo Gibbs sampler step, and Ishape2 which uses a recombination model instead. We tested the program on 2 types of real SNP datasets derived from Hapmap: adjacent SNPs (high LD) and SNPs spaced by 5 Kb (lower level of LD). In both cases, we tested 100 replicates for each size: 10, 20, 30, 40, 50, 60, and 80 SNPs. For adjacent SNPs Ishape2 is superior to the other software both in terms of speed and accuracy. For SNPs spaced by 5 Kb, Ishape2 yields similar results to Phase2.1 in terms of accuracy, and both outperform the other software. In terms of speed, Ishape2 runs about 4 times faster than Phase2.1 with 10 SNPs, and about 10 times faster with 80 SNPs. For the case of 5kb-spaced SNPs, Fastphase may run faster with more than 100 SNPs. These results show that the Ishape heuristic approach for haplotyping is very competitive in terms of accuracy and speed and deserves to be evaluated extensively for possible future widespread use.</t>
  </si>
  <si>
    <t xml:space="preserve">http://www.ncbi.nlm.nih.gov/pubmed/15073002</t>
  </si>
  <si>
    <t xml:space="preserve">Speeding up whole-genome alignment by indexing frequency vectors.</t>
  </si>
  <si>
    <t xml:space="preserve">Many biological applications require the comparison of large genome strings. Current techniques suffer from high computational and I/O costs. We propose an efficient technique for local alignment of large genome strings. A space-efficient index is computed for one string, and the second string is compared with this index in order to prune substring pairs that do not contain similar regions. The remaining substring pairs are handed to a hash-table-based tool, such as BLAST, for alignment. A dynamic strategy is employed to optimize the number of disk seeks needed to access the hash table. Additionally, our technique provides the user with a coarse-grained visualization of the similarity pattern, quickly and before the actual search. The experimental results show that our technique aligns genome strings up to two orders of magnitude faster than BLAST. Our technique can be used to accelerate other search tools as well. A web-based demo can be found at http://bioserver.cs.ucsb.edu/. Source code is available from the authors on request.</t>
  </si>
  <si>
    <t xml:space="preserve">http://www.ncbi.nlm.nih.gov/pubmed/17021931</t>
  </si>
  <si>
    <t xml:space="preserve">Distance-based genome rearrangement phylogeny.</t>
  </si>
  <si>
    <t xml:space="preserve">Evolution operates on whole genomes through direct rearrangements of genes, such as inversions, transpositions, and inverted transpositions, as well as through operations, such as duplications, losses, and transfers, that also affect the gene content of the genomes. Because these events are rare relative to nucleotide substitutions, gene order data offer the possibility of resolving ancient branches in the tree of life; the combination of gene order data with sequence data also has the potential to provide more robust phylogenetic reconstructions, since each can elucidate evolution at different time scales. Distance corrections greatly improve the accuracy of phylogeny reconstructions from DNA sequences, enabling distance-based methods to approach the accuracy of the more elaborate methods based on parsimony or likelihood at a fraction of the computational cost. This paper focuses on developing distance correction methods for phylogeny reconstruction from whole genomes. The main question we investigate is how to estimate evolutionary histories from whole genomes with equal gene content, and we present a technique, the empirically derived estimator (EDE), that we have developed for this purpose. We study the use of EDE on whole genomes with identical gene content, and we explore the accuracy of phylogenies inferred using EDE with the neighbor joining and minimum evolution methods under a wide range of model conditions. Our study shows that tree reconstruction under these two methods is much more accurate when based on EDE distances than when based on other distances previously suggested for whole genomes.</t>
  </si>
  <si>
    <t xml:space="preserve">http://www.ncbi.nlm.nih.gov/pubmed/20660489</t>
  </si>
  <si>
    <t xml:space="preserve">A Bayesian approach for fast and accurate gene tree reconstruction.</t>
  </si>
  <si>
    <t xml:space="preserve">Recent sequencing and computing advances have enabled phylogenetic analyses to expand to both entire genomes and large clades, thus requiring more efficient and accurate methods designed specifically for the phylogenomic context. Here, we present SPIMAP, an efficient Bayesian method for reconstructing gene trees in the presence of a known species tree. We observe many improvements in reconstruction accuracy, achieved by modeling multiple aspects of evolution, including gene duplication and loss (DL) rates, speciation times, and correlated substitution rate variation across both species and loci. We have implemented and applied this method on two clades of fully sequenced species, 12 Drosophila and 16 fungal genomes as well as simulated phylogenies and find dramatic improvements in reconstruction accuracy as compared with the most popular existing methods, including those that take the species tree into account. We find that reconstruction inaccuracies of traditional phylogenetic methods overestimate the number of DL events by as much as 2-3-fold, whereas our method achieves significantly higher accuracy. We feel that the results and methods presented here will have many important implications for future investigations of gene evolution.</t>
  </si>
  <si>
    <t xml:space="preserve">http://www.ncbi.nlm.nih.gov/pubmed/17646343</t>
  </si>
  <si>
    <t xml:space="preserve">Multiple alignment by aligning alignments.</t>
  </si>
  <si>
    <t xml:space="preserve">Multiple sequence alignment is a fundamental task in bioinformatics. Current tools typically form an initial alignment by merging subalignments, and then polish this alignment by repeated splitting and merging of subalignments to obtain an improved final alignment. In general this form-and-polish strategy consists of several stages, and a profusion of methods have been tried at every stage. We carefully investigate: (1) how to utilize a new algorithm for aligning alignments that optimally solves the common subproblem of merging subalignments, and (2) what is the best choice of method for each stage to obtain the highest quality alignment. We study six stages in the form-and-polish strategy for multiple alignment: parameter choice, distance estimation, merge-tree construction, sequence-pair weighting, alignment merging, and polishing. For each stage, we consider novel approaches as well as standard ones. Interestingly, the greatest gains in alignment quality come from (i) estimating distances by a new approach using normalized alignment costs, and (ii) polishing by a new approach using 3-cuts. Experiments with a parameter-value oracle suggest large gains in quality may be possible through an input-dependent choice of alignment parameters, and we present a promising approach for building such an oracle. Combining the best approaches to each stage yields a new tool we call Opal that on benchmark alignments matches the quality of the top tools, without employing alignment consistency or hydrophobic gap penalties. Opal, a multiple alignment tool that implements the best methods in our study, is freely available at http://opal.cs.arizona.edu.</t>
  </si>
  <si>
    <t xml:space="preserve">http://www.ncbi.nlm.nih.gov/pubmed/22844203</t>
  </si>
  <si>
    <t xml:space="preserve">Eye movement prediction and variability on natural video data sets.</t>
  </si>
  <si>
    <t xml:space="preserve">We here study the predictability of eye movements when viewing high-resolution natural videos. We use three recently published gaze data sets that contain a wide range of footage, from scenes of almost still-life character to professionally made, fast-paced advertisements and movie trailers. Inter-subject gaze variability differs significantly between data sets, with variability being lowest for the professional movies. We then evaluate three state-of-the-art saliency models on these data sets. A model that is based on the invariants of the structure tensor and that combines very generic, sparse video representations with machine learning techniques outperforms the two reference models; performance is further improved for two data sets when the model is extended to a perceptually inspired colour space. Finally, a combined analysis of gaze variability and predictability shows that eye movements on the professionally made movies are the most coherent (due to implicit gaze-guidance strategies of the movie directors), yet the least predictable (presumably due to the frequent cuts). Our results highlight the need for standardized benchmarks to comparatively evaluate eye movement prediction algorithms.</t>
  </si>
  <si>
    <t xml:space="preserve">http://www.ncbi.nlm.nih.gov/pubmed/24499321</t>
  </si>
  <si>
    <t xml:space="preserve">Improving read mapping using additional prefix grams.</t>
  </si>
  <si>
    <t xml:space="preserve">Next-generation sequencing (NGS) enables rapid production of billions of bases at a relatively low cost. Mapping reads from next-generation sequencers to a given reference genome is an important first step in many sequencing applications. Popular read mappers, such as Bowtie and BWA, are optimized to return top one or a few candidate locations of each read. However, identifying all mapping locations of each read, instead of just one or a few, is also important in some sequencing applications such as ChIP-seq for discovering binding sites in repeat regions, and RNA-seq for transcript abundance estimation. Here we present Hobbes2, a software package designed for fast and accurate alignment of NGS reads and specialized in identifying all mapping locations of each read. Hobbes2 efficiently identifies all mapping locations of reads using a novel technique that utilizes additional prefix q-grams to improve filtering. We extensively compare Hobbes2 with state-of-the-art read mappers, and show that Hobbes2 can be an order of magnitude faster than other read mappers while consuming less memory space and achieving similar accuracy. We propose Hobbes2 to improve the accuracy of read mapping, specialized in identifying all mapping locations of each read. Hobbes2 is implemented in C++, and the source code is freely available for download at http://hobbes.ics.uci.edu.</t>
  </si>
  <si>
    <t xml:space="preserve">http://www.ncbi.nlm.nih.gov/pubmed/11524379</t>
  </si>
  <si>
    <t xml:space="preserve">DBAli: a database of protein structure alignments.</t>
  </si>
  <si>
    <t xml:space="preserve">The DBAli database includes approximately 35000 alignments of pairs of protein structures from SCOP (Lo Conte et al., Nucleic Acids Res., 28, 257-259, 2000) and CE (Shindyalov and Bourne, Protein Eng., 11, 739-747, 1998). DBAli is linked to several resources, including Compare3D (Shindyalov and Bourne, http://www.sdsc.edu/pb/software.htm, 1999) and ModView (Ilyin and Sali, http://guitar.rockefeller.edu/ModView/, 2001) for visualizing sequence alignments and structure superpositions. A flexible search of DBAli by protein sequence and structure properties allows construction of subsets of alignments suitable for a number of applications, such as benchmarking of sequence-sequence and sequence-structure alignment methods under a variety of conditions. http://guitar.rockefeller.edu/DBAli/</t>
  </si>
  <si>
    <t xml:space="preserve">http://www.ncbi.nlm.nih.gov/pubmed/18226245</t>
  </si>
  <si>
    <t xml:space="preserve">Computational discovery of cis-regulatory modules in Drosophila without prior knowledge of motifs.</t>
  </si>
  <si>
    <t xml:space="preserve">We consider the problem of predicting cis-regulatory modules without knowledge of motifs. We formulate this problem in a pragmatic setting, and create over 30 new data sets, using Drosophila modules, to use as a 'benchmark'. We propose two new methods for the problem, and evaluate these, as well as two existing methods, on our benchmark. We find that the challenge of predicting cis-regulatory modules ab initio, without any input of relevant motifs, is a realizable goal.</t>
  </si>
  <si>
    <t xml:space="preserve">http://www.ncbi.nlm.nih.gov/pubmed/20513662</t>
  </si>
  <si>
    <t xml:space="preserve">Gap5--editing the billion fragment sequence assembly.</t>
  </si>
  <si>
    <t xml:space="preserve">Existing sequence assembly editors struggle with the volumes of data now readily available from the latest generation of DNA sequencing instruments. We describe the Gap5 software along with the data structures and algorithms used that allow it to be scalable. We demonstrate this with an assembly of 1.1 billion sequence fragments and compare the performance with several other programs. We analyse the memory, CPU, I/O usage and file sizes used by Gap5. Gap5 is part of the Staden Package and is available under an Open Source licence from http://staden.sourceforge.net. It is implemented in C and Tcl/Tk. Currently it works on Unix systems only.</t>
  </si>
  <si>
    <t xml:space="preserve">http://www.ncbi.nlm.nih.gov/pubmed/19228804</t>
  </si>
  <si>
    <t xml:space="preserve">MOM: maximum oligonucleotide mapping.</t>
  </si>
  <si>
    <t xml:space="preserve">Current short read mapping programs are based on the reasonable premise that most sequencing errors occur near the 3(') end of the read. These programs map reads with either a small number of mismatches in the entire read, or a small number of mismatches in the segment remaining after trimming bases from the 3(') end or a single base from the 5(') end. Though multiple sequencing errors most likely occur near the 3(') end of the reads, they can still occur at the 5(') end of the reads. Trimming from the 3(') end will not be able to map these reads. We have developed a program, Maximum Oligonucleotide Mapping (MOM), based on the concept of query matching that is designed to capture a maximal length match within the short read satisfying the user defined error parameters. This query matching approach thus accommodates multiple sequencing errors at both ends. We demonstrate that this technique achieves greater sensitivity and a higher percentage of uniquely mapped reads when compared to existing programs such as SOAP, MAQ and SHRiMP. Software and Test Data http://mom.csbc.vcu.edu.</t>
  </si>
  <si>
    <t xml:space="preserve">http://www.ncbi.nlm.nih.gov/pubmed/14752003</t>
  </si>
  <si>
    <t xml:space="preserve">Optimizing substitution matrices by separating score distributions.</t>
  </si>
  <si>
    <t xml:space="preserve">Homology search is one of the most fundamental tools in Bioinformatics. Typical alignment algorithms use substitution matrices and gap costs. Thus, the improvement of substitution matrices increases accuracy of homology searches. Generally, substitution matrices are derived from aligned sequences whose relationships are known, and gap costs are determined by trial and error. To discriminate relationships more clearly, we are encouraged to optimize the substitution matrices from statistical viewpoints using both positive and negative examples utilizing Bayesian decision theory. Using Cluster of Orthologous Group (COG) database, we optimized substitution matrices. The classification accuracy of the obtained matrix is better than that of conventional substitution matrices to COG database. It also achieves good performance in classifying with other databases.</t>
  </si>
  <si>
    <t xml:space="preserve">http://www.ncbi.nlm.nih.gov/pubmed/16837522</t>
  </si>
  <si>
    <t xml:space="preserve">Remote homology detection based on oligomer distances.</t>
  </si>
  <si>
    <t xml:space="preserve">Remote homology detection is among the most intensively researched problems in bioinformatics. Currently discriminative approaches, especially kernel-based methods, provide the most accurate results. However, kernel methods also show several drawbacks: in many cases prediction of new sequences is computationally expensive, often kernels lack an interpretable model for analysis of characteristic sequence features, and finally most approaches make use of so-called hyperparameters which complicate the application of methods across different datasets. We introduce a feature vector representation for protein sequences based on distances between short oligomers. The corresponding feature space arises from distance histograms for any possible pair of K-mers. Our distance-based approach shows important advantages in terms of computational speed while on common test data the prediction performance is highly competitive with state-of-the-art methods for protein remote homology detection. Furthermore the learnt model can easily be analyzed in terms of discriminative features and in contrast to other methods our representation does not require any tuning of kernel hyperparameters. Normalized kernel matrices for the experimental setup can be downloaded at www.gobics.de/thomas. Matlab code for computing the kernel matrices is available upon request. thomas@gobics.de, peter@gobics.de.</t>
  </si>
  <si>
    <t xml:space="preserve">http://www.ncbi.nlm.nih.gov/pubmed/9632828</t>
  </si>
  <si>
    <t xml:space="preserve">Optimization of ribosomal RNA profile alignments.</t>
  </si>
  <si>
    <t xml:space="preserve">Large alignments of ribosomal RNA sequences are maintained at various sites. New sequences are added to these alignments using a combination of manual and automatic methods. We examine the use of profile alignment methods for rRNA alignment and try to optimize the choice of parameters and sequence weights. Using a large alignment of eukaryotic SSU rRNA sequences as a test case, we empirically compared the performance of various sequence weighting schemes over a range of gap penalties. We developed a new weighting scheme which gives most weight to the sequences in the profile that are most similar to the new sequence. We show that it gives the most accurate alignments when combined with a more traditional sequence weighting scheme. The source code of all software is freely available by anonymous ftp from chah.ucc.ie in the directory /home/ftp/pub/emmet,in the compressed file PRNAA.tar: emmet@chah.ucc.ie, des@chah.ucc.ie</t>
  </si>
  <si>
    <t xml:space="preserve">http://www.ncbi.nlm.nih.gov/pubmed/18344523</t>
  </si>
  <si>
    <t xml:space="preserve">A space-efficient and accurate method for mapping and aligning cDNA sequences onto genomic sequence.</t>
  </si>
  <si>
    <t xml:space="preserve">The mapping and alignment of transcripts (cDNA, expressed sequence tag or amino acid sequences) onto a genomic sequence is a fundamental step for genome annotation, including gene finding and analyses of transcriptional activity, alternative splicing and nucleotide polymorphisms. As DNA sequence data of genomes and transcripts are accumulating at an unprecedented rate, steady improvement in accuracy, speed and space requirement in the computational tools for mapping/alignment is desired. We devised a multi-phase heuristic algorithm and implemented it in the development of the stand-alone computer program Spaln (space-efficient spliced alignment). Spaln is reasonably fast and space efficient; it requires &amp;lt;1 Gb of memory to map and align &amp;gt;120 000 Unigene sequences onto the unmasked whole human genome with a conventional computer, finishing the job in &amp;lt;6 h. With artificially introduced noise of various levels, Spaln significantly outperforms other leading alignment programs currently available with respect to the accuracy of mapped exon-intron structures. This performance is achieved without extensive learning procedures to adjust parameter values to a particular organism. According to the handiness and accuracy, Spaln may be used for studies on a wide area of genome analyses.</t>
  </si>
  <si>
    <t xml:space="preserve">http://www.ncbi.nlm.nih.gov/pubmed/23023740</t>
  </si>
  <si>
    <t xml:space="preserve">Iteratively reweighted LASSO for mapping multiple quantitative trait loci.</t>
  </si>
  <si>
    <t xml:space="preserve">The iteratively reweighted least square (IRLS) method is mostly identical to maximum likelihood (ML) method in terms of parameter estimation and power of quantitative trait locus (QTL) detection. But the IRLS is greatly superior to ML in terms of computing speed and the robustness of parameter estimation. In conjunction with the priors of parameters, ML can analyze multiple QTL model based on Bayesian theory, whereas under a single QTL model, IRLS has very limited statistical power to detect multiple QTLs. In this study, we proposed the iteratively reweighted least absolute shrinkage and selection operator (IRLASSO) for extending IRLS to simultaneously map multiple QTLs. The LASSO with coordinate descent step is employed to efficiently estimate non-zero genetic effect of each locus scanned over entire genome. Simulations demonstrate that IRLASSO has a higher precision of parameter estimation and power to detect QTL than IRLS, and is able to estimate residual variance more accurately than the unweighted LASSO based on LS. Especially, IRLASSO is very fast, usually taking less than five iterations to converge. The barley dataset from the North American Barley Genome Mapping Project is reanalyzed by our proposed method.</t>
  </si>
  <si>
    <t xml:space="preserve">http://www.ncbi.nlm.nih.gov/pubmed/15514074</t>
  </si>
  <si>
    <t xml:space="preserve">Accuracy and power of statistical methods for detecting adaptive evolution in protein coding sequences and for identifying positively selected sites.</t>
  </si>
  <si>
    <t xml:space="preserve">The parsimony method of Suzuki and Gojobori (1999) and the maximum likelihood method developed from the work of Nielsen and Yang (1998) are two widely used methods for detecting positive selection in homologous protein coding sequences. Both methods consider an excess of nonsynonymous (replacement) substitutions as evidence for positive selection. Previously published simulation studies comparing the performance of the two methods show contradictory results. Here we conduct a more thorough simulation study to cover and extend the parameter space used in previous studies. We also reanalyzed an HLA data set that was previously proposed to cause problems when analyzed using the maximum likelihood method. Our new simulations and a reanalysis of the HLA data demonstrate that the maximum likelihood method has good power and accuracy in detecting positive selection over a wide range of parameter values. Previous studies reporting poor performance of the method appear to be due to numerical problems in the optimization algorithms and did not reflect the true performance of the method. The parsimony method has a very low rate of false positives but very little power for detecting positive selection or identifying positively selected sites.</t>
  </si>
  <si>
    <t xml:space="preserve">http://www.ncbi.nlm.nih.gov/pubmed/11673230</t>
  </si>
  <si>
    <t xml:space="preserve">Dealing with errors in interactive sequencing by hybridization.</t>
  </si>
  <si>
    <t xml:space="preserve">A realistic approach to sequencing by hybridization must deal with realistic sequencing errors. The results of such a method can surely be applied to similar sequencing tasks. We provide the first algorithms for interactive sequencing by hybridization which are robust in the presence of hybridization errors. Under a strong error model allowing both positive and negative hybridization errors without repeated queries, we demonstrate accurate and efficient reconstruction with error rates up to 7%. Under the weaker traditional error model of Shamir and Tsur (Proceedings of the Fifth International Conference on Computational Molecular Biology (RECOMB-01), pp 269-277, 2000), we obtain accurate reconstructions with up to 20% false negative hybridization errors. Finally, we establish theoretical bounds on the performance of the sequential probing algorithm of Skiena and Sundaram (J. Comput. Biol., 2, 333-353, 1995) under the strong error model. Freely available upon request. skiena@cs.sunysb.edu.</t>
  </si>
  <si>
    <t xml:space="preserve">http://www.ncbi.nlm.nih.gov/pubmed/12603037</t>
  </si>
  <si>
    <t xml:space="preserve">MAP: searching large genome databases.</t>
  </si>
  <si>
    <t xml:space="preserve">A number of biological applications require comparison of large genome strings. Current techniques suffer from both disk I/O and computational cost because of extensive memory requirements and large candidate sets. We propose an efficient technique for alignment of large genome strings. Our technique precomputes the associations between the database strings and the query string. These associations are used to prune the database-query substring pairs that do not contain similar regions. We use a hash table to compare the unpruned regions of the query and database strings. The cost of the ensuing search is determined by how the hash table is constructed. We present a dynamic strategy that optimizes the random disk I/O needed for accessing the hash table. It also provides the user a coarse grain visualization of the similarity pattern quickly before the actual search. The experimental results show that our technique aligns genome strings up to 97 times faster than BLAST.</t>
  </si>
  <si>
    <t xml:space="preserve">http://www.ncbi.nlm.nih.gov/pubmed/25435458</t>
  </si>
  <si>
    <t xml:space="preserve">Comparative evaluation of eight software programs for alignment of gas chromatography-mass spectrometry chromatograms in metabolomics experiments.</t>
  </si>
  <si>
    <t xml:space="preserve">Since retention times of compounds in GC-MS chromatograms always vary slightly from chromatogram to chromatogram, it is necessary to align chromatograms before comparing them in metabolomics experiments. Several software programs have been developed to automate this process. Here we report a comparative evaluation of the performance of eight programs using prepared samples of mixtures of chemicals, and an extract of tomato vines spiked with three concentrations of a mixture of alkanes. The programs included in the comparison were SpectConnect, MetaboliteDetector 2.01a, MetAlign 041012, MZmine 2.0, TagFinder 04, XCMS Online 1.21.01, MeltDB and GAVIN. Samples were analyzed by GC-MS, chromatograms were aligned using the selected programs, and the resulting data matrices were preprocessed and submitted to principal components analysis. In the first trial, SpectConnect, MetAlign and MetaboliteDetector correctly identified ≥90% of the true positives. In the second trial, MetAlign and MetaboliteDetector correctly identified 87% and 81% of the true positives, respectively. In addition, in both trials &amp;gt;90% of the peaks identified by MetAlign and MetaboliteDetector were true positives.</t>
  </si>
  <si>
    <t xml:space="preserve">http://www.ncbi.nlm.nih.gov/pubmed/25143290</t>
  </si>
  <si>
    <t xml:space="preserve">BioBloom tools: fast, accurate and memory-efficient host species sequence screening using bloom filters.</t>
  </si>
  <si>
    <t xml:space="preserve">Large datasets can be screened for sequences from a specific organism, quickly and with low memory requirements, by a data structure that supports time- and memory-efficient set membership queries. Bloom filters offer such queries but require that false positives be controlled. We present BioBloom Tools, a Bloom filter-based sequence-screening tool that is faster than BWA, Bowtie 2 (popular alignment algorithms) and FACS (a membership query algorithm). It delivers accuracies comparable with these tools, controls false positives and has low memory requirements. Availability and implementaion: www.bcgsc.ca/platform/bioinfo/software/biobloomtools.</t>
  </si>
  <si>
    <t xml:space="preserve">http://www.ncbi.nlm.nih.gov/pubmed/16805103</t>
  </si>
  <si>
    <t xml:space="preserve">LPC cepstral distortion measure for protein sequence comparison.</t>
  </si>
  <si>
    <t xml:space="preserve">Protein sequence comparison is the most powerful tool for the inference of novel protein structure and function. This type of inference is commonly based on the similar sequence-similar structure-similar function paradigm, and derived by sequence similarity searching on databases of protein sequences. As entire genomes have been being determined at a rapid rate, computational methods for comparing protein sequences will be more essential for probing the complexity of molecular machines. In this paper we introduce a pattern-comparison algorithm, which is based on the mathematical concepts of linear predictive coding (LPC) and LPC cepstral distortion measure, for computing similarities/dissimilarities between protein sequences. Experimental results on a real data set of functionally related and functionally nonrelated protein sequences have shown the effectiveness of the proposed approach on both accuracy and computational efficiency.</t>
  </si>
  <si>
    <t xml:space="preserve">http://www.ncbi.nlm.nih.gov/pubmed/11943092</t>
  </si>
  <si>
    <t xml:space="preserve">Molecular systematics of the Eastern Fence Lizard (Sceloporus undulatus): a comparison of Parsimony, Likelihood, and Bayesian approaches.</t>
  </si>
  <si>
    <t xml:space="preserve">Phylogenetic analysis of large datasets using complex nucleotide substitution models under a maximum likelihood framework can be computationally infeasible, especially when attempting to infer confidence values by way of nonparametric bootstrapping. Recent developments in phylogenetics suggest the computational burden can be reduced by using Bayesian methods of phylogenetic inference. However, few empirical phylogenetic studies exist that explore the efficiency of Bayesian analysis of large datasets. To this end, we conducted an extensive phylogenetic analysis of the wide-ranging and geographically variable Eastern Fence Lizard (Sceloporus undulatus). Maximum parsimony, maximum likelihood, and Bayesian phylogenetic analyses were performed on a combined mitochondrial DNA dataset (12S and 16S rRNA, ND1 protein-coding gene, and associated tRNA; 3,688 bp total) for 56 populations of S. undulatus (78 total terminals including other S. undulatus group species and outgroups). Maximum parsimony analysis resulted in numerous equally parsimonious trees (82,646 from equally weighted parsimony and 335 from weighted parsimony). The majority rule consensus tree derived from the Bayesian analysis was topologically identical to the single best phylogeny inferred from the maximum likelihood analysis, but required approximately 80% less computational time. The mtDNA data provide strong support for the monophyly of the S. undulatus group and the paraphyly of &amp;quot;S. undulatus&amp;quot; with respect to S. belli, S. cautus, and S. woodi. Parallel evolution of ecomorphs within &amp;quot;S. undulatus&amp;quot; has masked the actual number of species within this group. This evidence, along with convincing patterns of phylogeographic differentiation suggests &amp;quot;S. undulatus&amp;quot; represents at least four lineages that should be recognized as evolutionary species.</t>
  </si>
  <si>
    <t xml:space="preserve">http://www.ncbi.nlm.nih.gov/pubmed/21216775</t>
  </si>
  <si>
    <t xml:space="preserve">A greedy, graph-based algorithm for the alignment of multiple homologous gene lists.</t>
  </si>
  <si>
    <t xml:space="preserve">Many comparative genomics studies rely on the correct identification of homologous genomic regions using accurate alignment tools. In such case, the alphabet of the input sequences consists of complete genes, rather than nucleotides or amino acids. As optimal multiple sequence alignment is computationally impractical, a progressive alignment strategy is often employed. However, such an approach is susceptible to the propagation of alignment errors in early pairwise alignment steps, especially when dealing with strongly diverged genomic regions. In this article, we present a novel accurate and efficient greedy, graph-based algorithm for the alignment of multiple homologous genomic segments, represented as ordered gene lists. Based on provable properties of the graph structure, several heuristics are developed to resolve local alignment conflicts that occur due to gene duplication and/or rearrangement events on the different genomic segments. The performance of the algorithm is assessed by comparing the alignment results of homologous genomic segments in Arabidopsis thaliana to those obtained by using both a progressive alignment method and an earlier graph-based implementation. Especially for datasets that contain strongly diverged segments, the proposed method achieves a substantially higher alignment accuracy, and proves to be sufficiently fast for large datasets including a few dozens of eukaryotic genomes. http://bioinformatics.psb.ugent.be/software. The algorithm is implemented as a part of the i-ADHoRe 3.0 package.</t>
  </si>
  <si>
    <t xml:space="preserve">http://www.ncbi.nlm.nih.gov/pubmed/15318951</t>
  </si>
  <si>
    <t xml:space="preserve">MUSCLE: a multiple sequence alignment method with reduced time and space complexity.</t>
  </si>
  <si>
    <t xml:space="preserve">In a previous paper, we introduced MUSCLE, a new program for creating multiple alignments of protein sequences, giving a brief summary of the algorithm and showing MUSCLE to achieve the highest scores reported to date on four alignment accuracy benchmarks. Here we present a more complete discussion of the algorithm, describing several previously unpublished techniques that improve biological accuracy and / or computational complexity. We introduce a new option, MUSCLE-fast, designed for high-throughput applications. We also describe a new protocol for evaluating objective functions that align two profiles. We compare the speed and accuracy of MUSCLE with CLUSTALW, Progressive POA and the MAFFT script FFTNS1, the fastest previously published program known to the author. Accuracy is measured using four benchmarks: BAliBASE, PREFAB, SABmark and SMART. We test three variants that offer highest accuracy (MUSCLE with default settings), highest speed (MUSCLE-fast), and a carefully chosen compromise between the two (MUSCLE-prog). We find MUSCLE-fast to be the fastest algorithm on all test sets, achieving average alignment accuracy similar to CLUSTALW in times that are typically two to three orders of magnitude less. MUSCLE-fast is able to align 1,000 sequences of average length 282 in 21 seconds on a current desktop computer. MUSCLE offers a range of options that provide improved speed and / or alignment accuracy compared with currently available programs. MUSCLE is freely available at http://www.drive5.com/muscle.</t>
  </si>
  <si>
    <t xml:space="preserve">http://www.ncbi.nlm.nih.gov/pubmed/24957992</t>
  </si>
  <si>
    <t xml:space="preserve">Peak detection method evaluation for ion mobility spectrometry by using machine learning approaches.</t>
  </si>
  <si>
    <t xml:space="preserve">Ion mobility spectrometry with pre-separation by multi-capillary columns (MCC/IMS) has become an established inexpensive, non-invasive bioanalytics technology for detecting volatile organic compounds (VOCs) with various metabolomics applications in medical research. To pave the way for this technology towards daily usage in medical practice, different steps still have to be taken. With respect to modern biomarker research, one of the most important tasks is the automatic classification of patient-specific data sets into different groups, healthy or not, for instance. Although sophisticated machine learning methods exist, an inevitable preprocessing step is reliable and robust peak detection without manual intervention. In this work we evaluate four state-of-the-art approaches for automated IMS-based peak detection: local maxima search, watershed transformation with IPHEx, region-merging with VisualNow, and peak model estimation (PME).We manually generated Metabolites 2013, 3 278 a gold standard with the aid of a domain expert (manual) and compare the performance of the four peak calling methods with respect to two distinct criteria. We first utilize established machine learning methods and systematically study their classification performance based on the four peak detectors' results. Second, we investigate the classification variance and robustness regarding perturbation and overfitting. Our main finding is that the power of the classification accuracy is almost equally good for all methods, the manually created gold standard as well as the four automatic peak finding methods. In addition, we note that all tools, manual and automatic, are similarly robust against perturbations. However, the classification performance is more robust against overfitting when using the PME as peak calling preprocessor. In summary, we conclude that all methods, though small differences exist, are largely reliable and enable a wide spectrum of real-world biomedical applications.</t>
  </si>
  <si>
    <t xml:space="preserve">http://www.ncbi.nlm.nih.gov/pubmed/26072508</t>
  </si>
  <si>
    <t xml:space="preserve">ASTRAL-II: coalescent-based species tree estimation with many hundreds of taxa and thousands of genes.</t>
  </si>
  <si>
    <t xml:space="preserve">The estimation of species phylogenies requires multiple loci, since different loci can have different trees due to incomplete lineage sorting, modeled by the multi-species coalescent model. We recently developed a coalescent-based method, ASTRAL, which is statistically consistent under the multi-species coalescent model and which is more accurate than other coalescent-based methods on the datasets we examined. ASTRAL runs in polynomial time, by constraining the search space using a set of allowed 'bipartitions'. Despite the limitation to allowed bipartitions, ASTRAL is statistically consistent. We present a new version of ASTRAL, which we call ASTRAL-II. We show that ASTRAL-II has substantial advantages over ASTRAL: it is faster, can analyze much larger datasets (up to 1000 species and 1000 genes) and has substantially better accuracy under some conditions. ASTRAL's running time is [Formula: see text], and ASTRAL-II's running time is [Formula: see text], where n is the number of species, k is the number of loci and X is the set of allowed bipartitions for the search space. ASTRAL-II is available in open source at https://github.com/smirarab/ASTRAL and datasets used are available at http://www.cs.utexas.edu/~phylo/datasets/astral2/. smirarab@gmail.com Supplementary data are available at Bioinformatics online.</t>
  </si>
  <si>
    <t xml:space="preserve">http://www.ncbi.nlm.nih.gov/pubmed/21962010</t>
  </si>
  <si>
    <t xml:space="preserve">The ensemble performance index: an improved measure for assessing ensemble pose prediction performance.</t>
  </si>
  <si>
    <t xml:space="preserve">We present a theoretical study on the performance of ensemble docking methodologies considering multiple protein structures. We perform a theoretical analysis of pose prediction experiments which is completely unbiased, as we make no assumptions about specific scoring functions, search paradigms, protein structures, or ligand data sets. We introduce a novel interpretable measure, the ensemble performance index (EPI), for the assessment of scoring performance in ensemble docking, which will be applied to simulated and real data sets.</t>
  </si>
  <si>
    <t xml:space="preserve">http://www.ncbi.nlm.nih.gov/pubmed/18229722</t>
  </si>
  <si>
    <t xml:space="preserve">Intrinsic evaluation of text mining tools may not predict performance on realistic tasks.</t>
  </si>
  <si>
    <t xml:space="preserve">Biomedical text mining and other automated techniques are beginning to achieve performance which suggests that they could be applied to aid database curators. However, few studies have evaluated how these systems might work in practice. In this article we focus on the problem of annotating mutations in Protein Data Bank (PDB) entries, and evaluate the relationship between performance of two automated techniques, a text-mining-based approach (MutationFinder) and an alignment-based approach, in intrinsic versus extrinsic evaluations. We find that high performance on gold standard data (an intrinsic evaluation) does not necessarily translate to high performance for database annotation (an extrinsic evaluation). We show that this is in part a result of lack of access to the full text of journal articles, which appears to be critical for comprehensive database annotation by text mining. Additionally, we evaluate the accuracy and completeness of manually annotated mutation data in the PDB, and find that it is far from perfect. We conclude that currently the most cost-effective and reliable approach for database annotation might incorporate manual and automatic annotation methods.</t>
  </si>
  <si>
    <t xml:space="preserve">http://www.ncbi.nlm.nih.gov/pubmed/18849525</t>
  </si>
  <si>
    <t xml:space="preserve">Genome-wide nucleotide-level mammalian ancestor reconstruction.</t>
  </si>
  <si>
    <t xml:space="preserve">Recently attention has been turned to the problem of reconstructing complete ancestral sequences from large multiple alignments. Successful generation of these genome-wide reconstructions will facilitate a greater knowledge of the events that have driven evolution. We present a new evolutionary alignment modeler, called &amp;quot;Ortheus,&amp;quot; for inferring the evolutionary history of a multiple alignment, in terms of both substitutions and, importantly, insertions and deletions. Based on a multiple sequence probabilistic transducer model of the type proposed by Holmes, Ortheus uses efficient stochastic graph-based dynamic programming methods. Unlike other methods, Ortheus does not rely on a single fixed alignment from which to work. Ortheus is also more scaleable than previous methods while being fast, stable, and open source. Large-scale simulations show that Ortheus performs close to optimally on a deep mammalian phylogeny. Simulations also indicate that significant proportions of errors due to insertions and deletions can be avoided by not assuming a fixed alignment. We additionally use a challenging hold-out cross-validation procedure to test the method; using the reconstructions to predict extant sequence bases, we demonstrate significant improvements over using closest extant neighbor sequences. Accompanying this paper, a new, public, and genome-wide set of Ortheus ancestor alignments provide an intriguing new resource for evolutionary studies in mammals. As a first piece of analysis, we attempt to recover &amp;quot;fossilized&amp;quot; ancestral pseudogenes. We confidently find 31 cases in which the ancestral sequence had a more complete sequence than any of the extant sequences.</t>
  </si>
  <si>
    <t xml:space="preserve">http://www.ncbi.nlm.nih.gov/pubmed/18215258</t>
  </si>
  <si>
    <t xml:space="preserve">A fast structural multiple alignment method for long RNA sequences.</t>
  </si>
  <si>
    <t xml:space="preserve">Aligning multiple RNA sequences is essential for analyzing non-coding RNAs. Although many alignment methods for non-coding RNAs, including Sankoff's algorithm for strict structural alignments, have been proposed, they are either inaccurate or computationally too expensive. Faster methods with reasonable accuracies are required for genome-scale analyses. We propose a fast algorithm for multiple structural alignments of RNA sequences that is an extension of our pairwise structural alignment method (implemented in SCARNA). The accuracies of the implemented software, MXSCARNA, are at least as favorable as those of state-of-art algorithms that are computationally much more expensive in time and memory. The proposed method for structural alignment of multiple RNA sequences is fast enough for large-scale analyses with accuracies at least comparable to those of existing algorithms. The source code of MXSCARNA and its web server are available at http://mxscarna.ncrna.org.</t>
  </si>
  <si>
    <t xml:space="preserve">http://www.ncbi.nlm.nih.gov/pubmed/22556368</t>
  </si>
  <si>
    <t xml:space="preserve">SINA: accurate high-throughput multiple sequence alignment of ribosomal RNA genes.</t>
  </si>
  <si>
    <t xml:space="preserve">In the analysis of homologous sequences, computation of multiple sequence alignments (MSAs) has become a bottleneck. This is especially troublesome for marker genes like the ribosomal RNA (rRNA) where already millions of sequences are publicly available and individual studies can easily produce hundreds of thousands of new sequences. Methods have been developed to cope with such numbers, but further improvements are needed to meet accuracy requirements. In this study, we present the SILVA Incremental Aligner (SINA) used to align the rRNA gene databases provided by the SILVA ribosomal RNA project. SINA uses a combination of k-mer searching and partial order alignment (POA) to maintain very high alignment accuracy while satisfying high throughput performance demands. SINA was evaluated in comparison with the commonly used high throughput MSA programs PyNAST and mothur. The three BRAliBase III benchmark MSAs could be reproduced with 99.3, 97.6 and 96.1 accuracy. A larger benchmark MSA comprising 38 772 sequences could be reproduced with 98.9 and 99.3% accuracy using reference MSAs comprising 1000 and 5000 sequences. SINA was able to achieve higher accuracy than PyNAST and mothur in all performed benchmarks. Alignment of up to 500 sequences using the latest SILVA SSU/LSU Ref datasets as reference MSA is offered at http://www.arb-silva.de/aligner. This page also links to Linux binaries, user manual and tutorial. SINA is made available under a personal use license.</t>
  </si>
  <si>
    <t xml:space="preserve">http://www.ncbi.nlm.nih.gov/pubmed/24376861</t>
  </si>
  <si>
    <t xml:space="preserve">An extensive evaluation of read trimming effects on Illumina NGS data analysis.</t>
  </si>
  <si>
    <t xml:space="preserve">Next Generation Sequencing is having an extremely strong impact in biological and medical research and diagnostics, with applications ranging from gene expression quantification to genotyping and genome reconstruction. Sequencing data is often provided as raw reads which are processed prior to analysis 1 of the most used preprocessing procedures is read trimming, which aims at removing low quality portions while preserving the longest high quality part of a NGS read. In the current work, we evaluate nine different trimming algorithms in four datasets and three common NGS-based applications (RNA-Seq, SNP calling and genome assembly). Trimming is shown to increase the quality and reliability of the analysis, with concurrent gains in terms of execution time and computational resources needed.</t>
  </si>
  <si>
    <t xml:space="preserve">http://www.ncbi.nlm.nih.gov/pubmed/23441880</t>
  </si>
  <si>
    <t xml:space="preserve">Local search for the generalized tree alignment problem.</t>
  </si>
  <si>
    <t xml:space="preserve">A phylogeny postulates shared ancestry relationships among organisms in the form of a binary tree. Phylogenies attempt to answer an important question posed in biology: what are the ancestor-descendent relationships between organisms? At the core of every biological problem lies a phylogenetic component. The patterns that can be observed in nature are the product of complex interactions, constrained by the template that our ancestors provide. The problem of simultaneous tree and alignment estimation under Maximum Parsimony is known in combinatorial optimization as the Generalized Tree Alignment Problem (GTAP). The GTAP is the Steiner Tree Problem for the sequence edit distance. Like many biologically interesting problems, the GTAP is NP-Hard. Typically the Steiner Tree is presented under the Manhattan or the Hamming distances. Experimentally, the accuracy of the GTAP has been subjected to evaluation. Results show that phylogenies selected using the GTAP from unaligned sequences are competitive with the best methods and algorithms available. Here, we implement and explore experimentally existing and new local search heuristics for the GTAP using simulated and real data. The methods presented here improve by more than three orders of magnitude in execution time the best local search heuristics existing to date when applied to real data.</t>
  </si>
  <si>
    <t xml:space="preserve">http://www.ncbi.nlm.nih.gov/pubmed/23282463</t>
  </si>
  <si>
    <t xml:space="preserve">Compareads: comparing huge metagenomic experiments.</t>
  </si>
  <si>
    <t xml:space="preserve">Nowadays, metagenomic sample analyses are mainly achieved by comparing them with a priori knowledge stored in data banks. While powerful, such approaches do not allow to exploit unknown and/or &amp;quot;unculturable&amp;quot; species, for instance estimated at 99% for Bacteria. This work introduces Compareads, a de novo comparative metagenomic approach that returns the reads that are similar between two possibly metagenomic datasets generated by High Throughput Sequencers. One originality of this work consists in its ability to deal with huge datasets. The second main contribution presented in this paper is the design of a probabilistic data structure based on Bloom filters enabling to index millions of reads with a limited memory footprint and a controlled error rate. We show that Compareads enables to retrieve biological information while being able to scale to huge datasets. Its time and memory features make Compareads usable on read sets each composed of more than 100 million Illumina reads in a few hours and consuming 4 GB of memory, and thus usable on today's personal computers. Using a new data structure, Compareads is a practical solution for comparing de novo huge metagenomic samples. Compareads is released under the CeCILL license and can be freely downloaded from http://alcovna.genouest.org/compareads/.</t>
  </si>
  <si>
    <t xml:space="preserve">http://www.ncbi.nlm.nih.gov/pubmed/9669886</t>
  </si>
  <si>
    <t xml:space="preserve">Multiple sequence alignment with the Divide-and-Conquer method.</t>
  </si>
  <si>
    <t xml:space="preserve">An improved algorithm for the simultaneous alignment of multiple protein and nucleic acid sequences, the Divide-and-Conquer Alignment procedure (DCA), is presented. The basic method described in Tönges,et al. (1996) (Tönges, U., Perrey, S.W., Stoye, J., Dress, A.W.M., 1996. A general method for fast multiple sequence alignment. Gene, 172, GC33-GC41) is generalized to align any number of sequences to work arbitrary (e.g. affine linear) gap penalty functions. Also, the practical efficiency of the method is improved so that families of more than 10 sequences can now be aligned simultaneously within a few seconds or minutes. After a brief description of the general method, we assess the time and memory requirements of our implementation of DCA. We present several examples showing that the program is able to deal with real-world alignment problems.</t>
  </si>
  <si>
    <t xml:space="preserve">http://www.ncbi.nlm.nih.gov/pubmed/21903630</t>
  </si>
  <si>
    <t xml:space="preserve">survcomp: an R/Bioconductor package for performance assessment and comparison of survival models.</t>
  </si>
  <si>
    <t xml:space="preserve">The survcomp package provides functions to assess and statistically compare the performance of survival/risk prediction models. It implements state-of-the-art statistics to (i) measure the performance of risk prediction models; (ii) combine these statistical estimates from multiple datasets using a meta-analytical framework; and (iii) statistically compare the performance of competitive models.</t>
  </si>
  <si>
    <t xml:space="preserve">http://www.ncbi.nlm.nih.gov/pubmed/19997069</t>
  </si>
  <si>
    <t xml:space="preserve">Sequencing technologies - the next generation.</t>
  </si>
  <si>
    <t xml:space="preserve">Demand has never been greater for revolutionary technologies that deliver fast, inexpensive and accurate genome information. This challenge has catalysed the development of next-generation sequencing (NGS) technologies. The inexpensive production of large volumes of sequence data is the primary advantage over conventional methods. Here, I present a technical review of template preparation, sequencing and imaging, genome alignment and assembly approaches, and recent advances in current and near-term commercially available NGS instruments. I also outline the broad range of applications for NGS technologies, in addition to providing guidelines for platform selection to address biological questions of interest.</t>
  </si>
  <si>
    <t xml:space="preserve">http://www.ncbi.nlm.nih.gov/pubmed/24861618</t>
  </si>
  <si>
    <t xml:space="preserve">RAMICS: trainable, high-speed and biologically relevant alignment of high-throughput sequencing reads to coding DNA.</t>
  </si>
  <si>
    <t xml:space="preserve">The challenge presented by high-throughput sequencing necessitates the development of novel tools for accurate alignment of reads to reference sequences. Current approaches focus on using heuristics to map reads quickly to large genomes, rather than generating highly accurate alignments in coding regions. Such approaches are, thus, unsuited for applications such as amplicon-based analysis and the realignment phase of exome sequencing and RNA-seq, where accurate and biologically relevant alignment of coding regions is critical. To facilitate such analyses, we have developed a novel tool, RAMICS, that is tailored to mapping large numbers of sequence reads to short lengths (&amp;lt;10 000 bp) of coding DNA. RAMICS utilizes profile hidden Markov models to discover the open reading frame of each sequence and aligns to the reference sequence in a biologically relevant manner, distinguishing between genuine codon-sized indels and frameshift mutations. This approach facilitates the generation of highly accurate alignments, accounting for the error biases of the sequencing machine used to generate reads, particularly at homopolymer regions. Performance improvements are gained through the use of graphics processing units, which increase the speed of mapping through parallelization. RAMICS substantially outperforms all other mapping approaches tested in terms of alignment quality while maintaining highly competitive speed performance.</t>
  </si>
  <si>
    <t xml:space="preserve">http://www.ncbi.nlm.nih.gov/pubmed/10089197</t>
  </si>
  <si>
    <t xml:space="preserve">Combining many multiple alignments in one improved alignment.</t>
  </si>
  <si>
    <t xml:space="preserve">The fact that the multiple sequence alignment problem is of high complexity has led to many different heuristic algorithms attempting to find a solution in what would be considered a reasonable amount of computation time and space. Very few of these heuristics produce results that are guaranteed always to lie within a certain distance of an optimal solution (given a measure of quality, e.g. parsimony). Most practical heuristics cannot guarantee this, but nevertheless perform well for certain cases. An alignment, obtained with one of these heuristics and with a bad overall score, is not unusable though, it might contain important information on how substrings should be aligned. This paper presents a method that extracts qualitatively good sub-alignments from a set of multiple alignments and combines these into a new, often improved alignment. The algorithm is implemented as a variant of the traditional dynamic programming technique. An implementation of ComAlign (the algorithm that combines multiple alignments) has been run on several sets of artificially generated sequences and a set of 5S RNA sequences. To assess the quality of the alignments obtained, the results have been compared with the output of MSA 2.1 (Gupta et al., Proceedings of the Sixth Annual Symposium on Combinatorial Pattern Matching, 1995; Kececioglu et al., http://www.techfak.uni-bielefeld. de/bcd/Lectures/kececioglu.html, 1995). In all cases, ComAlign was able to produce a solution with a score comparable to the solution obtained by MSA. The results also show that ComAlign actually does combine parts from different alignments and not just select the best of them. The C source code (a Smalltalk version is being worked on) of ComAlign and the other programs that have been implemented in this context are free and available on WWW (http://www.daimi.au.dk/ õcaprani). klaus@bucka-lassen.dk; jotun@pop.bio.au.dk;ocaprani@daimi.au.dk</t>
  </si>
  <si>
    <t xml:space="preserve">http://www.ncbi.nlm.nih.gov/pubmed/25879410</t>
  </si>
  <si>
    <t xml:space="preserve">CLARK: fast and accurate classification of metagenomic and genomic sequences using discriminative k-mers.</t>
  </si>
  <si>
    <t xml:space="preserve">The problem of supervised DNA sequence classification arises in several fields of computational molecular biology. Although this problem has been extensively studied, it is still computationally challenging due to size of the datasets that modern sequencing technologies can produce. We introduce CLARK a novel approach to classify metagenomic reads at the species or genus level with high accuracy and high speed. Extensive experimental results on various metagenomic samples show that the classification accuracy of CLARK is better or comparable to the best state-of-the-art tools and it is significantly faster than any of its competitors. In its fastest single-threaded mode CLARK classifies, with high accuracy, about 32 million metagenomic short reads per minute. CLARK can also classify BAC clones or transcripts to chromosome arms and centromeric regions. CLARK is a versatile, fast and accurate sequence classification method, especially useful for metagenomics and genomics applications. It is freely available at http://clark.cs.ucr.edu/ .</t>
  </si>
  <si>
    <t xml:space="preserve">http://www.ncbi.nlm.nih.gov/pubmed/17686799</t>
  </si>
  <si>
    <t xml:space="preserve">DNA reference alignment benchmarks based on tertiary structure of encoded proteins.</t>
  </si>
  <si>
    <t xml:space="preserve">Multiple sequence alignments (MSAs) are at the heart of bioinformatics analysis. Recently, a number of multiple protein sequence alignment benchmarks (i.e. BAliBASE, OXBench, PREFAB and SMART) have been released to evaluate new and existing MSA applications. These databases have been well received by researchers and help to quantitatively evaluate MSA programs on protein sequences. Unfortunately, analogous DNA benchmarks are not available, making evaluation of MSA programs difficult for DNA sequences. This work presents the first known multiple DNA sequence alignment benchmarks that are (1) comprised of protein-coding portions of DNA (2) based on biological features such as the tertiary structure of encoded proteins. These reference DNA databases contain a total of 3545 alignments, comprising of 68 581 sequences. Two versions of the database are available: mdsa_100s and mdsa_all. The mdsa_100s version contains the alignments of the data sets that TBLASTN found 100% sequence identity for each sequence. The mdsa_all version includes all hits with an E-value score above the threshold of 0.001. A primary use of these databases is to benchmark the performance of MSA applications on DNA data sets. The first such case study is included in the Supplementary Material.</t>
  </si>
  <si>
    <t xml:space="preserve">http://www.ncbi.nlm.nih.gov/pubmed/15272832</t>
  </si>
  <si>
    <t xml:space="preserve">A FAST pattern matching algorithm.</t>
  </si>
  <si>
    <t xml:space="preserve">The advent of digital computers has made the routine use of pattern-matching possible in various applications. This has also stimulated the development of many algorithms. In this paper, we propose a new algorithm that offers improved performance compared to those reported in the literature so far. The new algorithm has been evolved after analyzing the well-known algorithms such as Boyer-Moore, Quick-search, Raita, and Horspool. The overall performance of the proposed algorithm has been improved using the shift provided by the Quick-search bad-character and by defining a fixed order of comparison. These result in the reduction of the character comparison effort at each attempt. The best- and the worst- case time complexities are also presented in this paper. Most importantly, the proposed method has been compared with the other widely used algorithms. It is interesting to note that the new algorithm works consistently better for any alphabet size.</t>
  </si>
  <si>
    <t xml:space="preserve">http://www.ncbi.nlm.nih.gov/pubmed/17883866</t>
  </si>
  <si>
    <t xml:space="preserve">Accuracy of structure-based sequence alignment of automatic methods.</t>
  </si>
  <si>
    <t xml:space="preserve">Accurate sequence alignments are essential for homology searches and for building three-dimensional structural models of proteins. Since structure is better conserved than sequence, structure alignments have been used to guide sequence alignments and are commonly used as the gold standard for sequence alignment evaluation. Nonetheless, as far as we know, there is no report of a systematic evaluation of pairwise structure alignment programs in terms of the sequence alignment accuracy. In this study, we evaluate CE, DaliLite, FAST, LOCK2, MATRAS, SHEBA and VAST in terms of the accuracy of the sequence alignments they produce, using sequence alignments from NCBI's human-curated Conserved Domain Database (CDD) as the standard of truth. We find that 4 to 9% of the residues on average are either not aligned or aligned with more than 8 residues of shift error and that an additional 6 to 14% of residues on average are misaligned by 1-8 residues, depending on the program and the data set used. The fraction of correctly aligned residues generally decreases as the sequence similarity decreases or as the RMSD between the C alpha positions of the two structures increases. It varies significantly across CDD superfamilies whether shift error is allowed or not. Also, alignments with different shift errors occur between proteins within the same CDD superfamily, leading to inconsistent alignments between superfamily members. In general, residue pairs that are more than 3.0 A apart in the reference alignment are heavily (&amp;gt;or= 25% on average) misaligned in the test alignments. In addition, each method shows a different pattern of relative weaknesses for different SCOP classes. CE gives relatively poor results for beta-sheet-containing structures (all-beta, alpha/beta, and alpha+beta classes), DaliLite for &amp;quot;others&amp;quot; class where all but the major four classes are combined, and LOCK2 and VAST for all-beta and &amp;quot;others&amp;quot; classes. When the sequence similarity is low, structure-based methods produce better sequence alignments than by using sequence similarities alone. However, current structure-based methods still mis-align 11-19% of the conserved core residues when compared to the human-curated CDD alignments. The alignment quality of each program depends on the protein structural type and similarity, with DaliLite showing the most agreement with CDD on average.</t>
  </si>
  <si>
    <t xml:space="preserve">http://www.ncbi.nlm.nih.gov/pubmed/20940124</t>
  </si>
  <si>
    <t xml:space="preserve">Multiple genome alignment based on longest path in directed acyclic graphs.</t>
  </si>
  <si>
    <t xml:space="preserve">In this paper, we present a simple and efficient algorithm for multiple genome sequence alignment. Sequences of Maximal Unique Matches (MUMs) are first transformed into a multi-bipartite diagram. The diagram is then converted into a Directed Acyclic Graph (DAG). Therefore, finding the alignment is reduced to finding the longest path in the DAG, which is solvable in linear time. The experiments show that the algorithm can correctly find the alignment, and runs faster than MGA and EMAGEN. In addition, our algorithm can handle the alignments with overlapping MUMs and has both weighted and unweighted options. It provides the flexibility for the alignments depending on different needs.</t>
  </si>
  <si>
    <t xml:space="preserve">http://www.ncbi.nlm.nih.gov/pubmed/22848137</t>
  </si>
  <si>
    <t xml:space="preserve">A fast and practical approach to genotype phasing and imputation on a pedigree with erroneous and incomplete information.</t>
  </si>
  <si>
    <t xml:space="preserve">The MINIMUM-RECOMBINANT HAPLOTYPE CONFIGURATION problem (MRHC) has been highly successful in providing a sound combinatorial formulation for the important problem of genotype phasing on pedigrees. Despite several algorithmic advances that have improved the efficiency, its applicability to real data sets has been limited since it does not take into account some important phenomena such as mutations, genotyping errors, and missing data. In this work, we propose the MINIMUM-RECOMBINANT HAPLOTYPE CONFIGURATION WITH BOUNDED ERRORS problem (MRHCE), which extends the original MRHC formulation by incorporating the two most common characteristics of real data: errors and missing genotypes (including untyped individuals). We describe a practical algorithm for MRHCE that is based on a reduction to the well-known Satisfiability problem (SAT) and exploits recent advances in the constraint programming literature. An experimental analysis demonstrates the biological soundness of the phasing model and the effectiveness (on both accuracy and performance) of the algorithm under several scenarios. The analysis on real data and the comparison with state-of-the-art programs reveals that our approach couples better scalability to large and complex pedigrees with the explicit inclusion of genotyping errors into the model.</t>
  </si>
  <si>
    <t xml:space="preserve">http://www.ncbi.nlm.nih.gov/pubmed/26355522</t>
  </si>
  <si>
    <t xml:space="preserve">Multiple Sequence Alignment with Hidden Markov Models Learned by Random Drift Particle Swarm Optimization.</t>
  </si>
  <si>
    <t xml:space="preserve">Hidden Markov Models (HMMs) are powerful tools for multiple sequence alignment (MSA), which is known to be an NP-complete and important problem in bioinformatics. Learning HMMs is a difficult task, and many meta-heuristic methods, including particle swarm optimization (PSO), have been used for that. In this paper, a new variant of PSO, called the random drift particle swarm optimization (RDPSO) algorithm, is proposed to be used for HMM learning tasks in MSA problems. The proposed RDPSO algorithm, inspired by the free electron model in metal conductors in an external electric field, employs a novel set of evolution equations that can enhance the global search ability of the algorithm. Moreover, in order to further enhance the algorithmic performance of the RDPSO, we incorporate a diversity control method into the algorithm and, thus, propose an RDPSO with diversity-guided search (RDPSO-DGS). The performances of the RDPSO, RDPSO-DGS and other algorithms are tested and compared by learning HMMs for MSA on two well-known benchmark data sets. The experimental results show that the HMMs learned by the RDPSO and RDPSO-DGS are able to generate better alignments for the benchmark data sets than other most commonly used HMM learning methods, such as the Baum-Welch and other PSO algorithms. The performance comparison with well-known MSA programs, such as ClustalW and MAFFT, also shows that the proposed methods have advantages in multiple sequence alignment.</t>
  </si>
  <si>
    <t xml:space="preserve">http://www.ncbi.nlm.nih.gov/pubmed/26139637</t>
  </si>
  <si>
    <t xml:space="preserve">Error filtering, pair assembly and error correction for next-generation sequencing reads.</t>
  </si>
  <si>
    <t xml:space="preserve">Next-generation sequencing produces vast amounts of data with errors that are difficult to distinguish from true biological variation when coverage is low. We demonstrate large reductions in error frequencies, especially for high-error-rate reads, by three independent means: (i) filtering reads according to their expected number of errors, (ii) assembling overlapping read pairs and (iii) for amplicon reads, by exploiting unique sequence abundances to perform error correction. We also show that most published paired read assemblers calculate incorrect posterior quality scores. These methods are implemented in the USEARCH package. Binaries are freely available at http://drive5.com/usearch. robert@drive5.com Supplementary data are available at Bioinformatics online.</t>
  </si>
  <si>
    <t xml:space="preserve">http://www.ncbi.nlm.nih.gov/pubmed/22536905</t>
  </si>
  <si>
    <t xml:space="preserve">Win percentage: a novel measure for assessing the suitability of machine classifiers for biological problems.</t>
  </si>
  <si>
    <t xml:space="preserve">Selecting an appropriate classifier for a particular biological application poses a difficult problem for researchers and practitioners alike. In particular, choosing a classifier depends heavily on the features selected. For high-throughput biomedical datasets, feature selection is often a preprocessing step that gives an unfair advantage to the classifiers built with the same modeling assumptions. In this paper, we seek classifiers that are suitable to a particular problem independent of feature selection. We propose a novel measure, called &amp;quot;win percentage&amp;quot;, for assessing the suitability of machine classifiers to a particular problem. We define win percentage as the probability a classifier will perform better than its peers on a finite random sample of feature sets, giving each classifier equal opportunity to find suitable features. First, we illustrate the difficulty in evaluating classifiers after feature selection. We show that several classifiers can each perform statistically significantly better than their peers given the right feature set among the top 0.001% of all feature sets. We illustrate the utility of win percentage using synthetic data, and evaluate six classifiers in analyzing eight microarray datasets representing three diseases: breast cancer, multiple myeloma, and neuroblastoma. After initially using all Gaussian gene-pairs, we show that precise estimates of win percentage (within 1%) can be achieved using a smaller random sample of all feature pairs. We show that for these data no single classifier can be considered the best without knowing the feature set. Instead, win percentage captures the non-zero probability that each classifier will outperform its peers based on an empirical estimate of performance. Fundamentally, we illustrate that the selection of the most suitable classifier (i.e., one that is more likely to perform better than its peers) not only depends on the dataset and application but also on the thoroughness of feature selection. In particular, win percentage provides a single measurement that could assist users in eliminating or selecting classifiers for their particular application.</t>
  </si>
  <si>
    <t xml:space="preserve">http://www.ncbi.nlm.nih.gov/pubmed/21558155</t>
  </si>
  <si>
    <t xml:space="preserve">Parameter estimation of kinetic models from metabolic profiles: two-phase dynamic decoupling method.</t>
  </si>
  <si>
    <t xml:space="preserve">Time-series measurements of metabolite concentration have become increasingly more common, providing data for building kinetic models of metabolic networks using ordinary differential equations (ODEs). In practice, however, such time-course data are usually incomplete and noisy, and the estimation of kinetic parameters from these data is challenging. Practical limitations due to data and computational aspects, such as solving stiff ODEs and finding global optimal solution to the estimation problem, give motivations to develop a new estimation procedure that can circumvent some of these constraints. In this work, an incremental and iterative parameter estimation method is proposed that combines and iterates between two estimation phases. One phase involves a decoupling method, in which a subset of model parameters that are associated with measured metabolites, are estimated using the minimization of slope errors. Another phase follows, in which the ODE model is solved one equation at a time and the remaining model parameters are obtained by minimizing concentration errors. The performance of this two-phase method was tested on a generic branched metabolic pathway and the glycolytic pathway of Lactococcus lactis. The results showed that the method is efficient in getting accurate parameter estimates, even when some information is missing.</t>
  </si>
  <si>
    <t xml:space="preserve">http://www.ncbi.nlm.nih.gov/pubmed/24339886</t>
  </si>
  <si>
    <t xml:space="preserve">Employing a Monte Carlo algorithm in Newton-type methods for restricted maximum likelihood estimation of genetic parameters.</t>
  </si>
  <si>
    <t xml:space="preserve">Estimation of variance components by Monte Carlo (MC) expectation maximization (EM) restricted maximum likelihood (REML) is computationally efficient for large data sets and complex linear mixed effects models. However, efficiency may be lost due to the need for a large number of iterations of the EM algorithm. To decrease the computing time we explored the use of faster converging Newton-type algorithms within MC REML implementations. The implemented algorithms were: MC Newton-Raphson (NR), where the information matrix was generated via sampling; MC average information(AI), where the information was computed as an average of observed and expected information; and MC Broyden's method, where the zero of the gradient was searched using a quasi-Newton-type algorithm. Performance of these algorithms was evaluated using simulated data. The final estimates were in good agreement with corresponding analytical ones. MC NR REML and MC AI REML enhanced convergence compared to MC EM REML and gave standard errors for the estimates as a by-product. MC NR REML required a larger number of MC samples, while each MC AI REML iteration demanded extra solving of mixed model equations by the number of parameters to be estimated. MC Broyden's method required the largest number of MC samples with our small data and did not give standard errors for the parameters directly. We studied the performance of three different convergence criteria for the MC AI REML algorithm. Our results indicate the importance of defining a suitable convergence criterion and critical value in order to obtain an efficient Newton-type method utilizing a MC algorithm. Overall, use of a MC algorithm with Newton-type methods proved feasible and the results encourage testing of these methods with different kinds of large-scale problem settings.</t>
  </si>
  <si>
    <t xml:space="preserve">http://www.ncbi.nlm.nih.gov/pubmed/19056777</t>
  </si>
  <si>
    <t xml:space="preserve">Sequence progressive alignment, a framework for practical large-scale probabilistic consistency alignment.</t>
  </si>
  <si>
    <t xml:space="preserve">Multiple sequence alignment is a cornerstone of comparative genomics. Much work has been done to improve methods for this task, particularly for the alignment of small sequences, and especially for amino acid sequences. However, less work has been done in making promising methods that work on the small-scale practically for the alignment of much larger genomic sequences. We take the method of probabilistic consistency alignment and make it practical for the alignment of large genomic sequences. In so doing we develop a set of new technical methods, combined in a framework we term 'sequence progressive alignment', because it allows us to iteratively compute an alignment by passing over the input sequences from left to right. The result is that we massively decrease the memory consumption of the program relative to a naive implementation. The general engineering of the challenges faced in scaling such a computationally intensive process offer valuable lessons for planning related large-scale sequence analysis algorithms. We also further show the strong performance of Pecan using an extended analysis of ancient repeat alignments. Pecan is now one of the default alignment programs that has and is being used by a number of whole-genome comparative genomic projects. The Pecan program is freely available at http://www.ebi.ac.uk/ approximately bjp/pecan/ Pecan whole genome alignments can be found in the Ensembl genome browser.</t>
  </si>
  <si>
    <t xml:space="preserve">http://www.ncbi.nlm.nih.gov/pubmed/18226231</t>
  </si>
  <si>
    <t xml:space="preserve">Searching for evolutionary distant RNA homologs within genomic sequences using partition function posterior probabilities.</t>
  </si>
  <si>
    <t xml:space="preserve">Identification of RNA homologs within genomic stretches is difficult when pairwise sequence identity is low or unalignable flanking residues are present. In both cases structure-sequence or profile/family-sequence alignment programs become difficult to apply because of unreliable RNA structures or family alignments. As such, local sequence-sequence alignment programs are frequently used instead. We have recently demonstrated that maximal expected accuracy alignments using partition function match probabilities (implemented in Probalign) are significantly better than contemporary methods on heterogeneous length protein sequence datasets, thus suggesting an affinity for local alignment. We create a pairwise RNA-genome alignment benchmark from RFAM families with average pairwise sequence identity up to 60%. Each dataset contains a query RNA aligned to a target RNA (of the same family) embedded in a genomic sequence at least 5K nucleotides long. To simulate common conditions when exact ends of an ncRNA are unknown, each query RNA has 5' and 3' genomic flanks of size 50, 100, and 150 nucleotides. We subsequently compare the error of the Probalign program (adjusted for local alignment) to the commonly used local alignment programs HMMER, SSEARCH, and BLAST, and the popular ClustalW program with zero end-gap penalties. Parameters were optimized for each program on a small subset of the benchmark. Probalign has overall highest accuracies on the full benchmark. It leads by 10% accuracy over SSEARCH (the next best method) on 5 out of 22 families. On datasets restricted to maximum of 30% sequence identity, Probalign's overall median error is 71.2% vs. 83.4% for SSEARCH (P-value &amp;lt; 0.05). Furthermore, on these datasets Probalign leads SSEARCH by at least 10% on five families; SSEARCH leads Probalign by the same margin on two of the fourteen families. We also demonstrate that the Probalign mean posterior probability, compared to the normalized SSEARCH Z-score, is a better discriminator of alignment quality. All datasets and software are available online. We demonstrate, for the first time, that partition function match probabilities used for expected accuracy alignment, as done in Probalign, provide statistically significant improvement over current approaches for identifying distantly related RNA sequences in larger genomic segments.</t>
  </si>
  <si>
    <t xml:space="preserve">http://www.ncbi.nlm.nih.gov/pubmed/11473006</t>
  </si>
  <si>
    <t xml:space="preserve">New approaches for reconstructing phylogenies from gene order data.</t>
  </si>
  <si>
    <t xml:space="preserve">We report on new techniques we have developed for reconstructing phylogenies on whole genomes. Our mathematical techniques include new polynomial-time methods for bounding the inversion length of a candidate tree and new polynomial-time methods for estimating genomic distances which greatly improve the accuracy of neighbor-joining analyses. We demonstrate the power of these techniques through an extensive performance study based on simulating genome evolution under a wide range of model conditions. Combining these new tools with standard approaches (fast reconstruction with neighbor-joining, exploration of all possible refinements of strict consensus trees, etc.) has allowed us to analyze datasets that were previously considered computationally impractical. In particular, we have conducted a complete phylogenetic analysis of a subset of the Campanulaceae family, confirming various conjectures about the relationships among members of the subset and about the principal mechanism of evolution for their chloroplast genome. We give representative results of the extensive experimentation we conducted on both real and simulated datasets in order to validate and characterize our approaches. We find that our techniques provide very accurate reconstructions of the true tree topology even when the data are generated by processes that include a significant fraction of transpositions and when the data are close to saturation.</t>
  </si>
  <si>
    <t xml:space="preserve">http://www.ncbi.nlm.nih.gov/pubmed/17331638</t>
  </si>
  <si>
    <t xml:space="preserve">Two hybrid compaction algorithms for the layout optimization problem.</t>
  </si>
  <si>
    <t xml:space="preserve">In this paper we present two new algorithms for the layout optimization problem: this concerns the placement of circular, weighted objects inside a circular container, the two objectives being to minimize imbalance of mass and to minimize the radius of the container. This problem carries real practical significance in industrial applications (such as the design of satellites), as well as being of significant theoretical interest. We present two nature-inspired algorithms for this problem, the first based on simulated annealing, and the second on particle swarm optimization. We compare our algorithms with the existing best-known algorithm, and show that our approaches out-perform it in terms of both solution quality and execution time.</t>
  </si>
  <si>
    <t xml:space="preserve">http://www.ncbi.nlm.nih.gov/pubmed/12376373</t>
  </si>
  <si>
    <t xml:space="preserve">Optimal algorithms for local vertex quartet cleaning.</t>
  </si>
  <si>
    <t xml:space="preserve">Reconstructing evolutionary trees is an important problem in biology. A response to the computational intractability of most of the traditional criteria for inferring evolutionary trees has been a focus on new criteria, particularly quartet-based methods that seek to merge trees derived on subsets of four species from a given species-set into a tree for that entire set. Unfortunately, most of these methods are very sensitive to errors in the reconstruction of the trees for individual quartets of species. A recently developed technique called quartet cleaning can alleviate this difficulty in certain cases by using redundant information in the complete set of quartet topologies for a given species-set to correct such errors. In this paper, we describe two new local vertex quartet cleaning algorithms which have optimal time complexity and error-correction bound, respectively. These are the first known local vertex quartet cleaning algorithms that are optimal with respect to either of these attributes.</t>
  </si>
  <si>
    <t xml:space="preserve">http://www.ncbi.nlm.nih.gov/pubmed/21106125</t>
  </si>
  <si>
    <t xml:space="preserve">Robust and accurate prediction of noncoding RNAs from aligned sequences.</t>
  </si>
  <si>
    <t xml:space="preserve">Computational prediction of noncoding RNAs (ncRNAs) is an important task in the post-genomic era. One common approach is to utilize the profile information contained in alignment data rather than single sequences. However, this strategy involves the possibility that the quality of input alignments can influence the performance of prediction methods. Therefore, the evaluation of the robustness against alignment errors is necessary as well as the development of accurate prediction methods. We describe a new method, called Profile BPLA kernel, which predicts ncRNAs from alignment data in combination with support vector machines (SVMs). Profile BPLA kernel is an extension of base-pairing profile local alignment (BPLA) kernel which we previously developed for the prediction from single sequences. By utilizing the profile information of alignment data, the proposed kernel can achieve better accuracy than the original BPLA kernel. We show that Profile BPLA kernel outperforms the existing prediction methods which also utilize the profile information using the high-quality structural alignment dataset. In addition to these standard benchmark tests, we extensively evaluate the robustness of Profile BPLA kernel against errors in input alignments. We consider two different types of error: first, that all sequences in an alignment are actually ncRNAs but are aligned ignoring their secondary structures; second, that an alignment contains unrelated sequences which are not ncRNAs but still aligned. In both cases, the effects on the performance of Profile BPLA kernel are surprisingly small. Especially for the latter case, we demonstrate that Profile BPLA kernel is more robust compared to the existing prediction methods. Profile BPLA kernel provides a promising way for identifying ncRNAs from alignment data. It is more accurate than the existing prediction methods, and can keep its performance under the practical situations in which the quality of input alignments is not necessarily high.</t>
  </si>
  <si>
    <t xml:space="preserve">http://www.ncbi.nlm.nih.gov/pubmed/16646807</t>
  </si>
  <si>
    <t xml:space="preserve">Statistical methods for identifying conserved residues in multiple sequence alignment.</t>
  </si>
  <si>
    <t xml:space="preserve">The assessment of residue conservation in a multiple sequence alignment is a central issue in bioinformatics. Conserved residues and regions are used to determine structural and functional motifs or evolutionary relationships between the sequences of a multiple sequence alignment. For this reason, residue conservation is a valuable measure for database and motif search or for estimating the quality of alignments. In this paper, we present statistical methods for identifying conserved residues in multiple sequence alignments. While most earlier studies examine the positional conservation of the alignment, we focus on the detection of individual conserved residues at a position. The major advantages of multiple comparison methods originate from their ability to select conserved residues simultaneously and to consider the variability of the residue estimates. Large-scale simulations were used for the comparative analysis of the methods. Practical performance was studied by comparing the structurally and functionally important residues of Src homology 2 (SH2) domains to the assignments of the conservation indices. The applicability of the indices was also compared in three additional protein families comprising different degrees of entropy and variability in alignment positions. The results indicate that statistical multiple comparison methods are sensitive and reliable in identifying conserved residues.</t>
  </si>
  <si>
    <t xml:space="preserve">http://www.ncbi.nlm.nih.gov/pubmed/22286085</t>
  </si>
  <si>
    <t xml:space="preserve">A hyper-heuristic for the Longest Common Subsequence problem.</t>
  </si>
  <si>
    <t xml:space="preserve">The Longest Common Subsequence Problem is the problem of finding a longest string that is a subsequence of every member of a given set of strings. It has applications in FPGA circuit minimization, data compression, and bioinformatics, among others. The problem is NP-hard in its general form, which implies that no exact polynomial-time algorithm currently exists for the problem. Consequently, inexact algorithms have been proposed to obtain good, but not necessarily optimal, solutions in an affordable time. In this paper, a hyper-heuristic algorithm incorporated within a constructive beam search is proposed for the problem. The proposed hyper-heuristic is based on two basic heuristic functions, one of which is new in this paper, and determines dynamically which one to use for a given problem instance. The proposed algorithm is compared with state-of-the-art algorithms on simulated and real biological sequences. Extensive experimental reveals that the proposed hyper-heuristic is superior to the state-of-the-art methods with respect to the solution quality and the running-time.</t>
  </si>
  <si>
    <t xml:space="preserve">http://www.ncbi.nlm.nih.gov/pubmed/21204006</t>
  </si>
  <si>
    <t xml:space="preserve">The next-generation sequencing technology and application.</t>
  </si>
  <si>
    <t xml:space="preserve">As one of the key technologies in biomedical research, DNA sequencing has not only improved its productivity with an exponential growth rate but also been applied to new areas of application over the past few years. This is largely due to the advent of newer generations of sequencing platforms, offering ever-faster and cheaper ways to analyze sequences. In our previous review, we looked into technical characteristics of the next-generation sequencers and provided prospective insights into their future development. In this article, we present a brief overview of the advantages and shortcomings of key commercially available platforms with a focus on their suitability for a broad range of applications.</t>
  </si>
  <si>
    <t xml:space="preserve">http://www.ncbi.nlm.nih.gov/pubmed/25013894</t>
  </si>
  <si>
    <t xml:space="preserve">Quickly finding orthologs as reciprocal best hits with BLAT, LAST, and UBLAST: how much do we miss?</t>
  </si>
  <si>
    <t xml:space="preserve">Reciprocal Best Hits (RBH) are a common proxy for orthology in comparative genomics. Essentially, a RBH is found when the proteins encoded by two genes, each in a different genome, find each other as the best scoring match in the other genome. NCBI's BLAST is the software most usually used for the sequence comparisons necessary to finding RBHs. Since sequence comparison can be time consuming, we decided to compare the number and quality of RBHs detected using algorithms that run in a fraction of the time as BLAST. We tested BLAT, LAST and UBLAST. All three programs ran in a hundredth to a 25th of the time required to run BLAST. A reduction in the number of homologs and RBHs found by the faster algorithms compared to BLAST becomes apparent as the genomes compared become more dissimilar, with BLAT, a program optimized for quickly finding very similar sequences, missing both the most homologs and the most RBHs. Though LAST produced the closest number of homologs and RBH to those produced with BLAST, UBLAST was very close, with either program producing between 0.6 and 0.8 of the RBHs as BLAST between dissimilar genomes, while in more similar genomes the differences were barely apparent. UBLAST ran faster than LAST, making it the best option among the programs tested.</t>
  </si>
  <si>
    <t xml:space="preserve">http://www.ncbi.nlm.nih.gov/pubmed/25649620</t>
  </si>
  <si>
    <t xml:space="preserve">Methods for the detection and assembly of novel sequence in high-throughput sequencing data.</t>
  </si>
  <si>
    <t xml:space="preserve">Large insertions of novel sequence are an important type of structural variants. Previous studies used traditional de novo assemblers for assembling non-mapping high-throughput sequencing (HTS) or capillary reads and then tried to anchor them in the reference using paired read information. We present approaches for detecting insertion breakpoints and targeted assembly of large insertions from HTS paired data: BASIL and ANISE. On near identity repeats that are hard for assemblers, ANISE employs a repeat resolution step. This results in far better reconstructions than obtained by the compared methods. On simulated data, we found our insert assembler to be competitive with the de novo assemblers ABYSS and SGA while yielding already anchored inserted sequence as opposed to unanchored contigs as from ABYSS/SGA. On real-world data, we detected novel sequence in a human individual and thoroughly validated the assembled sequence. ANISE was found to be superior to the competing tool MindTheGap on both simulated and real-world data. ANISE and BASIL are available for download at http://www.seqan.de/projects/herbarium under a permissive open source license.</t>
  </si>
  <si>
    <t xml:space="preserve">http://www.ncbi.nlm.nih.gov/pubmed/19897565</t>
  </si>
  <si>
    <t xml:space="preserve">Rapid model quality assessment for protein structure predictions using the comparison of multiple models without structural alignments.</t>
  </si>
  <si>
    <t xml:space="preserve">The accurate prediction of the quality of 3D models is a key component of successful protein tertiary structure prediction methods. Currently, clustering- or consensus-based Model Quality Assessment Programs (MQAPs) are the most accurate methods for predicting 3D model quality; however, they are often CPU intensive as they carry out multiple structural alignments in order to compare numerous models. In this study, we describe ModFOLDclustQ--a novel MQAP that compares 3D models of proteins without the need for CPU intensive structural alignments by utilizing the Q measure for model comparisons. The ModFOLDclustQ method is benchmarked against the top established methods in terms of both accuracy and speed. In addition, the ModFOLDclustQ scores are combined with those from our older ModFOLDclust method to form a new method, ModFOLDclust2, that aims to provide increased prediction accuracy with negligible computational overhead. The ModFOLDclustQ method is competitive with leading clustering-based MQAPs for the prediction of global model quality, yet it is up to 150 times faster than the previous version of the ModFOLDclust method at comparing models of small proteins (&amp;lt;60 residues) and over five times faster at comparing models of large proteins (&amp;gt;800 residues). Furthermore, a significant improvement in accuracy can be gained over the previous clustering-based MQAPs by combining the scores from ModFOLDclustQ and ModFOLDclust to form the new ModFOLDclust2 method, with little impact on the overall time taken for each prediction. The ModFOLDclustQ and ModFOLDclust2 methods are available to download from http://www.reading.ac.uk/bioinf/downloads/.</t>
  </si>
  <si>
    <t xml:space="preserve">http://www.ncbi.nlm.nih.gov/pubmed/18499351</t>
  </si>
  <si>
    <t xml:space="preserve">Cryo-EM image alignment based on nonuniform fast Fourier transform.</t>
  </si>
  <si>
    <t xml:space="preserve">In single particle analysis, two-dimensional (2-D) alignment is a fundamental step intended to put into register various particle projections of biological macromolecules collected at the electron microscope. The efficiency and quality of three-dimensional (3-D) structure reconstruction largely depends on the computational speed and alignment accuracy of this crucial step. In order to improve the performance of alignment, we introduce a new method that takes advantage of the highly accurate interpolation scheme based on the gridding method, a version of the nonuniform fast Fourier transform, and utilizes a multi-dimensional optimization algorithm for the refinement of the orientation parameters. Using simulated data, we demonstrate that by using less than half of the sample points and taking twice the runtime, our new 2-D alignment method achieves dramatically better alignment accuracy than that based on quadratic interpolation. We also apply our method to image to volume registration, the key step in the single particle EM structure refinement protocol. We find that in this case the accuracy of the method not only surpasses the accuracy of the commonly used real-space implementation, but results are achieved in much shorter time, making gridding-based alignment a perfect candidate for efficient structure determination in single particle analysis.</t>
  </si>
  <si>
    <t xml:space="preserve">http://www.ncbi.nlm.nih.gov/pubmed/15059836</t>
  </si>
  <si>
    <t xml:space="preserve">A weighted least-squares approach for inferring phylogenies from incomplete distance matrices.</t>
  </si>
  <si>
    <t xml:space="preserve">The problem of phylogenetic inference from datasets including incomplete or uncertain entries is among the most relevant issues in systematic biology. In this paper, we propose a new method for reconstructing phylogenetic trees from partial distance matrices. The new method combines the usage of the four-point condition and the ultrametric inequality with a weighted least-squares approximation to solve the problem of missing entries. It can be applied to infer phylogenies from evolutionary data including some missing or uncertain information, for instance, when observed nucleotide or protein sequences contain gaps or missing entries. In a number of simulations involving incomplete datasets, the proposed method outperformed the well-known Ultrametric and Additive procedures. Generally, the new method also outperformed all the other competing approaches including Triangle and Fitch which is the most popular least-squares method for reconstructing phylogenies. We illustrate the usefulness of the introduced method by analyzing two well-known phylogenies derived from complete mammalian mtDNA sequences. Some interesting theoretical results concerning the NP-hardness of the ordinary and weighted least-squares fitting of a phylogenetic tree to a partial distance matrix are also established. The T-Rex package including this method is freely available for download at http://www.info.uqam.ca/~makarenv/trex.html</t>
  </si>
  <si>
    <t xml:space="preserve">http://www.ncbi.nlm.nih.gov/pubmed/20671321</t>
  </si>
  <si>
    <t xml:space="preserve">CollHaps: a heuristic approach to haplotype inference by parsimony.</t>
  </si>
  <si>
    <t xml:space="preserve">Haplotype data play a relevant role in several genetic studies, e.g., mapping of complex disease genes, drug design, and evolutionary studies on populations. However, the experimental determination of haplotypes is expensive and time-consuming. This motivates the increasing interest in techniques for inferring haplotype data from genotypes, which can instead be obtained quickly and economically. Several such techniques are based on the maximum parsimony principle, which has been justified by both experimental results and theoretical arguments. However, the problem of haplotype inference by parsimony was shown to be NP-hard, thus limiting the applicability of exact parsimony-based techniques to relatively small data sets. In this paper, we introduce collapse rule, a generalization of the well-known Clark's rule, and describe a new heuristic algorithm for haplotype inference (implemented in a program called CollHaps), based on parsimony and the iterative application of collapse rules. The performance of CollHaps is tested on several data sets. The experiments show that CollHaps enables the user to process large data sets obtaining very &amp;quot;parsimonious&amp;quot; solutions in short processing times. They also show a correlation, especially for large data sets, between parsimony and correct reconstruction, supporting the validity of the parsimony principle to produce accurate solutions.</t>
  </si>
  <si>
    <t xml:space="preserve">http://www.ncbi.nlm.nih.gov/pubmed/20671039</t>
  </si>
  <si>
    <t xml:space="preserve">Approximating model probabilities in Bayesian information criterion and decision-theoretic approaches to model selection in phylogenetics.</t>
  </si>
  <si>
    <t xml:space="preserve">A priori selection of models for use in phylogeny estimation from molecular sequence data is increasingly important as the number and complexity of available models increases. The Bayesian information criterion (BIC) and the derivative decision-theoretic (DT) approaches rely on a conservative approximation to estimate the posterior probability of a given model. Here, we extended the DT method by using reversible jump Markov chain Monte Carlo approaches to directly estimate model probabilities for an extended candidate pool of all 406 special cases of the general time reversible + Γ family. We analyzed 250 diverse data sets in order to evaluate the effectiveness of the BIC approximation for model selection under the BIC and DT approaches. Model choice under DT differed between the BIC approximation and direct estimation methods for 45% of the data sets (113/250), and differing model choice resulted in significantly different sets of trees in the posterior distributions for 26% of the data sets (64/250). The model with the lowest BIC score differed from the model with the highest posterior probability in 30% of the data sets (76/250). When the data indicate a clear model preference, the BIC approximation works well enough to result in the same model selection as with directly estimated model probabilities, but a substantial proportion of biological data sets lack this characteristic, which leads to selection of underparametrized models.</t>
  </si>
  <si>
    <t xml:space="preserve">http://www.ncbi.nlm.nih.gov/pubmed/25873435</t>
  </si>
  <si>
    <t xml:space="preserve">Estimating phylogenetic trees from genome-scale data.</t>
  </si>
  <si>
    <t xml:space="preserve">The heterogeneity of signals in the genomes of diverse organisms poses challenges for traditional phylogenetic analysis. Phylogenetic methods known as &amp;quot;species tree&amp;quot; methods have been proposed to directly address one important source of gene tree heterogeneity, namely the incomplete lineage sorting that occurs when evolving lineages radiate rapidly, resulting in a diversity of gene trees from a single underlying species tree. Here we review theory and empirical examples that help clarify conflicts between species tree and concatenation methods, and misconceptions in the literature about the performance of species tree methods. Considering concatenation as a special case of the multispecies coalescent model helps explain differences in the behavior of the two methods on phylogenomic data sets. Recent work suggests that species tree methods are more robust than concatenation approaches to some of the classic challenges of phylogenetic analysis, including rapidly evolving sites in DNA sequences and long-branch attraction. We show that approaches, such as binning, designed to augment the signal in species tree analyses can distort the distribution of gene trees and are inconsistent. Computationally efficient species tree methods incorporating biological realism are a key to phylogenetic analysis of whole-genome data.</t>
  </si>
  <si>
    <t xml:space="preserve">http://www.ncbi.nlm.nih.gov/pubmed/24001726</t>
  </si>
  <si>
    <t xml:space="preserve">Performance modelling of parallel BLAST using Intel and PGI compilers on an infiniband-based HPC cluster.</t>
  </si>
  <si>
    <t xml:space="preserve">The Basic Local Alignment Search (BLAST) is one of the most widely used bioinformatics programs for searching all available sequence databases for similarities between a protein or DNA query and predefined sequences, using sequence alignment technique. Recently, many attempts have been made to make the algorithm practical to run against the publicly available genome databases. This paper presents our experience in mapping and evaluating both the serial and parallel BLAST algorithms onto a large Infiniband-based High Performance Cluster. The evaluation is performed using two commonly used parallel compilers, Intel and Portland's PGI. The paper also presents the evaluation methodology along with the experimental results to illustrate the scalability of the BLAST algorithm on our state-of-the-art HPC system. Our results show that BLAST runtime scalability can be achieved with up to 87% efficiency when considering the right combination of the MPI suite, the parallel compiler, the cluster interconnect and the CPU technology.</t>
  </si>
  <si>
    <t xml:space="preserve">http://www.ncbi.nlm.nih.gov/pubmed/18924102</t>
  </si>
  <si>
    <t xml:space="preserve">A continuous wavelet transform algorithm for peak detection.</t>
  </si>
  <si>
    <t xml:space="preserve">Contactless conductivity detector technology has unique advantages for microfluidic applications. However, the low S/N and varying baseline makes the signal analysis difficult. In this paper, a continuous wavelet transform-based peak detection algorithm was developed for CE signals from microfluidic chips. The Ridger peak detection algorithm is based on the MassSpecWavelet algorithm by Du et al. [Bioinformatics 2006, 22, 2059-2065], and performs a continuous wavelet transform on data, using a wavelet proportional to the first derivative of a Gaussian function. It forms sequences of local maxima and minima in the continuous wavelet transform, before pairing sequences of maxima to minima to define peaks. The peak detection algorithm was tested against the Cromwell, MassSpecWavelet, and Linear Matrix-assisted laser desorption/ionization-time-of-flight-mass spectrometer Peak Indication and Classification algorithms using experimental data. Its sensitivity to false discovery rate curve is superior to other techniques tested.</t>
  </si>
  <si>
    <t xml:space="preserve">http://www.ncbi.nlm.nih.gov/pubmed/18172932</t>
  </si>
  <si>
    <t xml:space="preserve">Towards a systematic evaluation of protein mutation extraction systems.</t>
  </si>
  <si>
    <t xml:space="preserve">The development of text analysis systems targeting the extraction of information about mutations from research publications is an emergent topic in biomedical research. Current systems differ in both scope and approach, thus preventing a meaningful comparison of their performance and therefore possible synergies. To overcome this evaluation bottleneck, we developed a comprehensive framework for the systematic analysis of mutation extraction systems, precisely defining tasks and corresponding evaluation metrics, that will allow a comparison of existing and future applications.</t>
  </si>
  <si>
    <t xml:space="preserve">http://www.ncbi.nlm.nih.gov/pubmed/23284938</t>
  </si>
  <si>
    <t xml:space="preserve">Reevaluating assembly evaluations with feature response curves: GAGE and assemblathons.</t>
  </si>
  <si>
    <t xml:space="preserve">In just the last decade, a multitude of bio-technologies and software pipelines have emerged to revolutionize genomics. To further their central goal, they aim to accelerate and improve the quality of de novo whole-genome assembly starting from short DNA sequences/reads. However, the performance of each of these tools is contingent on the length and quality of the sequencing data, the structure and complexity of the genome sequence, and the resolution and quality of long-range information. Furthermore, in the absence of any metric that captures the most fundamental &amp;quot;features&amp;quot; of a high-quality assembly, there is no obvious recipe for users to select the most desirable assembler/assembly. This situation has prompted the scientific community to rely on crowd-sourcing through international competitions, such as Assemblathons or GAGE, with the intention of identifying the best assembler(s) and their features. Somewhat circuitously, the only available approach to gauge de novo assemblies and assemblers relies solely on the availability of a high-quality fully assembled reference genome sequence. Still worse, reference-guided evaluations are often both difficult to analyze, leading to conclusions that are difficult to interpret. In this paper, we circumvent many of these issues by relying upon a tool, dubbed [Formula: see text], which is capable of evaluating de novo assemblies from the read-layouts even when no reference exists. We extend the FRCurve approach to cases where lay-out information may have been obscured, as is true in many deBruijn-graph-based algorithms. As a by-product, FRCurve now expands its applicability to a much wider class of assemblers - thus, identifying higher-quality members of this group, their inter-relations as well as sensitivity to carefully selected features, with or without the support of a reference sequence or layout for the reads. The paper concludes by reevaluating several recently conducted assembly competitions and the datasets that have resulted from them.</t>
  </si>
  <si>
    <t xml:space="preserve">http://www.ncbi.nlm.nih.gov/pubmed/15961487</t>
  </si>
  <si>
    <t xml:space="preserve">Robust classification modeling on microarray data using misclassification penalized posterior.</t>
  </si>
  <si>
    <t xml:space="preserve">Genome-wide microarray data are often used in challenging classification problems of clinically relevant subtypes of human diseases. However, the identification of a parsimonious robust prediction model that performs consistently well on future independent data has not been successful due to the biased model selection from an extremely large number of candidate models during the classification model search and construction. Furthermore, common criteria of prediction model performance, such as classification error rates, do not provide a sensitive measure for evaluating performance of such astronomic competing models. Also, even though several different classification approaches have been utilized to tackle such classification problems, no direct comparison on these methods have been made. We introduce a novel measure for assessing the performance of a prediction model, the misclassification-penalized posterior (MiPP), the sum of the posterior classification probabilities penalized by the number of incorrectly classified samples. Using MiPP, we implement a forward step-wise cross-validated procedure to find our optimal prediction models with different numbers of features on a training set. Our final robust classification model and its dimension are determined based on a completely independent test dataset. This MiPP-based classification modeling approach enables us to identify the most parsimonious robust prediction models only with two or three features on well-known microarray datasets. These models show superior performance to other models in the literature that often have more than 40-100 features in their model construction. Our MiPP software program is available at the Bioconductor website (http://www.bioconductor.org).</t>
  </si>
  <si>
    <t xml:space="preserve">http://www.ncbi.nlm.nih.gov/pubmed/26250558</t>
  </si>
  <si>
    <t xml:space="preserve">InteMAP: Integrated metagenomic assembly pipeline for NGS short reads.</t>
  </si>
  <si>
    <t xml:space="preserve">Next-generation sequencing (NGS) has greatly facilitated metagenomic analysis but also raised new challenges for metagenomic DNA sequence assembly, owing to its high-throughput nature and extremely short reads generated by sequencers such as Illumina. To date, how to generate a high-quality draft assembly for metagenomic sequencing projects has not been fully addressed. We conducted a comprehensive assessment on state-of-the-art de novo assemblers and revealed that the performance of each assembler depends critically on the sequencing depth. To address this problem, we developed a pipeline named InteMAP to integrate three assemblers, ABySS, IDBA-UD and CABOG, which were found to complement each other in assembling metagenomic sequences. Making a decision of which assembling approaches to use according to the sequencing coverage estimation algorithm for each short read, the pipeline presents an automatic platform suitable to assemble real metagenomic NGS data with uneven coverage distribution of sequencing depth. By comparing the performance of InteMAP with current assemblers on both synthetic and real NGS metagenomic data, we demonstrated that InteMAP achieves better performance with a longer total contig length and higher contiguity, and contains more genes than others. We developed a de novo pipeline, named InteMAP, that integrates existing tools for metagenomics assembly. The pipeline outperforms previous assembly methods on metagenomic assembly by providing a longer total contig length, a higher contiguity and covering more genes. InteMAP, therefore, could potentially be a useful tool for the research community of metagenomics.</t>
  </si>
  <si>
    <t xml:space="preserve">http://www.ncbi.nlm.nih.gov/pubmed/15060009</t>
  </si>
  <si>
    <t xml:space="preserve">Pash: efficient genome-scale sequence anchoring by Positional Hashing.</t>
  </si>
  <si>
    <t xml:space="preserve">Pash is a computer program for efficient, parallel, all-against-all comparison of very long DNA sequences. Pash implements Positional Hashing, a novel parallelizable method for sequence comparison based on k-mer representation of sequences. The Positional Hashing method breaks the comparison problem in a unique way that avoids the quadratic penalty encountered with other sensitive methods and confers inherent low-level parallelism. Furthermore, Positional Hashing allows one to readily and predictably trade between sensitivity and speed. In a simulated comparison task, anchoring computationally mutated reads onto a genome, the sensitivity of Pash was equal to or greater than that of BLAST and BLAT, with Pash outperforming these programs as the reads became shorter and less similar to the genome. Using modest computing resources, we employed Pash for two large-scale sequence comparison tasks: comparison of three mammalian genomes, and anchoring millions of chimpanzee whole-genome shotgun sequencing reads onto the human genome. The results of these comparisons by Pash agree with those computed by other methods that use more than an order of magnitude more computing resources. These results confirm the sensitivity of Positional Hashing.</t>
  </si>
  <si>
    <t xml:space="preserve">http://www.ncbi.nlm.nih.gov/pubmed/12801878</t>
  </si>
  <si>
    <t xml:space="preserve">RASCAL: rapid scanning and correction of multiple sequence alignments.</t>
  </si>
  <si>
    <t xml:space="preserve">Most multiple sequence alignment programs use heuristics that sometimes introduce errors into the alignment. The most commonly used methods to correct these errors use iterative techniques to maximize an objective function. We present here an alternative, knowledge-based approach that combines a number of recently developed methods into a two-step refinement process. The alignment is divided horizontally and vertically to form a 'lattice' in which well aligned regions can be differentiated. Alignment correction is then restricted to the less reliable regions, leading to a more reliable and efficient refinement strategy. The accuracy and reliability of RASCAL is demonstrated using: (i) alignments from the BAliBASE benchmark database, where significant improvements were often observed, with no deterioration of the existing high-quality regions, (ii) a large scale study involving 946 alignments from the ProDom protein domain database, where alignment quality was increased in 68% of the cases; and (iii) an automatic pipeline to obtain a high-quality alignment of 695 full-length nuclear receptor proteins, which took 11 min on a DEC Alpha 6100 computer RASCAL is available at ftp://ftp-igbmc.u-strasbg.fr/pub/RASCAL. http://bioinfo-igbmc.u-strasbourg.fr/BioInfo/RASCAL/paper/rascal_supp.html</t>
  </si>
  <si>
    <t xml:space="preserve">http://www.ncbi.nlm.nih.gov/pubmed/21681149</t>
  </si>
  <si>
    <t xml:space="preserve">Epitope prediction based on random peptide library screening: benchmark dataset and prediction tools evaluation.</t>
  </si>
  <si>
    <t xml:space="preserve">Epitope prediction based on random peptide library screening has become a focus as a promising method in immunoinformatics research. Some novel software and web-based servers have been proposed in recent years and have succeeded in given test cases. However, since the number of available mimotopes with the relevant structure of template-target complex is limited, a systematic evaluation of these methods is still absent. In this study, a new benchmark dataset was defined. Using this benchmark dataset and a representative dataset, five examples of the most popular epitope prediction software products which are based on random peptide library screening have been evaluated. Using the benchmark dataset, in no method did performance exceed a 0.42 precision and 0.37 sensitivity, and the MCC scores suggest that the epitope prediction results of these software programs are greater than random prediction about 0.09-0.13; while using the representative dataset, most of the values of these performance measures are slightly improved, but the overall performance is still not satisfactory. Many test cases in the benchmark dataset cannot be applied to these pieces of software due to software limitations. Moreover chances are that these software products are overfitted to the small dataset and will fail in other cases. Therefore finding the correlation between mimotopes and genuine epitope residues is still far from resolved and much larger dataset for mimotope-based epitope prediction is desirable.</t>
  </si>
  <si>
    <t xml:space="preserve">http://www.ncbi.nlm.nih.gov/pubmed/16904630</t>
  </si>
  <si>
    <t xml:space="preserve">Classifier ensembles for protein structural class prediction with varying homology.</t>
  </si>
  <si>
    <t xml:space="preserve">Structural class characterizes the overall folding type of a protein or its domain. A number of computational methods have been proposed to predict structural class based on primary sequences; however, the accuracy of these methods is strongly affected by sequence homology. This paper proposes, an ensemble classification method and a compact feature-based sequence representation. This method improves prediction accuracy for the four main structural classes compared to competing methods, and provides highly accurate predictions for sequences of widely varying homologies. The experimental evaluation of the proposed method shows superior results across sequences that are characterized by entire homology spectrum, ranging from 25% to 90% homology. The error rates were reduced by over 20% when compared with using individual prediction methods and most commonly used composition vector representation of protein sequences. Comparisons with competing methods on three large benchmark datasets consistently show the superiority of the proposed method.</t>
  </si>
  <si>
    <t xml:space="preserve">http://www.ncbi.nlm.nih.gov/pubmed/18275003</t>
  </si>
  <si>
    <t xml:space="preserve">Does choice in model selection affect maximum likelihood analysis?</t>
  </si>
  <si>
    <t xml:space="preserve">In order to have confidence in model-based phylogenetic analysis, the model of nucleotide substitution adopted must be selected in a statistically rigorous manner. Several model-selection methods are applicable to maximum likelihood (ML) analysis, including the hierarchical likelihood-ratio test (hLRT), Akaike information criterion (AIC), Bayesian information criterion (BIC), and decision theory (DT), but their performance relative to empirical data has not been investigated thoroughly. In this study, we use 250 phylogenetic data sets obtained from TreeBASE to examine the effects that choice in model selection has on ML estimation of phylogeny, with an emphasis on optimal topology, bootstrap support, and hypothesis testing. We show that the use of different methods leads to the selection of two or more models for approximately 80% of the data sets and that the AIC typically selects more complex models than alternative approaches. Although ML estimation with different best-fit models results in incongruent tree topologies approximately 50% of the time, these differences are primarily attributable to alternative resolutions of poorly supported nodes. Furthermore, topologies and bootstrap values estimated with ML using alternative statistically supported models are more similar to each other than to topologies and bootstrap values estimated with ML under the Kimura two-parameter (K2P) model or maximum parsimony (MP). In addition, Swofford-Olsen-Waddell-Hillis (SOWH) tests indicate that ML trees estimated with alternative best-fit models are usually not significantly different from each other when evaluated with the same model. However, ML trees estimated with statistically supported models are often significantly suboptimal to ML trees made with the K2P model when both are evaluated with K2P, indicating that not all models perform in an equivalent manner. Nevertheless, the use of alternative statistically supported models generally does not affect tests of monophyletic relationships under either the Shimodaira-Hasegawa (S-H) or SOWH methods. Our results suggest that although choice in model selection has a strong impact on optimal tree topology, it rarely affects evolutionary inferences drawn from the data because differences are mainly confined to poorly supported nodes. Moreover, since ML with alternative best-fit models tends to produce more similar estimates of phylogeny than ML under the K2P model or MP, the use of any statistically based model-selection method is vastly preferable to forgoing the model-selection process altogether.</t>
  </si>
  <si>
    <t xml:space="preserve">http://www.ncbi.nlm.nih.gov/pubmed/18689818</t>
  </si>
  <si>
    <t xml:space="preserve">HapCUT: an efficient and accurate algorithm for the haplotype assembly problem.</t>
  </si>
  <si>
    <t xml:space="preserve">The goal of the haplotype assembly problem is to reconstruct the two haplotypes (chromosomes) for an individual using a mix of sequenced fragments from the two chromosomes. This problem has been shown to be computationally intractable for various optimization criteria. Polynomial time algorithms have been proposed for restricted versions of the problem. In this article, we consider the haplotype assembly problem in the most general setting, i.e. fragments of any length and with an arbitrary number of gaps. We describe a novel combinatorial approach for the haplotype assembly problem based on computing max-cuts in certain graphs derived from the sequenced fragments. Levy et al. have sequenced the complete genome of a human individual and used a greedy heuristic to assemble the haplotypes for this individual. We have applied our method HapCUTto infer haplotypes from this data and demonstrate that the haplotypes inferred using HapCUT are significantly more accurate (20-25% lower maximum error correction scores for all chromosomes) than the greedy heuristic and a previously published method, Fast Hare. We also describe a maximum likelihood based estimator of the absolute accuracy of the sequence-based haplotypes using population haplotypes from the International HapMap project. A program implementing HapCUT is available on request.</t>
  </si>
  <si>
    <t xml:space="preserve">http://www.ncbi.nlm.nih.gov/pubmed/14668231</t>
  </si>
  <si>
    <t xml:space="preserve">Assessing sequence comparison methods with the average precision criterion.</t>
  </si>
  <si>
    <t xml:space="preserve">Comprehensive performance assessment is important for improving sequence database search methods. Sensitivity, selectivity and speed are three major yet usually conflicting evaluation criteria. The average precision (AP) measure aims to combine the sensitivity and selectivity features of a search algorithm. It can be easily visualized and extended to analyze results from a set of queries. Finally, the time-AP plot can clearly show the overall performance of different search methods. Experiments are performed based on the SCOP database. Popular sequence comparison algorithms, namely Smith-Waterman (SSEARCH), FASTA, BLAST and PSI-BLAST are evaluated. We find that (1) the low-complexity segment filtration procedure in BLAST actually harms its overall search quality; (2) AP scores of different search methods are approximately in proportion of the logarithm of search time; and (3) homologs in protein families with many members tend to be more obscure than those in small families. This measure may be helpful for developing new search algorithms and can guide researchers in selecting most suitable search methods. Test sets and source code of this evaluation tool are available upon request.</t>
  </si>
  <si>
    <t xml:space="preserve">http://www.ncbi.nlm.nih.gov/pubmed/21624887</t>
  </si>
  <si>
    <t xml:space="preserve">BlastR--fast and accurate database searches for non-coding RNAs.</t>
  </si>
  <si>
    <t xml:space="preserve">We present and validate BlastR, a method for efficiently and accurately searching non-coding RNAs. Our approach relies on the comparison of di-nucleotides using BlosumR, a new log-odd substitution matrix. In order to use BlosumR for comparison, we recoded RNA sequences into protein-like sequences. We then showed that BlosumR can be used along with the BlastP algorithm in order to search non-coding RNA sequences. Using Rfam as a gold standard, we benchmarked this approach and show BlastR to be more sensitive than BlastN. We also show that BlastR is both faster and more sensitive than BlastP used with a single nucleotide log-odd substitution matrix. BlastR, when used in combination with WU-BlastP, is about 5% more accurate than WU-BlastN and about 50 times slower. The approach shown here is equally effective when combined with the NCBI-Blast package. The software is an open source freeware available from www.tcoffee.org/blastr.html.</t>
  </si>
  <si>
    <t xml:space="preserve">http://www.ncbi.nlm.nih.gov/pubmed/17237080</t>
  </si>
  <si>
    <t xml:space="preserve">Using median sets for inferring phylogenetic trees.</t>
  </si>
  <si>
    <t xml:space="preserve">Algorithms for phylogenetic tree reconstruction based on gene order data typically repeatedly solve instances of the reversal median problem (RMP) which is to find for three given gene orders a fourth gene order (called median) with a minimal sum of reversal distances. All existing algorithms of this type consider only one median for each RMP instance even when a large number of medians exist. A careful selection of one of the medians might lead to better phylogenetic trees. We propose a heuristic algorithm amGRP for solving the multiple genome rearrangement problem (MGRP) by repeatedly solving instances of the RMP taking all medians into account. Algorithm amGRP uses a branch-and-bound method that branches over medians from a selected subset of all medians for each RMP instance. Different heuristics for selecting the subsets have been investigated. To show that the medians for RMP vary strongly with respect to different properties that are likely to be relevant for phylogenetic tree reconstruction, the set of all medians has been investigated for artificial datasets and mitochondrial DNA (mtDNA) gene orders. Phylogenetic trees have been computed for a large set of randomly generated gene orders and two sets of mtDNA gene order data for different animal taxa with amGRP and with two standard approaches for solving the MGRP (GRAPPA-DCM and MGR). The results show that amGRP outperforms both other methods with respect to solution quality and computation time on the test data. The source code of amGRP, additional results and the test instances used in this paper are freely available from the authors.</t>
  </si>
  <si>
    <t xml:space="preserve">http://www.ncbi.nlm.nih.gov/pubmed/17709332</t>
  </si>
  <si>
    <t xml:space="preserve">Mind the gaps: evidence of bias in estimates of multiple sequence alignments.</t>
  </si>
  <si>
    <t xml:space="preserve">Multiple sequence alignment (MSA) is a crucial first step in the analysis of genomic and proteomic data. Commonly occurring sequence features, such as deletions and insertions, are known to affect the accuracy of MSA programs, but the extent to which alignment accuracy is affected by the positions of insertions and deletions has not been examined independently of other sources of sequence variation. We assessed the performance of 6 popular MSA programs (ClustalW, DIALIGN-T, MAFFT, MUSCLE, PROBCONS, and T-COFFEE) and one experimental program, PRANK, on amino acid sequences that differed only by short regions of deleted residues. The analysis showed that the absence of residues often led to an incorrect placement of gaps in the alignments, even though the sequences were otherwise identical. In data sets containing sequences with partially overlapping deletions, most MSA programs preferentially aligned the gaps vertically at the expense of incorrectly aligning residues in the flanking regions. Of the programs assessed, only DIALIGN-T was able to place overlapping gaps correctly relative to one another, but this was usually context dependent and was observed only in some of the data sets. In data sets containing sequences with non-overlapping deletions, both DIALIGN-T and MAFFT (G-INS-I) were able to align gaps with near-perfect accuracy, but only MAFFT produced the correct alignment consistently. The same was true for data sets that comprised isoforms of alternatively spliced gene products: both DIALIGN-T and MAFFT produced highly accurate alignments, with MAFFT being the more consistent of the 2 programs. Other programs, notably T-COFFEE and ClustalW, were less accurate. For all data sets, alignments produced by different MSA programs differed markedly, indicating that reliance on a single MSA program may give misleading results. It is therefore advisable to use more than one MSA program when dealing with sequences that may contain deletions or insertions, particularly for high-throughput and pipeline applications where manual refinement of each alignment is not practicable.</t>
  </si>
  <si>
    <t xml:space="preserve">http://www.ncbi.nlm.nih.gov/pubmed/19580519</t>
  </si>
  <si>
    <t xml:space="preserve">Parametric complexity of sequence assembly: theory and applications to next generation sequencing.</t>
  </si>
  <si>
    <t xml:space="preserve">In recent years, a flurry of new DNA sequencing technologies have altered the landscape of genomics, providing a vast amount of sequence information at a fraction of the costs that were previously feasible. The task of assembling these sequences into a genome has, however, still remained an algorithmic challenge that is in practice answered by heuristic solutions. In order to design better assembly algorithms and exploit the characteristics of sequence data from new technologies, we need an improved understanding of the parametric complexity of the assembly problem. In this article, we provide a first theoretical study in this direction, exploring the connections between repeat complexity, read lengths, overlap lengths and coverage in determining the &amp;quot;hard&amp;quot; instances of the assembly problem. Our work suggests at least two ways in which existing assemblers can be extended in a rigorous fashion, in addition to delineating directions for future theoretical investigations.</t>
  </si>
  <si>
    <t xml:space="preserve">http://www.ncbi.nlm.nih.gov/pubmed/23071271</t>
  </si>
  <si>
    <t xml:space="preserve">MULTOVL: fast multiple overlaps of genomic regions.</t>
  </si>
  <si>
    <t xml:space="preserve">We present the MULTOVL application suite that detects and statistically analyses multiple overlaps of genomic regions in a fast and efficient manner. The package supports the detection of multiple region intersections, unions and 'solitary' genomic regions. The significance of actually observed overlaps is estimated by comparing them with empirical null distributions generated by random shuffling of the input regions.</t>
  </si>
  <si>
    <t xml:space="preserve">http://www.ncbi.nlm.nih.gov/pubmed/21504561</t>
  </si>
  <si>
    <t xml:space="preserve">PhyloSim - Monte Carlo simulation of sequence evolution in the R statistical computing environment.</t>
  </si>
  <si>
    <t xml:space="preserve">The Monte Carlo simulation of sequence evolution is routinely used to assess the performance of phylogenetic inference methods and sequence alignment algorithms. Progress in the field of molecular evolution fuels the need for more realistic and hence more complex simulations, adapted to particular situations, yet current software makes unreasonable assumptions such as homogeneous substitution dynamics or a uniform distribution of indels across the simulated sequences. This calls for an extensible simulation framework written in a high-level functional language, offering new functionality and making it easy to incorporate further complexity. PhyloSim is an extensible framework for the Monte Carlo simulation of sequence evolution, written in R, using the Gillespie algorithm to integrate the actions of many concurrent processes such as substitutions, insertions and deletions. Uniquely among sequence simulation tools, PhyloSim can simulate arbitrarily complex patterns of rate variation and multiple indel processes, and allows for the incorporation of selective constraints on indel events. User-defined complex patterns of mutation and selection can be easily integrated into simulations, allowing PhyloSim to be adapted to specific needs. Close integration with R and the wide range of features implemented offer unmatched flexibility, making it possible to simulate sequence evolution under a wide range of realistic settings. We believe that PhyloSim will be useful to future studies involving simulated alignments.</t>
  </si>
  <si>
    <t xml:space="preserve">http://www.ncbi.nlm.nih.gov/pubmed/21081237</t>
  </si>
  <si>
    <t xml:space="preserve">Comparative evaluation of software for retention time alignment of gas chromatography/time-of-flight mass spectrometry-based metabonomic data.</t>
  </si>
  <si>
    <t xml:space="preserve">In chromatography-based metabonomic research, retention time (RT) alignment of chromatographic peaks poses a challenge for the accurate profiling of biomarkers. Although a number of RT alignment software has been reported, the performance of these software packages have not been comprehensively evaluated. This study aimed to evaluate the RT alignment accuracy of publicly available and commercial RT alignment software. Two gas chromatography/mass spectrometry (GC/MS) datasets acquired from a mixture of standard metabolites and human bladder cancer urine samples, were used to assess three publicly available software packages, MetAlign, MZmine and TagFinder, and two commercial applications comprising the Calibration feature and Statistical Compare of ChromaTOF software. The overall RT alignment accuracies in aligning standard compounds mixture were 93, 92, 74, 73 and 42% for Calibration feature, MZmine, MetAlign, Statistical Compare and TagFinder, respectively. Additionally, unique trends were observed for the individual software with regards to the different experimental conditions related to extent and direction of RT shifts. Conflicting performance was observed for human urine samples suggesting that RT misalignments still occurred despite the use of RT alignment software. While RT alignment remains an inevitable step in data preprocessing, metabonomic researchers are recommended to perform manual check on the RT alignment of important biomarkers as part of their validation process.</t>
  </si>
  <si>
    <t xml:space="preserve">http://www.ncbi.nlm.nih.gov/pubmed/20576627</t>
  </si>
  <si>
    <t xml:space="preserve">MSAProbs: multiple sequence alignment based on pair hidden Markov models and partition function posterior probabilities.</t>
  </si>
  <si>
    <t xml:space="preserve">Multiple sequence alignment is of central importance to bioinformatics and computational biology. Although a large number of algorithms for computing a multiple sequence alignment have been designed, the efficient computation of highly accurate multiple alignments is still a challenge. We present MSAProbs, a new and practical multiple alignment algorithm for protein sequences. The design of MSAProbs is based on a combination of pair hidden Markov models and partition functions to calculate posterior probabilities. Furthermore, two critical bioinformatics techniques, namely weighted probabilistic consistency transformation and weighted profile-profile alignment, are incorporated to improve alignment accuracy. Assessed using the popular benchmarks: BAliBASE, PREFAB, SABmark and OXBENCH, MSAProbs achieves statistically significant accuracy improvements over the existing top performing aligners, including ClustalW, MAFFT, MUSCLE, ProbCons and Probalign. Furthermore, MSAProbs is optimized for multi-core CPUs by employing a multi-threaded design, leading to a competitive execution time compared to other aligners. The source code of MSAProbs, written in C++, is freely and publicly available from http://msaprobs.sourceforge.net.</t>
  </si>
  <si>
    <t xml:space="preserve">http://www.ncbi.nlm.nih.gov/pubmed/24451621</t>
  </si>
  <si>
    <t xml:space="preserve">jmodeltest.org: selection of nucleotide substitution models on the cloud.</t>
  </si>
  <si>
    <t xml:space="preserve">The selection of models of nucleotide substitution is one of the major steps of modern phylogenetic analysis. Different tools exist to accomplish this task, among which jModelTest 2 (jMT2) is one of the most popular. Still, to deal with large DNA alignments with hundreds or thousands of loci, users of jMT2 need to have access to High Performance Computing clusters, including installation and configuration capabilities, conditions not always met. Here we present jmodeltest.org, a novel web server for the transparent execution of jMT2 across different platforms and for a wide range of users. Its main benefit is straightforward execution, avoiding any configuration/execution issues, and reducing significantly in most cases the time required to complete the analysis.</t>
  </si>
  <si>
    <t xml:space="preserve">http://www.ncbi.nlm.nih.gov/pubmed/19179705</t>
  </si>
  <si>
    <t xml:space="preserve">Refining phylogenetic trees given additional data: an algorithm based on parsimony.</t>
  </si>
  <si>
    <t xml:space="preserve">Given a set X of taxa, a phylogenetic X-tree T that is only partially resolved, and a collection of characters on X, we consider the problem of finding a resolution (refinement) of T that minimizes the parsimony score of the given characters. Previous work has shown that this problem has a polynomial time solution provided certain strong constraints are imposed on the input. In this paper we provide a new algorithm for this problem, and show that it is fixed parameter tractable under more general conditions.</t>
  </si>
  <si>
    <t xml:space="preserve">http://www.ncbi.nlm.nih.gov/pubmed/22373054</t>
  </si>
  <si>
    <t xml:space="preserve">ClipCrop: a tool for detecting structural variations with single-base resolution using soft-clipping information.</t>
  </si>
  <si>
    <t xml:space="preserve">Structural variations (SVs) change the structure of the genome and are therefore the causes of various diseases. Next-generation sequencing allows us to obtain a multitude of sequence data, some of which can be used to infer the position of SVs. We developed a new method and implementation named ClipCrop for detecting SVs with single-base resolution using soft-clipping information. A soft-clipped sequence is an unmatched fragment in a partially mapped read. To assess the performance of ClipCrop with other SV-detecting tools, we generated various patterns of simulation data - SV lengths, read lengths, and the depth of coverage of short reads - with insertions, deletions, tandem duplications, inversions and single nucleotide alterations in a human chromosome. For comparison, we selected BreakDancer, CNVnator and Pindel, each of which adopts a different approach to detect SVs, e.g. discordant pair approach, depth of coverage approach and split read approach, respectively. Our method outperformed BreakDancer and CNVnator in both discovering rate and call accuracy in any type of SV. Pindel offered a similar performance as our method, but our method crucially outperformed for detecting small duplications. From our experiments, ClipCrop infer reliable SVs for the data set with more than 50 bases read lengths and 20x depth of coverage, both of which are reasonable values in current NGS data set. ClipCrop can detect SVs with higher discovering rate and call accuracy than any other tool in our simulation data set.</t>
  </si>
  <si>
    <t xml:space="preserve">http://www.ncbi.nlm.nih.gov/pubmed/20375457</t>
  </si>
  <si>
    <t xml:space="preserve">Comparison of different algorithms for simultaneous estimation of multiple parameters in kinetic metabolic models.</t>
  </si>
  <si>
    <t xml:space="preserve">Computational models in systems biology are usually characterized by a lack of reliable parameter values. This is especially true for kinetic metabolic models. Experimental data can be used to estimate these missing parameters. Different optimization techniques have been explored to solve this challenging task but none has proved to be superior to the other. In this paper we review the problem of parameter estimation in kinetic models. We focus on the suitability of four commonly used optimization techniques of parameter estimation in biochemical pathways and make a comparison between those methods. The suitability of each technique is evaluated based on the ability of converging to a solution within a reasonable amount of time. As most local optimization methods fail to arrive at a satisfactory solution we only considered the global optimization techniques. A case study of the upper part of Glycolysis consisting 15 parameters is taken as the benchmark model for evaluating these methods.</t>
  </si>
  <si>
    <t xml:space="preserve">http://www.ncbi.nlm.nih.gov/pubmed/24911103</t>
  </si>
  <si>
    <t xml:space="preserve">GASOLINE: a Greedy And Stochastic algorithm for optimal Local multiple alignment of Interaction NEtworks.</t>
  </si>
  <si>
    <t xml:space="preserve">The analysis of structure and dynamics of biological networks plays a central role in understanding the intrinsic complexity of biological systems. Biological networks have been considered a suitable formalism to extend evolutionary and comparative biology. In this paper we present GASOLINE, an algorithm for multiple local network alignment based on statistical iterative sampling in connection to a greedy strategy. GASOLINE overcomes the limits of current approaches by producing biologically significant alignments within a feasible running time, even for very large input instances. The method has been extensively tested on a database of real and synthetic biological networks. A comprehensive comparison with state-of-the art algorithms clearly shows that GASOLINE yields the best results in terms of both reliability of alignments and running time on real biological networks and results comparable in terms of quality of alignments on synthetic networks. GASOLINE has been developed in Java, and is available, along with all the computed alignments, at the following URL: http://ferrolab.dmi.unict.it/gasoline/gasoline.html.</t>
  </si>
  <si>
    <t xml:space="preserve">http://www.ncbi.nlm.nih.gov/pubmed/16522791</t>
  </si>
  <si>
    <t xml:space="preserve">Identification of correct regions in protein models using structural, alignment, and consensus information.</t>
  </si>
  <si>
    <t xml:space="preserve">In this study we present two methods to predict the local quality of a protein model: ProQres and ProQprof. ProQres is based on structural features that can be calculated from a model, while ProQprof uses alignment information and can only be used if the model is created from an alignment. In addition, we also propose a simple approach based on local consensus, Pcons-local. We show that all these methods perform better than state-of-the-art methodologies and that, when applicable, the consensus approach is by far the best approach to predict local structure quality. It was also found that ProQprof performed better than other methods for models based on distant relationships, while ProQres performed best for models based on closer relationship, i.e., a model has to be reasonably good to make a structural evaluation useful. Finally, we show that a combination of ProQprof and ProQres (ProQlocal) performed better than any other nonconsensus method for both high- and low-quality models. Additional information and Web servers are available at: http://www.sbc.su.se/~bjorn/ProQ/.</t>
  </si>
  <si>
    <t xml:space="preserve">http://www.ncbi.nlm.nih.gov/pubmed/22285832</t>
  </si>
  <si>
    <t xml:space="preserve">SOAP3: ultra-fast GPU-based parallel alignment tool for short reads.</t>
  </si>
  <si>
    <t xml:space="preserve">SOAP3 is the first short read alignment tool that leverages the multi-processors in a graphic processing unit (GPU) to achieve a drastic improvement in speed. We adapted the compressed full-text index (BWT) used by SOAP2 in view of the advantages and disadvantages of GPU. When tested with millions of Illumina Hiseq 2000 length-100 bp reads, SOAP3 takes &amp;lt; 30 s to align a million read pairs onto the human reference genome and is at least 7.5 and 20 times faster than BWA and Bowtie, respectively. For aligning reads with up to four mismatches, SOAP3 aligns slightly more reads than BWA and Bowtie; this is because SOAP3, unlike BWA and Bowtie, is not heuristic-based and always reports all answers.</t>
  </si>
  <si>
    <t xml:space="preserve">http://www.ncbi.nlm.nih.gov/pubmed/21482625</t>
  </si>
  <si>
    <t xml:space="preserve">ECHO: a reference-free short-read error correction algorithm.</t>
  </si>
  <si>
    <t xml:space="preserve">Developing accurate, scalable algorithms to improve data quality is an important computational challenge associated with recent advances in high-throughput sequencing technology. In this study, a novel error-correction algorithm, called ECHO, is introduced for correcting base-call errors in short-reads, without the need of a reference genome. Unlike most previous methods, ECHO does not require the user to specify parameters of which optimal values are typically unknown a priori. ECHO automatically sets the parameters in the assumed model and estimates error characteristics specific to each sequencing run, while maintaining a running time that is within the range of practical use. ECHO is based on a probabilistic model and is able to assign a quality score to each corrected base. Furthermore, it explicitly models heterozygosity in diploid genomes and provides a reference-free method for detecting bases that originated from heterozygous sites. On both real and simulated data, ECHO is able to improve the accuracy of previous error-correction methods by several folds to an order of magnitude, depending on the sequence coverage depth and the position in the read. The improvement is most pronounced toward the end of the read, where previous methods become noticeably less effective. Using a whole-genome yeast data set, it is demonstrated here that ECHO is capable of coping with nonuniform coverage. Also, it is shown that using ECHO to perform error correction as a preprocessing step considerably facilitates de novo assembly, particularly in the case of low-to-moderate sequence coverage depth.</t>
  </si>
  <si>
    <t xml:space="preserve">http://www.ncbi.nlm.nih.gov/pubmed/21245053</t>
  </si>
  <si>
    <t xml:space="preserve">Succinct data structures for assembling large genomes.</t>
  </si>
  <si>
    <t xml:space="preserve">Second-generation sequencing technology makes it feasible for many researches to obtain enough sequence reads to attempt the de novo assembly of higher eukaryotes (including mammals). De novo assembly not only provides a tool for understanding wide scale biological variation, but within human biomedicine, it offers a direct way of observing both large-scale structural variation and fine-scale sequence variation. Unfortunately, improvements in the computational feasibility for de novo assembly have not matched the improvements in the gathering of sequence data. This is for two reasons: the inherent computational complexity of the problem and the in-practice memory requirements of tools. In this article, we use entropy compressed or succinct data structures to create a practical representation of the de Bruijn assembly graph, which requires at least a factor of 10 less storage than the kinds of structures used by deployed methods. Moreover, because our representation is entropy compressed, in the presence of sequencing errors it has better scaling behaviour asymptotically than conventional approaches. We present results of a proof-of-concept assembly of a human genome performed on a modest commodity server.</t>
  </si>
  <si>
    <t xml:space="preserve">http://www.ncbi.nlm.nih.gov/pubmed/17849327</t>
  </si>
  <si>
    <t xml:space="preserve">New approaches to phylogenetic tree search and their application to large numbers of protein alignments.</t>
  </si>
  <si>
    <t xml:space="preserve">Phylogenetic tree estimation plays a critical role in a wide variety of molecular studies, including molecular systematics, phylogenetics, and comparative genomics. Finding the optimal tree relating a set of sequences using score-based (optimality criterion) methods, such as maximum likelihood and maximum parsimony, may require all possible trees to be considered, which is not feasible even for modest numbers of sequences. In practice, trees are estimated using heuristics that represent a trade-off between topological accuracy and speed. I present a series of novel algorithms suitable for score-based phylogenetic tree reconstruction that demonstrably improve the accuracy of tree estimates while maintaining high computational speeds. The heuristics function by allowing the efficient exploration of large numbers of trees through novel hill-climbing and resampling strategies. These heuristics, and other computational approximations, are implemented for maximum likelihood estimation of trees in the program Leaphy, and its performance is compared to other popular phylogenetic programs. Trees are estimated from 4059 different protein alignments using a selection of phylogenetic programs and the likelihoods of the tree estimates are compared. Trees estimated using Leaphy are found to have equal to or better likelihoods than trees estimated using other phylogenetic programs in 4004 (98.6%) families and provide a unique best tree that no other program found in 1102 (27.1%) families. The improvement is particularly marked for larger families (80 to 100 sequences), where Leaphy finds a unique best tree in 81.7% of families.</t>
  </si>
  <si>
    <t xml:space="preserve">http://www.ncbi.nlm.nih.gov/pubmed/20049164</t>
  </si>
  <si>
    <t xml:space="preserve">Assessing the quality of whole genome alignments in bacteria.</t>
  </si>
  <si>
    <t xml:space="preserve">Comparing genomes is an essential preliminary step to solve many problems in biology. Matching long similar segments between two genomes is a precondition for their evolutionary, genetic, and genome rearrangement analyses. Though various comparison methods have been developed in recent years, a quantitative assessment of their performance is lacking. Here, we describe two families of assessment measures whose purpose is to evaluate bacteria-oriented comparison tools. The first measure is based on how well the genome segmentation fits the gene annotation of the studied organisms; the second uses the number of segments created by the segmentation and the percentage of the two genomes that are conserved. The effectiveness of the two measures is demonstrated by applying them to the results of genome comparison tools obtained on 41 pairs of bacterial species. Despite the difference in the nature of the two types of measurements, both show consistent results, providing insights into the subtle differences between the mapping tools.</t>
  </si>
  <si>
    <t xml:space="preserve">http://www.ncbi.nlm.nih.gov/pubmed/21154708</t>
  </si>
  <si>
    <t xml:space="preserve">RNA-Seq read alignments with PALMapper.</t>
  </si>
  <si>
    <t xml:space="preserve">Next-generation sequencing technologies have revolutionized genome and transcriptome sequencing. RNA-Seq experiments are able to generate huge amounts of transcriptome sequence reads at a fraction of the cost of Sanger sequencing. Reads produced by these technologies are relatively short and error prone. To utilize such reads for transcriptome reconstruction and gene-structure identification, one needs to be able to accurately align the sequence reads over intron boundaries. In this unit, we describe PALMapper, a fast and easy-to-use tool that is designed to accurately compute both unspliced and spliced alignments for millions of RNA-Seq reads. It combines the efficient read mapper GenomeMapper with the spliced aligner QPALMA, which exploits read-quality information and predictions of splice sites to improve the alignment accuracy. The PALMapper package is available as a command-line tool running on Unix or Mac OS X systems or through a Web interface based on Galaxy tools.</t>
  </si>
  <si>
    <t xml:space="preserve">http://www.ncbi.nlm.nih.gov/pubmed/25592313</t>
  </si>
  <si>
    <t xml:space="preserve">Pollux: platform independent error correction of single and mixed genomes.</t>
  </si>
  <si>
    <t xml:space="preserve">Second-generation sequencers generate millions of relatively short, but error-prone, reads. These errors make sequence assembly and other downstream projects more challenging. Correcting these errors improves the quality of assemblies and projects which benefit from error-free reads. We have developed a general-purpose error corrector that corrects errors introduced by Illumina, Ion Torrent, and Roche 454 sequencing technologies and can be applied to single- or mixed-genome data. In addition to correcting substitution errors, we locate and correct insertion, deletion, and homopolymer errors while remaining sensitive to low coverage areas of sequencing projects. Using published data sets, we correct 94% of Illumina MiSeq errors, 88% of Ion Torrent PGM errors, 85% of Roche 454 GS Junior errors. Introduced errors are 20 to 70 times more rare than successfully corrected errors. Furthermore, we show that the quality of assemblies improves when reads are corrected by our software. Pollux is highly effective at correcting errors across platforms, and is consistently able to perform as well or better than currently available error correction software. Pollux provides general-purpose error correction and may be used in applications with or without assembly.</t>
  </si>
  <si>
    <t xml:space="preserve">http://www.ncbi.nlm.nih.gov/pubmed/14630652</t>
  </si>
  <si>
    <t xml:space="preserve">Parametric alignment of ordered trees.</t>
  </si>
  <si>
    <t xml:space="preserve">Computing the similarity between two ordered trees has applications in RNA secondary structure comparison, genetics and chemical structure analysis. Alignment of tree is one of the proposed measures. Similar to pair-wise sequence comparison, there is often disagreement about how to weight matches, mismatches, indels and gaps when we compare two trees. For sequence comparison, the parametric sequence alignment tools have been developed. The users are allowed to see explicitly and completely the effect of parameter choices on the optimal sequence alignments. A similar tool for aligning two ordered trees is required in practice. We develop a parametric tool for aligning two ordered trees that allow users to see the effect of parameter choices on the optimal alignment of trees. Our contributions include: (1) develop a parametric tool for aligning two ordered trees; (2) design an efficient algorithm for aligning two ordered trees with gap penalties that runs in O(n(2)deg(2)) time, where n is the number of nodes in the trees and deg is the degree of the trees; and (3) reduce the space of the algorithm from O(n(2)deg(2)) to O(n log n. deg(2)). The software is available at http://www.cs.cityu.edu.hk/~lwang/software/ParaTree</t>
  </si>
  <si>
    <t xml:space="preserve">http://www.ncbi.nlm.nih.gov/pubmed/21034504</t>
  </si>
  <si>
    <t xml:space="preserve">pplacer: linear time maximum-likelihood and Bayesian phylogenetic placement of sequences onto a fixed reference tree.</t>
  </si>
  <si>
    <t xml:space="preserve">Likelihood-based phylogenetic inference is generally considered to be the most reliable classification method for unknown sequences. However, traditional likelihood-based phylogenetic methods cannot be applied to large volumes of short reads from next-generation sequencing due to computational complexity issues and lack of phylogenetic signal. &amp;quot;Phylogenetic placement,&amp;quot; where a reference tree is fixed and the unknown query sequences are placed onto the tree via a reference alignment, is a way to bring the inferential power offered by likelihood-based approaches to large data sets. This paper introduces pplacer, a software package for phylogenetic placement and subsequent visualization. The algorithm can place twenty thousand short reads on a reference tree of one thousand taxa per hour per processor, has essentially linear time and memory complexity in the number of reference taxa, and is easy to run in parallel. Pplacer features calculation of the posterior probability of a placement on an edge, which is a statistically rigorous way of quantifying uncertainty on an edge-by-edge basis. It also can inform the user of the positional uncertainty for query sequences by calculating expected distance between placement locations, which is crucial in the estimation of uncertainty with a well-sampled reference tree. The software provides visualizations using branch thickness and color to represent number of placements and their uncertainty. A simulation study using reads generated from 631 COG alignments shows a high level of accuracy for phylogenetic placement over a wide range of alignment diversity, and the power of edge uncertainty estimates to measure placement confidence. Pplacer enables efficient phylogenetic placement and subsequent visualization, making likelihood-based phylogenetics methodology practical for large collections of reads; it is freely available as source code, binaries, and a web service.</t>
  </si>
  <si>
    <t xml:space="preserve">http://www.ncbi.nlm.nih.gov/pubmed/12888528</t>
  </si>
  <si>
    <t xml:space="preserve">Correcting errors in shotgun sequences.</t>
  </si>
  <si>
    <t xml:space="preserve">Sequencing errors in combination with repeated regions cause major problems in shotgun sequencing, mainly due to the failure of assembly programs to distinguish single base differences between repeat copies from erroneous base calls. In this paper, a new strategy designed to correct errors in shotgun sequence data using defined nucleotide positions, DNPs, is presented. The method distinguishes single base differences from sequencing errors by analyzing multiple alignments consisting of a read and all its overlaps with other reads. The construction of multiple alignments is performed using a novel pattern matching algorithm, which takes advantage of the symmetry between indices that can be computed for similar words of the same length. This allows for rapid construction of multiple alignments, with no previous pair-wise matching of sequence reads required. Results from a C++ implementation of this method show that up to 99% of sequencing errors can be corrected, while up to 87% of the single base differences remain and up to 80% of the corrected reads contain at most one error. The results also show that the method outperforms the error correction method used in the EULER assembler. The prototype software, MisEd, is freely available from the authors for academic use.</t>
  </si>
  <si>
    <t xml:space="preserve">http://www.ncbi.nlm.nih.gov/pubmed/25838465</t>
  </si>
  <si>
    <t xml:space="preserve">SPARSE: quadratic time simultaneous alignment and folding of RNAs without sequence-based heuristics.</t>
  </si>
  <si>
    <t xml:space="preserve">RNA-Seq experiments have revealed a multitude of novel ncRNAs. The gold standard for their analysis based on simultaneous alignment and folding suffers from extreme time complexity of [Formula: see text]. Subsequently, numerous faster 'Sankoff-style' approaches have been suggested. Commonly, the performance of such methods relies on sequence-based heuristics that restrict the search space to optimal or near-optimal sequence alignments; however, the accuracy of sequence-based methods breaks down for RNAs with sequence identities below 60%. Alignment approaches like LocARNA that do not require sequence-based heuristics, have been limited to high complexity ([Formula: see text] quartic time). Breaking this barrier, we introduce the novel Sankoff-style algorithm 'sparsified prediction and alignment of RNAs based on their structure ensembles (SPARSE)', which runs in quadratic time without sequence-based heuristics. To achieve this low complexity, on par with sequence alignment algorithms, SPARSE features strong sparsification based on structural properties of the RNA ensembles. Following PMcomp, SPARSE gains further speed-up from lightweight energy computation. Although all existing lightweight Sankoff-style methods restrict Sankoff's original model by disallowing loop deletions and insertions, SPARSE transfers the Sankoff algorithm to the lightweight energy model completely for the first time. Compared with LocARNA, SPARSE achieves similar alignment and better folding quality in significantly less time (speedup: 3.7). At similar run-time, it aligns low sequence identity instances substantially more accurate than RAF, which uses sequence-based heuristics.</t>
  </si>
  <si>
    <t xml:space="preserve">http://www.ncbi.nlm.nih.gov/pubmed/16040277</t>
  </si>
  <si>
    <t xml:space="preserve">Reconstruction of large phylogenetic trees: a parallel approach.</t>
  </si>
  <si>
    <t xml:space="preserve">Reconstruction of phylogenetic trees for very large datasets is a known example of a computationally hard problem. In this paper, we present a parallel computing model for the widely used Multiple Instruction Multiple Data (MIMD) architecture. Following the idea of divide-and-conquer, our model adapts the recursive-DCM3 decomposition method [Roshan, U., Moret, B.M.E., Williams, T.L., Warnow, T, 2004a. Performance of suptertree methods on various dataset decompositions. In: Binida-Emonds, O.R.P. (Eds.), Phylogenetic Supertrees: Combining Information to Reveal the Tree of Life, vol. 3 of Computational Biology, Kluwer Academics, pp. 301-328; Roshan, U., Moret, B.M.E., Williams, T.L., Warnow, T., 2004b. Rec-I-DCM3: A Fast Algorithmic Technique for reconstructing large phylogenetic trees, Proceedings of the IEEE Computational Systems Bioinformatics Conference (ICSB)] to divide datasets into smaller subproblems. It distributes computation load over multiple processors so that each processor constructs subtrees on each subproblem within a batch in parallel. It finally collects the resulting trees and merges them into a supertree. The proposed model is flexible as far as methods for dividing and merging datasets are concerned. We show that our method greatly reduces the computational time of the sequential version of the program. As a case study, our parallel approach only takes 22.1h on four processors to outperform the best score to date (Found at 123.7h by the Rec-I-DCM3 program [Roshan, U., Moret, B.M.E., Williams, T.L., Warnow, T, 2004a. Performance of suptertree methods on various dataset decompositions. In: Binida-Emonds, O.R.P. (Eds.), Phylogenetic Supertrees: Combining Information to Reveal the Tree of Life, vol. 3 of Computational Biology, Kluwer Academics, pp. 301-328; Roshan, U., Moret, B.M.E., Williams, T.L., Warnow, T., 2004b. Rec-I-DCM3: A Fast Algorithmic Technique for reconstructing large phylogenetic trees, Proceedings of the IEEE Computational Systems Bioinformatics Conference (ICSB)] on one dataset. Developed with the standard message-passing library, MPI, the program can be recompiled and run on any MIMD systems.</t>
  </si>
  <si>
    <t xml:space="preserve">http://www.ncbi.nlm.nih.gov/pubmed/19450287</t>
  </si>
  <si>
    <t xml:space="preserve">Tableau-based protein substructure search using quadratic programming.</t>
  </si>
  <si>
    <t xml:space="preserve">Searching for proteins that contain similar substructures is an important task in structural biology. The exact solution of most formulations of this problem, including a recently published method based on tableaux, is too slow for practical use in scanning a large database. We developed an improved method for detecting substructural similarities in proteins using tableaux. Tableaux are compared efficiently by solving the quadratic program (QP) corresponding to the quadratic integer program (QIP) formulation of the extraction of maximally-similar tableaux. We compare the accuracy of the method in classifying protein folds with some existing techniques. We find that including constraints based on the separation of secondary structure elements increases the accuracy of protein structure search using maximally-similar subtableau extraction, to a level where it has comparable or superior accuracy to existing techniques. We demonstrate that our implementation is able to search a structural database in a matter of hours on a standard PC.</t>
  </si>
  <si>
    <t xml:space="preserve">http://www.ncbi.nlm.nih.gov/pubmed/16412478</t>
  </si>
  <si>
    <t xml:space="preserve">A signal-to-noise analysis of phylogeny estimation by neighbor-joining: Insufficiency of polynomial length sequences.</t>
  </si>
  <si>
    <t xml:space="preserve">Phylogeny reconstruction is the process of inferring evolutionary relationships from molecular sequences, and methods that are expected to accurately reconstruct trees from sequences of reasonable length are highly desirable. To formalize this concept, the property of fast-convergence has been introduced to describe phylogeny reconstruction methods that, with high probability, recover the true tree from sequences that grow polynomially in the number of taxa n. While provably fast-converging methods have been developed, the neighbor-joining (NJ) algorithm of Saitou and Nei remains one of the most popular methods used in practice. This algorithm is known to converge for sequences that are exponential in n, but no lower bound for its convergence rate has been established. To address this theoretical question, we analyze the performance of the NJ algorithm on a type of phylogeny known as a 'caterpillar tree'. We find that, for sequences of polynomial length in the number of taxa n, the variability of the NJ criterion is sufficiently high that the algorithm is likely to fail even in the first step of the phylogeny reconstruction process, regardless of the degree of polynomial considered. This result demonstrates that, for general n-taxa trees, the exponential bound cannot be improved.</t>
  </si>
  <si>
    <t xml:space="preserve">http://www.ncbi.nlm.nih.gov/pubmed/23259766</t>
  </si>
  <si>
    <t xml:space="preserve">Cubic time algorithms of amalgamating gene trees and building evolutionary scenarios.</t>
  </si>
  <si>
    <t xml:space="preserve">A long recognized problem is the inference of the supertree S that amalgamates a given set {G(j)} of trees G(j), with leaves in each G(j) being assigned homologous elements. We ground on an approach to find the tree S by minimizing the total cost of mappings α(j) of individual gene trees G(j) into S. Traditionally, this cost is defined basically as a sum of duplications and gaps in each α(j). The classical problem is to minimize the total cost, where S runs over the set of all trees that contain an exhaustive non-redundant set of species from all input G(j). We suggest a reformulation of the classical NP-hard problem of building a supertree in terms of the global minimization of the same cost functional but only over species trees S that consist of clades belonging to a fixed set P (e.g., an exhaustive set of clades in all G(j)). We developed a deterministic solving algorithm with a low degree polynomial (typically cubic) time complexity with respect to the size of input data. We define an extensive set of elementary evolutionary events and suggest an original definition of mapping β of tree G into tree S. We introduce the cost functional c(G, S, f) and define the mapping β as the global minimum of this functional with respect to the variable f, in which sense it is a generalization of classical mapping α. We suggest a reformulation of the classical NP-hard mapping (reconciliation) problem by introducing time slices into the species tree S and present a cubic time solving algorithm to compute the mapping β. We introduce two novel definitions of the evolutionary scenario based on mapping β or a random process of gene evolution along a species tree. Developed algorithms are mathematically proved, which justifies the following statements. The supertree building algorithm finds exactly the global minimum of the total cost if only gene duplications and losses are allowed and the given sets of gene trees satisfies a certain condition. The mapping algorithm finds exactly the minimal mapping β, the minimal total cost and the evolutionary scenario as a minimum over all possible distributions of elementary evolutionary events along the edges of tree S. The algorithms and their effective software implementations provide useful tools in many biological studies. They facilitate processing of voluminous tree data in acceptable time still largely avoiding heuristics. Performance of the tools is tested with artificial and prokaryotic tree data. This article was reviewed by Prof. Anthony Almudevar, Prof. Alexander Bolshoy (nominated by Prof. Peter Olofsson), and Prof. Marek Kimmel.</t>
  </si>
  <si>
    <t xml:space="preserve">http://www.ncbi.nlm.nih.gov/pubmed/20307279</t>
  </si>
  <si>
    <t xml:space="preserve">Improving pairwise sequence alignment accuracy using near-optimal protein sequence alignments.</t>
  </si>
  <si>
    <t xml:space="preserve">While the pairwise alignments produced by sequence similarity searches are a powerful tool for identifying homologous proteins - proteins that share a common ancestor and a similar structure; pairwise sequence alignments often fail to represent accurately the structural alignments inferred from three-dimensional coordinates. Since sequence alignment algorithms produce optimal alignments, the best structural alignments must reflect suboptimal sequence alignment scores. Thus, we have examined a range of suboptimal sequence alignments and a range of scoring parameters to understand better which sequence alignments are likely to be more structurally accurate. We compared near-optimal protein sequence alignments produced by the Zuker algorithm and a set of probabilistic alignments produced by the probA program with structural alignments produced by four different structure alignment algorithms. There is significant overlap between the solution spaces of structural alignments and both the near-optimal sequence alignments produced by commonly used scoring parameters for sequences that share significant sequence similarity (E-values &amp;lt; 10-5) and the ensemble of probA alignments. We constructed a logistic regression model incorporating three input variables derived from sets of near-optimal alignments: robustness, edge frequency, and maximum bits-per-position. A ROC analysis shows that this model more accurately classifies amino acid pairs (edges in the alignment path graph) according to the likelihood of appearance in structural alignments than the robustness score alone. We investigated various trimming protocols for removing incorrect edges from the optimal sequence alignment; the most effective protocol is to remove matches from the semi-global optimal alignment that are outside the boundaries of the local alignment, although trimming according to the model-generated probabilities achieves a similar level of improvement. The model can also be used to generate novel alignments by using the probabilities in lieu of a scoring matrix. These alignments are typically better than the optimal sequence alignment, and include novel correct structural edges. We find that the probA alignments sample a larger variety of alignments than the Zuker set, which more frequently results in alignments that are closer to the structural alignments, but that using the probA alignments as input to the regression model does not increase performance. The pool of suboptimal pairwise protein sequence alignments substantially overlaps structure-based alignments for pairs with statistically significant similarity, and a regression model based on information contained in this alignment pool improves the accuracy of pairwise alignments with respect to structure-based alignments.</t>
  </si>
  <si>
    <t xml:space="preserve">http://www.ncbi.nlm.nih.gov/pubmed/23560931</t>
  </si>
  <si>
    <t xml:space="preserve">Next-generation sequencing platforms.</t>
  </si>
  <si>
    <t xml:space="preserve">Automated DNA sequencing instruments embody an elegant interplay among chemistry, engineering, software, and molecular biology and have built upon Sanger's founding discovery of dideoxynucleotide sequencing to perform once-unfathomable tasks. Combined with innovative physical mapping approaches that helped to establish long-range relationships between cloned stretches of genomic DNA, fluorescent DNA sequencers produced reference genome sequences for model organisms and for the reference human genome. New types of sequencing instruments that permit amazing acceleration of data-collection rates for DNA sequencing have been developed. The ability to generate genome-scale data sets is now transforming the nature of biological inquiry. Here, I provide an historical perspective of the field, focusing on the fundamental developments that predated the advent of next-generation sequencing instruments and providing information about how these instruments work, their application to biological research, and the newest types of sequencers that can extract data from single DNA molecules.</t>
  </si>
  <si>
    <t xml:space="preserve">http://www.ncbi.nlm.nih.gov/pubmed/21096142</t>
  </si>
  <si>
    <t xml:space="preserve">An analysis of sequence alignment: heuristic algorithms.</t>
  </si>
  <si>
    <t xml:space="preserve">Sequence alignment becomes challenging with an increase in size and number of sequences. Finding optimal or near optimal solutions for sequence alignment is one of the most important operations in bioinformatics. This study aims to survey heuristics applied for the sequence alignment problem summarized in a time line.</t>
  </si>
  <si>
    <t xml:space="preserve">http://www.ncbi.nlm.nih.gov/pubmed/23129110</t>
  </si>
  <si>
    <t xml:space="preserve">Estimation of sensitivity depending on sojourn time and time spent in preclinical state.</t>
  </si>
  <si>
    <t xml:space="preserve">The probability model for periodic screening was extended to provide statistical inference for sensitivity depending on sojourn time, in which the sensitivity was modeled as a function of time spent in the preclinical state and the sojourn time. The likelihood function with the proposed sensitivity model was then evaluated with simulated data to check its reliability in terms of the mean estimation and the standard error. Simulation results showed that the maximum likelihood estimates of the proposed model have little bias and small standard errors. The extended probability model was further applied to the Johns Hopkins Lung Project data using both maximum likelihood estimation and Bayesian Markov chain Monte Carlo.</t>
  </si>
  <si>
    <t xml:space="preserve">http://www.ncbi.nlm.nih.gov/pubmed/23393031</t>
  </si>
  <si>
    <t xml:space="preserve">Comparative analysis of de novo transcriptome assembly.</t>
  </si>
  <si>
    <t xml:space="preserve">The fast development of next-generation sequencing technology presents a major computational challenge for data processing and analysis. A fast algorithm, de Bruijn graph has been successfully used for genome DNA de novo assembly; nevertheless, its performance for transcriptome assembly is unclear. In this study, we used both simulated and real RNA-Seq data, from either artificial RNA templates or human transcripts, to evaluate five de novo assemblers, ABySS, Mira, Trinity, Velvet and Oases. Of these assemblers, ABySS, Trinity, Velvet and Oases are all based on de Bruijn graph, and Mira uses an overlap graph algorithm. Various numbers of RNA short reads were selected from the External RNA Control Consortium (ERCC) data and human chromosome 22. A number of statistics were then calculated for the resulting contigs from each assembler. Each experiment was repeated multiple times to obtain the mean statistics and standard error estimate. Trinity had relative good performance for both ERCC and human data, but it may not consistently generate full length transcripts. ABySS was the fastest method but its assembly quality was low. Mira gave a good rate for mapping its contigs onto human chromosome 22, but its computational speed is not satisfactory. Our results suggest that transcript assembly remains a challenge problem for bioinformatics society. Therefore, a novel assembler is in need for assembling transcriptome data generated by next generation sequencing technique.</t>
  </si>
  <si>
    <t xml:space="preserve">http://www.ncbi.nlm.nih.gov/pubmed/18689821</t>
  </si>
  <si>
    <t xml:space="preserve">Optimal spliced alignments of short sequence reads.</t>
  </si>
  <si>
    <t xml:space="preserve">Next generation sequencing technologies open exciting new possibilities for genome and transcriptome sequencing. While reads produced by these technologies are relatively short and error prone compared to the Sanger method their throughput is several magnitudes higher. To utilize such reads for transcriptome sequencing and gene structure identification, one needs to be able to accurately align the sequence reads over intron boundaries. This represents a significant challenge given their short length and inherent high error rate. We present a novel approach, called QPALMA, for computing accurate spliced alignments which takes advantage of the read's quality information as well as computational splice site predictions. Our method uses a training set of spliced reads with quality information and known alignments. It uses a large margin approach similar to support vector machines to estimate its parameters to maximize alignment accuracy. In computational experiments, we illustrate that the quality information as well as the splice site predictions help to improve the alignment quality. Finally, to facilitate mapping of massive amounts of sequencing data typically generated by the new technologies, we have combined our method with a fast mapping pipeline based on enhanced suffix arrays. Our algorithms were optimized and tested using reads produced with the Illumina Genome Analyzer for the model plant Arabidopsis thaliana. Datasets for training and evaluation, additional results and a stand-alone alignment tool implemented in C++ and python are available at http://www.fml.mpg.de/raetsch/projects/qpalma.</t>
  </si>
  <si>
    <t xml:space="preserve">http://www.ncbi.nlm.nih.gov/pubmed/15514003</t>
  </si>
  <si>
    <t xml:space="preserve">Superior feature-set ranking for small samples using bolstered error estimation.</t>
  </si>
  <si>
    <t xml:space="preserve">Ranking feature sets is a key issue for classification, for instance, phenotype classification based on gene expression. Since ranking is often based on error estimation, and error estimators suffer to differing degrees of imprecision in small-sample settings, it is important to choose a computationally feasible error estimator that yields good feature-set ranking. This paper examines the feature-ranking performance of several kinds of error estimators: resubstitution, cross-validation, bootstrap and bolstered error estimation. It does so for three classification rules: linear discriminant analysis, three-nearest-neighbor classification and classification trees. Two measures of performance are considered. One counts the number of the truly best feature sets appearing among the best feature sets discovered by the error estimator and the other computes the mean absolute error between the top ranks of the truly best feature sets and their ranks as given by the error estimator. Our results indicate that bolstering is superior to bootstrap, and bootstrap is better than cross-validation, for discovering top-performing feature sets for classification when using small samples. A key issue is that bolstered error estimation is tens of times faster than bootstrap, and faster than cross-validation, and is therefore feasible for feature-set ranking when the number of feature sets is extremely large.</t>
  </si>
  <si>
    <t xml:space="preserve">http://www.ncbi.nlm.nih.gov/pubmed/20221299</t>
  </si>
  <si>
    <t xml:space="preserve">Empirical Likelihood-Based Confidence Interval of ROC Curves.</t>
  </si>
  <si>
    <t xml:space="preserve">In this article we propose an empirical likelihood-based confidence interval for receiver operating characteristic curves which are based on a continuous-scale test. The approach is easily understood, simply implemented, and computationally efficient. The results from our simulation studies indicate that the finite-sample numerical performance slightly outperforms the most promising methods published recently. Two real datasets are analyzed by using the proposed method and the existing bootstrap-based method.</t>
  </si>
  <si>
    <t xml:space="preserve">http://www.ncbi.nlm.nih.gov/pubmed/22388286</t>
  </si>
  <si>
    <t xml:space="preserve">Fast gapped-read alignment with Bowtie 2.</t>
  </si>
  <si>
    <t xml:space="preserve">As the rate of sequencing increases, greater throughput is demanded from read aligners. The full-text minute index is often used to make alignment very fast and memory-efficient, but the approach is ill-suited to finding longer, gapped alignments. Bowtie 2 combines the strengths of the full-text minute index with the flexibility and speed of hardware-accelerated dynamic programming algorithms to achieve a combination of high speed, sensitivity and accuracy.</t>
  </si>
  <si>
    <t xml:space="preserve">http://www.ncbi.nlm.nih.gov/pubmed/15661851</t>
  </si>
  <si>
    <t xml:space="preserve">MAFFT version 5: improvement in accuracy of multiple sequence alignment.</t>
  </si>
  <si>
    <t xml:space="preserve">The accuracy of multiple sequence alignment program MAFFT has been improved. The new version (5.3) of MAFFT offers new iterative refinement options, H-INS-i, F-INS-i and G-INS-i, in which pairwise alignment information are incorporated into objective function. These new options of MAFFT showed higher accuracy than currently available methods including TCoffee version 2 and CLUSTAL W in benchmark tests consisting of alignments of &amp;gt;50 sequences. Like the previously available options, the new options of MAFFT can handle hundreds of sequences on a standard desktop computer. We also examined the effect of the number of homologues included in an alignment. For a multiple alignment consisting of approximately 8 sequences with low similarity, the accuracy was improved (2-10 percentage points) when the sequences were aligned together with dozens of their close homologues (E-value &amp;lt; 10(-5)-10(-20)) collected from a database. Such improvement was generally observed for most methods, but remarkably large for the new options of MAFFT proposed here. Thus, we made a Ruby script, mafftE.rb, which aligns the input sequences together with their close homologues collected from SwissProt using NCBI-BLAST.</t>
  </si>
  <si>
    <t xml:space="preserve">http://www.ncbi.nlm.nih.gov/pubmed/22431553</t>
  </si>
  <si>
    <t xml:space="preserve">Fast local search for unrooted Robinson-Foulds supertrees.</t>
  </si>
  <si>
    <t xml:space="preserve">A Robinson-Foulds (RF) supertree for a collection of input trees is a tree containing all the species in the input trees that is at minimum total RF distance to the input trees. Thus, an RF supertree is consistent with the maximum number of splits in the input trees. Constructing RF supertrees for rooted and unrooted data is NP-hard. Nevertheless, effective local search heuristics have been developed for the restricted case where the input trees and the supertree are rooted. We describe new heuristics, based on the Edge Contract and Refine (ECR) operation, that remove this restriction, thereby expanding the utility of RF supertrees. Our experimental results on simulated and empirical data sets show that our unrooted local search algorithms yield better supertrees than those obtained from MRP and rooted RF heuristics in terms of total RF distance to the input trees and, for simulated data, in terms of RF distance to the true tree.</t>
  </si>
  <si>
    <t xml:space="preserve">http://www.ncbi.nlm.nih.gov/pubmed/18474508</t>
  </si>
  <si>
    <t xml:space="preserve">DupTree: a program for large-scale phylogenetic analyses using gene tree parsimony.</t>
  </si>
  <si>
    <t xml:space="preserve">DupTree is a new software program for inferring rooted species trees from collections of gene trees using the gene tree parsimony approach. The program implements a novel algorithm that significantly improves upon the run time of standard search heuristics for gene tree parsimony, and enables the first truly genome-scale phylogenetic analyses. In addition, DupTree allows users to examine alternate rootings and to weight the reconciliation costs for gene trees. DupTree is an open source project written in C++. DupTree for Mac OS X, Windows, and Linux along with a sample dataset and an on-line manual are available at http://genome.cs.iastate.edu/CBL/DupTree</t>
  </si>
  <si>
    <t xml:space="preserve">http://www.ncbi.nlm.nih.gov/pubmed/20529898</t>
  </si>
  <si>
    <t xml:space="preserve">Time and memory efficient likelihood-based tree searches on phylogenomic alignments with missing data.</t>
  </si>
  <si>
    <t xml:space="preserve">The current molecular data explosion poses new challenges for large-scale phylogenomic analyses that can comprise hundreds or even thousands of genes. A property that characterizes phylogenomic datasets is that they tend to be gappy, i.e. can contain taxa with (many and disparate) missing genes. In current phylogenomic analyses, this type of alignment gappyness that is induced by missing data frequently exceeds 90%. We present and implement a generally applicable mechanism that allows for reducing memory footprints of likelihood-based [maximum likelihood (ML) or Bayesian] phylogenomic analyses proportional to the amount of missing data in the alignment. We also introduce a set of algorithmic rules to efficiently conduct tree searches via subtree pruning and re-grafting moves using this mechanism. On a large phylogenomic DNA dataset with 2177 taxa, 68 genes and a gappyness of 90%, we achieve a memory footprint reduction from 9 GB down to 1 GB, a speedup for optimizing ML model parameters of 11, and accelerate the Subtree Pruning Regrafting tree search phase by factor 16. Thus, our approach can be deployed to improve efficiency for the two most important resources, CPU time and memory, by up to one order of magnitude. Current open-source version of RAxML v7.2.6 available at http://wwwkramer.in.tum.de/exelixis/software.html.</t>
  </si>
  <si>
    <t xml:space="preserve">http://www.ncbi.nlm.nih.gov/pubmed/16328949</t>
  </si>
  <si>
    <t xml:space="preserve">Randomized and parallel algorithms for distance matrix calculations in multiple sequence alignment.</t>
  </si>
  <si>
    <t xml:space="preserve">Multiple sequence alignment (MSA) is a vital problem in biology. Optimal alignment of multiple sequences becomes impractical even for a modest number of sequences since the general version of the problem is NP-hard. Because of the high time complexity of traditional MSA algorithms, even today's fast computers are not able to solve the problem for large number of sequences. In this paper we present a randomized algorithm to calculate distance matrices, which is a major step in many multiple sequence alignment algorithms. The basic idea employed is sampling (along the lines of). We also illustrate how to parallelize this algorithm. In Section we introduce the problem of multiple sequence alignments. In Section we provide a discussion on various methods that have been employed in the literature for Multiple Sequence Alignment. In this section we also introduce our new sampling approach. We extend our randomized algorithm to the case of non-uniform length sequences as well. We show that our algorithms are amenable to parallelism in Section. In Section we back up our claim of speedup and accuracy with empirical data and examples. In Section we provide some concluding remarks.</t>
  </si>
  <si>
    <t xml:space="preserve">http://www.ncbi.nlm.nih.gov/pubmed/23424136</t>
  </si>
  <si>
    <t xml:space="preserve">LSHPlace: fast phylogenetic placement using locality-sensitive hashing.</t>
  </si>
  <si>
    <t xml:space="preserve">We consider the problem of phylogenetic placement, in which large numbers of sequences (often next-generation sequencing reads) are placed onto an existing phylogenetic tree. We adapt our recent work on phylogenetic tree inference, which uses ancestral sequence reconstruction and locality-sensitive hashing, to this domain. With these ideas, new sequences can be placed onto trees with high fidelity in strikingly fast runtimes. Our results are two orders of magnitude faster than existing programs for this domain, and show a modest accuracy tradeoff. Our results offer the possibility of analyzing many more reads in a next-generation sequencing project than is currently possible.</t>
  </si>
  <si>
    <t xml:space="preserve">http://www.ncbi.nlm.nih.gov/pubmed/15941743</t>
  </si>
  <si>
    <t xml:space="preserve">A new progressive-iterative algorithm for multiple structure alignment.</t>
  </si>
  <si>
    <t xml:space="preserve">Multiple structure alignments are becoming important tools in many aspects of structural bioinformatics. The current explosion in the number of available protein structures demands multiple structural alignment algorithms with an adequate balance of accuracy and speed, for large scale applications in structural genomics, protein structure prediction and protein classification. A new multiple structural alignment program, MAMMOTH-mult, is described. It is demonstrated that the alignments obtained with the new method are an improvement over previous manual or automatic alignments available in several widely used databases at all structural levels. Detailed analysis of the structural alignments for a few representative cases indicates that MAMMOTH-mult delivers biologically meaningful trees and conservation at the sequence and structural levels of functional motifs in the alignments. An important improvement over previous methods is the reduction in computational cost. Typical alignments take only a median time of 5 CPU seconds in a single R12000 processor. MAMMOTH-mult is particularly useful for large scale applications. http://ub.cbm.uam.es/mammoth/mult.</t>
  </si>
  <si>
    <t xml:space="preserve">http://www.ncbi.nlm.nih.gov/pubmed/22844541</t>
  </si>
  <si>
    <t xml:space="preserve">Effect of reference genome selection on the performance of computational methods for genome-wide protein-protein interaction prediction.</t>
  </si>
  <si>
    <t xml:space="preserve">Recent progress in computational methods for predicting physical and functional protein-protein interactions has provided new insights into the complexity of biological processes. Most of these methods assume that functionally interacting proteins are likely to have a shared evolutionary history. This history can be traced out for the protein pairs of a query genome by correlating different evolutionary aspects of their homologs in multiple genomes known as the reference genomes. These methods include phylogenetic profiling, gene neighborhood and co-occurrence of the orthologous protein coding genes in the same cluster or operon. These are collectively known as genomic context methods. On the other hand a method called mirrortree is based on the similarity of phylogenetic trees between two interacting proteins. Comprehensive performance analyses of these methods have been frequently reported in literature. However, very few studies provide insight into the effect of reference genome selection on detection of meaningful protein interactions. We analyzed the performance of four methods and their variants to understand the effect of reference genome selection on prediction efficacy. We used six sets of reference genomes, sampled in accordance with phylogenetic diversity and relationship between organisms from 565 bacteria. We used Escherichia coli as a model organism and the gold standard datasets of interacting proteins reported in DIP, EcoCyc and KEGG databases to compare the performance of the prediction methods. Higher performance for predicting protein-protein interactions was achievable even with 100-150 bacterial genomes out of 565 genomes. Inclusion of archaeal genomes in the reference genome set improves performance. We find that in order to obtain a good performance, it is better to sample few genomes of related genera of prokaryotes from the large number of available genomes. Moreover, such a sampling allows for selecting 50-100 genomes for comparable accuracy of predictions when computational resources are limited.</t>
  </si>
  <si>
    <t xml:space="preserve">http://www.ncbi.nlm.nih.gov/pubmed/18048174</t>
  </si>
  <si>
    <t xml:space="preserve">Efficient composite pattern finding from monad patterns.</t>
  </si>
  <si>
    <t xml:space="preserve">Automatically identifying frequent composite patterns in DNA sequences is an important task in bioinformatics, especially when all the basic elements (or monad patterns) of a composite pattern are weak. In this paper, we compare one straightforward approach to assemble the monad patterns into composite patterns to two other rather complex approaches. Both our theoretical analysis and empirical results show that this overlooked straightforward method can be several orders of magnitude faster. Furthermore, different from the previous understandings, the empirical results show that the runtime superiority among the three approaches is closely related to the insignificance of the monad patterns.</t>
  </si>
  <si>
    <t xml:space="preserve">http://www.ncbi.nlm.nih.gov/pubmed/18774904</t>
  </si>
  <si>
    <t xml:space="preserve">Improving reversal median computation using commuting reversals and cycle information.</t>
  </si>
  <si>
    <t xml:space="preserve">In the past decade, genome rearrangements have attracted increasing attention from both biologists and computer scientists as a new type of data for phylogenetic analysis. Methods for reconstructing phylogeny from genome rearrangements include distance-based methods, MCMC methods, and direct optimization methods. The latter, pioneered by Sankoff and extended with the software suites GRAPPA and MGR, is the most accurate approach, but is very limited due to the difficulty of its scoring procedure--it must solve multiple instances of the reversal median problem to compute the score of a given tree. The reversal median problem is known to be NP-hard and all existing solvers are extremely slow when the genomes are distant. In this paper, we present a new reversal median heuristic for unichromosomal genomes. The new method works by applying sets of reversals in a batch where all such reversals both commute and do not break the cycle of any other. Our testing using simulated datasets shows that this method is much faster than the leading solver for difficult datasets with only a slight accuracy penalty, yet retains better accuracy than other heuristics with comparable speed, and provides the additional option of searching for multiple medians. This method dramatically increases the speed of current direct optimization methods and enables us to extend the range of their applicability to organellar and small nuclear genomes with more than 50 reversals along each edge.</t>
  </si>
  <si>
    <t xml:space="preserve">http://www.ncbi.nlm.nih.gov/pubmed/18353788</t>
  </si>
  <si>
    <t xml:space="preserve">Combining statistical alignment and phylogenetic footprinting to detect regulatory elements.</t>
  </si>
  <si>
    <t xml:space="preserve">Traditional alignment-based phylogenetic footprinting approaches make predictions on the basis of a single assumed alignment. The predictions are therefore highly sensitive to alignment errors or regions of alignment uncertainty. Alternatively, statistical alignment methods provide a framework for performing phylogenetic analyses by examining a distribution of alignments. We developed a novel algorithm for predicting functional elements by combining statistical alignment and phylogenetic footprinting (SAPF). SAPF simultaneously performs both alignment and annotation by combining phylogenetic footprinting techniques with an hidden Markov model (HMM) transducer-based multiple alignment model, and can analyze sequence data from multiple sequences. We assessed SAPF's predictive performance on two simulated datasets and three well-annotated cis-regulatory modules from newly sequenced Drosophila genomes. The results demonstrate that removing the traditional dependence on a single alignment can significantly augment the predictive performance, especially when there is uncertainty in the alignment of functional regions. SAPF is freely available to download online at http://www.stats.ox.ac.uk/~satija/SAPF/</t>
  </si>
  <si>
    <t xml:space="preserve">http://www.ncbi.nlm.nih.gov/pubmed/11413491</t>
  </si>
  <si>
    <t xml:space="preserve">The past, present and future of molecular computing.</t>
  </si>
  <si>
    <t xml:space="preserve">Ever since scientists discovered that conventional silicon-based computers have an upper limit in terms of speed, they have been searching for alternative media with which to solve computational problems. That search has led them, among other places, to DNA.</t>
  </si>
  <si>
    <t xml:space="preserve">http://www.ncbi.nlm.nih.gov/pubmed/16861207</t>
  </si>
  <si>
    <t xml:space="preserve">Supertree bootstrapping methods for assessing phylogenetic variation among genes in genome-scale data sets.</t>
  </si>
  <si>
    <t xml:space="preserve">Nonparamtric bootstrapping methods may be useful for assessing confidence in a supertree inference. We examined the performance of two supertree bootstrapping methods on four published data sets that each include sequence data from more than 100 genes. In &amp;quot;input tree bootstrapping,&amp;quot; input gene trees are sampled with replacement and then combined in replicate supertree analyses; in &amp;quot;stratified bootstrapping,&amp;quot; trees from each gene's separate (conventional) bootstrap tree set are sampled randomly with replacement and then combined. Generally, support values from both supertree bootstrap methods were similar or slightly lower than corresponding bootstrap values from a total evidence, or supermatrix, analysis. Yet, supertree bootstrap support also exceeded supermatrix bootstrap support for a number of clades. There was little overall difference in support scores between the input tree and stratified bootstrapping methods. Results from supertree bootstrapping methods, when compared to results from corresponding supermatrix bootstrapping, may provide insights into patterns of variation among genes in genome-scale data sets.</t>
  </si>
  <si>
    <t xml:space="preserve">http://www.ncbi.nlm.nih.gov/pubmed/23853667</t>
  </si>
  <si>
    <t xml:space="preserve">Fast discriminative stochastic neighbor embedding analysis.</t>
  </si>
  <si>
    <t xml:space="preserve">Feature is important for many applications in biomedical signal analysis and living system analysis. A fast discriminative stochastic neighbor embedding analysis (FDSNE) method for feature extraction is proposed in this paper by improving the existing DSNE method. The proposed algorithm adopts an alternative probability distribution model constructed based on its K-nearest neighbors from the interclass and intraclass samples. Furthermore, FDSNE is extended to nonlinear scenarios using the kernel trick and then kernel-based methods, that is, KFDSNE1 and KFDSNE2. FDSNE, KFDSNE1, and KFDSNE2 are evaluated in three aspects: visualization, recognition, and elapsed time. Experimental results on several datasets show that, compared with DSNE and MSNP, the proposed algorithm not only significantly enhances the computational efficiency but also obtains higher classification accuracy.</t>
  </si>
  <si>
    <t xml:space="preserve">http://www.ncbi.nlm.nih.gov/pubmed/25161241</t>
  </si>
  <si>
    <t xml:space="preserve">A new statistical framework to assess structural alignment quality using information compression.</t>
  </si>
  <si>
    <t xml:space="preserve">Progress in protein biology depends on the reliability of results from a handful of computational techniques, structural alignments being one. Recent reviews have highlighted substantial inconsistencies and differences between alignment results generated by the ever-growing stock of structural alignment programs. The lack of consensus on how the quality of structural alignments must be assessed has been identified as the main cause for the observed differences. Current methods assess structural alignment quality by constructing a scoring function that attempts to balance conflicting criteria, mainly alignment coverage and fidelity of structures under superposition. This traditional approach to measuring alignment quality, the subject of considerable literature, has failed to solve the problem. Further development along the same lines is unlikely to rectify the current deficiencies in the field. This paper proposes a new statistical framework to assess structural alignment quality and significance based on lossless information compression. This is a radical departure from the traditional approach of formulating scoring functions. It links the structural alignment problem to the general class of statistical inductive inference problems, solved using the information-theoretic criterion of minimum message length. Based on this, we developed an efficient and reliable measure of structural alignment quality, I-value. The performance of I-value is demonstrated in comparison with a number of popular scoring functions, on a large collection of competing alignments. Our analysis shows that I-value provides a rigorous and reliable quantification of structural alignment quality, addressing a major gap in the field. http://lcb.infotech.monash.edu.au/I-value. Online supplementary data are available at http://lcb.infotech.monash.edu.au/I-value/suppl.html.</t>
  </si>
  <si>
    <t xml:space="preserve">http://www.ncbi.nlm.nih.gov/pubmed/24884701</t>
  </si>
  <si>
    <t xml:space="preserve">WinHAP2: an extremely fast haplotype phasing program for long genotype sequences.</t>
  </si>
  <si>
    <t xml:space="preserve">The haplotype phasing problem tries to screen for phenotype associated genomic variations from millions of candidate data. Most of the current computer programs handle this problem with high requirements of computing power and memory. By replacing the computation-intensive step of constructing the maximum spanning tree with a heuristics of estimated initial haplotype, we released the WinHAP algorithm version 1.0, which outperforms the other algorithms in terms of both running speed and overall accuracy. This work further speeds up the WinHAP algorithm to version 2.0 (WinHAP2) by utilizing the divide-and-conquer strategy and the OpenMP parallel computing mode. WinHAP2 can phase 500 genotypes with 1,000,000 SNPs using just 12.8 MB in memory and 2.5 hours on a personal computer, whereas the other programs require unacceptable memory or running times. The parallel running mode further improves WinHAP2's running speed with several orders of magnitudes, compared with the other programs, including Beagle, SHAPEIT2 and 2SNP. WinHAP2 is an extremely fast haplotype phasing program which can handle a large-scale genotyping study with any number of SNPs in the current literature and at least in the near future.</t>
  </si>
  <si>
    <t xml:space="preserve">http://www.ncbi.nlm.nih.gov/pubmed/19635172</t>
  </si>
  <si>
    <t xml:space="preserve">A realistic assessment of methods for extracting gene/protein interactions from free text.</t>
  </si>
  <si>
    <t xml:space="preserve">The automated extraction of gene and/or protein interactions from the literature is one of the most important targets of biomedical text mining research. In this paper we present a realistic evaluation of gene/protein interaction mining relevant to potential non-specialist users. Hence we have specifically avoided methods that are complex to install or require reimplementation, and we coupled our chosen extraction methods with a state-of-the-art biomedical named entity tagger. Our results show: that performance across different evaluation corpora is extremely variable; that the use of tagged (as opposed to gold standard) gene and protein names has a significant impact on performance, with a drop in F-score of over 20 percentage points being commonplace; and that a simple keyword-based benchmark algorithm when coupled with a named entity tagger outperforms two of the tools most widely used to extract gene/protein interactions. In terms of availability, ease of use and performance, the potential non-specialist user community interested in automatically extracting gene and/or protein interactions from free text is poorly served by current tools and systems. The public release of extraction tools that are easy to install and use, and that achieve state-of-art levels of performance should be treated as a high priority by the biomedical text mining community.</t>
  </si>
  <si>
    <t xml:space="preserve">http://www.ncbi.nlm.nih.gov/pubmed/24694831</t>
  </si>
  <si>
    <t xml:space="preserve">TCS: a new multiple sequence alignment reliability measure to estimate alignment accuracy and improve phylogenetic tree reconstruction.</t>
  </si>
  <si>
    <t xml:space="preserve">Multiple sequence alignment (MSA) is a key modeling procedure when analyzing biological sequences. Homology and evolutionary modeling are the most common applications of MSAs. Both are known to be sensitive to the underlying MSA accuracy. In this work, we show how this problem can be partly overcome using the transitive consistency score (TCS), an extended version of the T-Coffee scoring scheme. Using this local evaluation function, we show that one can identify the most reliable portions of an MSA, as judged from BAliBASE and PREFAB structure-based reference alignments. We also show how this measure can be used to improve phylogenetic tree reconstruction using both an established simulated data set and a novel empirical yeast data set. For this purpose, we describe a novel lossless alternative to site filtering that involves overweighting the trustworthy columns. Our approach relies on the T-Coffee framework; it uses libraries of pairwise alignments to evaluate any third party MSA. Pairwise projections can be produced using fast or slow methods, thus allowing a trade-off between speed and accuracy. We compared TCS with Heads-or-Tails, GUIDANCE, Gblocks, and trimAl and found it to lead to significantly better estimates of structural accuracy and more accurate phylogenetic trees. The software is available from www.tcoffee.org/Projects/tcs.</t>
  </si>
  <si>
    <t xml:space="preserve">http://www.ncbi.nlm.nih.gov/pubmed/18327723</t>
  </si>
  <si>
    <t xml:space="preserve">A four-parameter logistic model for estimating titers of functional multiplexed pneumococcal opsonophagocytic killing assay.</t>
  </si>
  <si>
    <t xml:space="preserve">In vitro opsonophagocytosis killing assay (OPA) is widely accepted to quantitate Streptococcus pneumococcal antibodies to serotype-specific pneumococcal capsular polysaccharide (PS). A titer estimation method is needed for large scale data generated by OPA, and it is one component of OPA standardization. In order to improve the reliability of OPA results, we developed a nonlinear fitting method using the Levenberg-Marquardt algorithm with an option of a robust procedure to estimate titers of OPA data. Performance of the proposed method was evaluated by comparing precision and accuracy of titer estimation with traditional methods used in the literature by analyzing real experimental data sets. Goodness-of-fit to experimental data for the two model-based methods was also assessed. We conclude that the four-parameter logistic model is an alternative choice for titer estimation of OPA data. Computer software using the statistical language R and Microsoft Excel was developed to implement our calculation algorithm for OPA data.</t>
  </si>
  <si>
    <t xml:space="preserve">http://www.ncbi.nlm.nih.gov/pubmed/21658294</t>
  </si>
  <si>
    <t xml:space="preserve">A structural SVM approach for reference parsing.</t>
  </si>
  <si>
    <t xml:space="preserve">Automated extraction of bibliographic data, such as article titles, author names, abstracts, and references is essential to the affordable creation of large citation databases. References, typically appearing at the end of journal articles, can also provide valuable information for extracting other bibliographic data. Therefore, parsing individual reference to extract author, title, journal, year, etc. is sometimes a necessary preprocessing step in building citation-indexing systems. The regular structure in references enables us to consider reference parsing a sequence learning problem and to study structural Support Vector Machine (structural SVM), a newly developed structured learning algorithm on parsing references. In this study, we implemented structural SVM and used two types of contextual features to compare structural SVM with conventional SVM. Both methods achieve above 98% token classification accuracy and above 95% overall chunk-level accuracy for reference parsing. We also compared SVM and structural SVM to Conditional Random Field (CRF). The experimental results show that structural SVM and CRF achieve similar accuracies at token- and chunk-levels. When only basic observation features are used for each token, structural SVM achieves higher performance compared to SVM since it utilizes the contextual label features. However, when the contextual observation features from neighboring tokens are combined, SVM performance improves greatly, and is close to that of structural SVM after adding the second order contextual observation features. The comparison of these two methods with CRF using the same set of binary features show that both structural SVM and CRF perform better than SVM, indicating their stronger sequence learning ability in reference parsing.</t>
  </si>
  <si>
    <t xml:space="preserve">http://www.ncbi.nlm.nih.gov/pubmed/21115437</t>
  </si>
  <si>
    <t xml:space="preserve">HiTEC: accurate error correction in high-throughput sequencing data.</t>
  </si>
  <si>
    <t xml:space="preserve">High-throughput sequencing technologies produce very large amounts of data and sequencing errors constitute one of the major problems in analyzing such data. Current algorithms for correcting these errors are not very accurate and do not automatically adapt to the given data. We present HiTEC, an algorithm that provides a highly accurate, robust and fully automated method to correct reads produced by high-throughput sequencing methods. Our approach provides significantly higher accuracy than previous methods. It is time and space efficient and works very well for all read lengths, genome sizes and coverage levels. The source code of HiTEC is freely available at www.csd.uwo.ca/~ilie/HiTEC/.</t>
  </si>
  <si>
    <t xml:space="preserve">http://www.ncbi.nlm.nih.gov/pubmed/18366762</t>
  </si>
  <si>
    <t xml:space="preserve">A comprehensive re-analysis of the Golden Spike data: towards a benchmark for differential expression methods.</t>
  </si>
  <si>
    <t xml:space="preserve">The Golden Spike data set has been used to validate a number of methods for summarizing Affymetrix data sets, sometimes with seemingly contradictory results. Much less use has been made of this data set to evaluate differential expression methods. It has been suggested that this data set should not be used for method comparison due to a number of inherent flaws. We have used this data set in a comparison of methods which is far more extensive than any previous study. We outline six stages in the analysis pipeline where decisions need to be made, and show how the results of these decisions can lead to the apparently contradictory results previously found. We also show that, while flawed, this data set is still a useful tool for method comparison, particularly for identifying combinations of summarization and differential expression methods that are unlikely to perform well on real data sets. We describe a new benchmark, AffyDEComp, that can be used for such a comparison. We conclude with recommendations for preferred Affymetrix analysis tools, and for the development of future spike-in data sets.</t>
  </si>
  <si>
    <t xml:space="preserve">http://www.ncbi.nlm.nih.gov/pubmed/25901289</t>
  </si>
  <si>
    <t xml:space="preserve">Concatenation and Species Tree Methods Exhibit Statistically Indistinguishable Accuracy under a Range of Simulated Conditions.</t>
  </si>
  <si>
    <t xml:space="preserve">Phylogeneticists have long understood that several biological processes can cause a gene tree to disagree with its species tree. In recent years, molecular phylogeneticists have increasingly foregone traditional supermatrix approaches in favor of species tree methods that account for one such source of error, incomplete lineage sorting (ILS). While gene tree-species tree discordance no doubt poses a significant challenge to phylogenetic inference with molecular data, researchers have only recently begun to systematically evaluate the relative accuracy of traditional and ILS-sensitive methods. Here, we report on simulations demonstrating that concatenation can perform as well or better than methods that attempt to account for sources of error introduced by ILS. Based on these and similar results from other researchers, we argue that concatenation remains a useful component of the phylogeneticist's toolbox and highlight that phylogeneticists should continue to make explicit comparisons of results produced by contemporaneous and classical methods.</t>
  </si>
  <si>
    <t xml:space="preserve">http://www.ncbi.nlm.nih.gov/pubmed/16046495</t>
  </si>
  <si>
    <t xml:space="preserve">pIQPNNI: parallel reconstruction of large maximum likelihood phylogenies.</t>
  </si>
  <si>
    <t xml:space="preserve">IQPNNI is a program to infer maximum-likelihood phylogenetic trees from DNA or protein data with a large number of sequences. We present an improved and MPI-parallel implementation showing very good scaling and speed-up behavior.</t>
  </si>
  <si>
    <t xml:space="preserve">http://www.ncbi.nlm.nih.gov/pubmed/20172941</t>
  </si>
  <si>
    <t xml:space="preserve">Treephyler: fast taxonomic profiling of metagenomes.</t>
  </si>
  <si>
    <t xml:space="preserve">Assessment of phylogenetic diversity is a key element to the analysis of microbial communities. Tools are needed to handle next-generation sequencing data and to cope with the computational complexity of large-scale studies. Here, we present Treephyler, a tool for fast taxonomic profiling of metagenomes. Treephyler was evaluated on real metagenome to assess its performance in comparison to previous approaches for taxonomic profiling. Results indicate that Treephyler is in terms of speed and accuracy prepared for next-generation sequencing techniques and large-scale analysis. Treephyler is implemented in Perl; it is portable to all platforms and applicable to both nucleotide and protein input data. Treephyler is freely available for download at http://www.gobics.de/fabian/treephyler.php.</t>
  </si>
  <si>
    <t xml:space="preserve">http://www.ncbi.nlm.nih.gov/pubmed/15706496</t>
  </si>
  <si>
    <t xml:space="preserve">StructMiner: a tool for alignment and detection of conserved secondary structure.</t>
  </si>
  <si>
    <t xml:space="preserve">Functional RNA molecules typically have structural patterns that are highly conserved in evolution. Here we present an algorithmic method for multiple alignment of RNAs, taking into consideration both structural similarity and sequence identity. Furthermore, our window-sized comparative analysis corrects the misaligned structure within a distance threshold and identifies the conserved substructures. Based on this new algorithm, StructMiner outperforms existing approaches, which ignore structure information for the alignment and lack the effective means to adjust the misalignments in the analysis phase. In addition, StructMiner is efficient in terms of CPU time and memory usage, making it suitable for structural analysis of very long sequences.</t>
  </si>
  <si>
    <t xml:space="preserve">http://www.ncbi.nlm.nih.gov/pubmed/20973743</t>
  </si>
  <si>
    <t xml:space="preserve">EDAR: an efficient error detection and removal algorithm for next generation sequencing data.</t>
  </si>
  <si>
    <t xml:space="preserve">Genomic sequencing techniques introduce experimental errors into reads which can mislead sequence assembly efforts and complicate the diagnostic process. Here we present a method for detecting and removing sequencing errors from reads generated in genomic shotgun sequencing projects prior to sequence assembly. For each input read, the set of all length k substrings (k-mers) it contains are calculated. The read is evaluated based on the frequency with which each k-mer occurs in the complete data set (k-count). For each read, k-mers are clustered using the variable-bandwidth mean-shift algorithm. Based on the k-count of the cluster center, clusters are classified as error regions or non-error regions. For the 23 real and simulated data sets tested (454 and Solexa), our algorithm detected error regions that cover 99% of all errors. A heuristic algorithm is then applied to detect the location of errors in each putative error region. A read is corrected by removing the errors, thereby creating two or more smaller, error-free read fragments. After performing error removal, the error-rate for all data sets tested decreased (∼35-fold reduction, on average). EDAR has comparable accuracy to methods that correct rather than remove errors and when the error rate is greater than 3% for simulated data sets, it performs better. The performance of the Velvet assembler is generally better with error-removed data. However, for short reads, splitting at the location of errors can be problematic. Following error detection with error correction, rather than removal, may improve the assembly results.</t>
  </si>
  <si>
    <t xml:space="preserve">http://www.ncbi.nlm.nih.gov/pubmed/23732276</t>
  </si>
  <si>
    <t xml:space="preserve">Informed and automated k-mer size selection for genome assembly.</t>
  </si>
  <si>
    <t xml:space="preserve">Genome assembly tools based on the de Bruijn graph framework rely on a parameter k, which represents a trade-off between several competing effects that are difficult to quantify. There is currently a lack of tools that would automatically estimate the best k to use and/or quickly generate histograms of k-mer abundances that would allow the user to make an informed decision. We develop a fast and accurate sampling method that constructs approximate abundance histograms with several orders of magnitude performance improvement over traditional methods. We then present a fast heuristic that uses the generated abundance histograms for putative k values to estimate the best possible value of k. We test the effectiveness of our tool using diverse sequencing datasets and find that its choice of k leads to some of the best assemblies. Our tool KmerGenie is freely available at: http://kmergenie.bx.psu.edu/.</t>
  </si>
  <si>
    <t xml:space="preserve">http://www.ncbi.nlm.nih.gov/pubmed/24955362</t>
  </si>
  <si>
    <t xml:space="preserve">Local alignment tool based on Hadoop framework and GPU architecture.</t>
  </si>
  <si>
    <t xml:space="preserve">With the rapid growth of next generation sequencing technologies, such as Slex, more and more data have been discovered and published. To analyze such huge data the computational performance is an important issue. Recently, many tools, such as SOAP, have been implemented on Hadoop and GPU parallel computing architectures. BLASTP is an important tool, implemented on GPU architectures, for biologists to compare protein sequences. To deal with the big biology data, it is hard to rely on single GPU. Therefore, we implement a distributed BLASTP by combining Hadoop and multi-GPUs. The experimental results present that the proposed method can improve the performance of BLASTP on single GPU, and also it can achieve high availability and fault tolerance.</t>
  </si>
  <si>
    <t xml:space="preserve">http://www.ncbi.nlm.nih.gov/pubmed/18831780</t>
  </si>
  <si>
    <t xml:space="preserve">Phylogenetic reconstruction from transpositions.</t>
  </si>
  <si>
    <t xml:space="preserve">Because of the advent of high-throughput sequencing and the consequent reduction in the cost of sequencing, many organisms have been completely sequenced and most of their genes identified. It thus has become possible to represent whole genomes as ordered lists of gene identifiers and to study the rearrangement of these entities through computational means. As a result, genome rearrangement data has attracted increasing attentions from both biologists and computer scientists as a new type of data for phylogenetic analysis. The main events of genome rearrangements include inversions, transpositions and transversions. To date, GRAPPA and MGR are the most accurate methods for rearrangement phylogeny, both assuming inversion as the only event. However, due to the complexity of computing transposition distance, it is very difficult to analyze datasets when transpositions are dominant. We extend GRAPPA to handle transpositions. The new method is named GRAPPA-TP, with two major extensions: a heuristic method to estimate transposition distance, and a new transposition median solver for three genomes. Although GRAPPA-TP uses a greedy approach to compute the transposition distance, it is very accurate when genomes are relatively close. The new GRAPPA-TP is available from http://phylo.cse.sc.edu/. Our extensive testing using simulated datasets shows that GRAPPA-TP is very accurate in terms of ancestor genome inference and phylogenetic reconstruction. Simulation results also suggest that model match is critical in genome rearrangement analysis: it is not accurate to simulate transpositions with other events including inversions.</t>
  </si>
  <si>
    <t xml:space="preserve">http://www.ncbi.nlm.nih.gov/pubmed/16204131</t>
  </si>
  <si>
    <t xml:space="preserve">The fragment assembly string graph.</t>
  </si>
  <si>
    <t xml:space="preserve">We present a concept and formalism, the string graph, which represents all that is inferable about a DNA sequence from a collection of shotgun sequencing reads collected from it. We give time and space efficient algorithms for constructing a string graph given the collection of overlaps between the reads and, in particular, present a novel linear expected time algorithm for transitive reduction in this context. The result demonstrates that the decomposition of reads into kmers employed in the de Bruijn graph approach described earlier is not essential, and exposes its close connection to the unitig approach we developed at Celera. This paper is a preliminary piece giving the basic algorithm and results that demonstrate the efficiency and scalability of the method. These ideas are being used to build a next-generation whole genome assembler called BOA (Berkeley Open Assembler) that will easily scale to mammalian genomes.</t>
  </si>
  <si>
    <t xml:space="preserve">http://www.ncbi.nlm.nih.gov/pubmed/23894349</t>
  </si>
  <si>
    <t xml:space="preserve">Advantages of Single-Molecule Real-Time Sequencing in High-GC Content Genomes.</t>
  </si>
  <si>
    <t xml:space="preserve">Next-generation sequencing has become the most widely used sequencing technology in genomics research, but it has inherent drawbacks when dealing with high-GC content genomes. Recently, single-molecule real-time sequencing technology (SMRT) was introduced as a third-generation sequencing strategy to compensate for this drawback. Here, we report that the unbiased and longer read length of SMRT sequencing markedly improved genome assembly with high GC content via gap filling and repeat resolution.</t>
  </si>
  <si>
    <t xml:space="preserve">http://www.ncbi.nlm.nih.gov/pubmed/11673234</t>
  </si>
  <si>
    <t xml:space="preserve">An analysis of gene-finding programs for Neurospora crassa.</t>
  </si>
  <si>
    <t xml:space="preserve">Computational gene identification plays an important role in genome projects. The approaches used in gene identification programs are often tuned to one particular organism, and accuracy for one organism or class of organism does not necessarily translate to accurate predictions for other organisms. In this paper we evaluate five computer programs on their ability to locate coding regions and to predict gene structure in Neurospora crassa. One of these programs (FFG) was designed specifically for gene-finding in N.crassa, but the model parameters have not yet been fully 'tuned', and the program should thus be viewed as an initial prototype. The other four programs were neither designed nor tuned for N.crassa. We describe the data sets on which the experiments were performed, the approaches employed by the five algorithms: GenScan, HMMGene, GeneMark, Pombe and FFG, the methodology of our evaluation, and the results of the experiments. Our results show that, while none of the programs consistently performs well, overall the GenScan program has the best performance on sensitivity and Missing Exons (ME) while the HMMGene and FFG programs have good performance in locating the exons roughly. Additional work motivated by this study includes the creation of a tool for the automated evaluation of gene-finding programs, the collection of larger and more reliable data sets for N.crassa, parameterization of the model used in FFG to produce a more accurate gene-finding program for this species, and a more in-depth evaluation of the reasons that existing programs generally fail for N.crassa. Data sets, the FFG program source code, and links to the other programs analyzed are available at http://jerry.cs.uga.edu/~wang/genefind.html. eileen@cs.uga.edu.</t>
  </si>
  <si>
    <t xml:space="preserve">http://www.ncbi.nlm.nih.gov/pubmed/23575005</t>
  </si>
  <si>
    <t xml:space="preserve">An efficient post-hoc integration method improving peak alignment of metabolomics data from GCxGC/TOF-MS.</t>
  </si>
  <si>
    <t xml:space="preserve">Since peak alignment in metabolomics has a huge effect on the subsequent statistical analysis, it is considered a key preprocessing step and many peak alignment methods have been developed. However, existing peak alignment methods do not produce satisfactory results. Indeed, the lack of accuracy results from the fact that peak alignment is done separately from another preprocessing step such as identification. Therefore, a post-hoc approach, which integrates both identification and alignment results, is in urgent need for the purpose of increasing the accuracy of peak alignment. The proposed post-hoc method was validated with three datasets such as a mixture of compound standards, metabolite extract from mouse liver, and metabolite extract from wheat. Compared to the existing methods, the proposed approach improved peak alignment in terms of various performance measures. Also, post-hoc approach was verified to improve peak alignment by manual inspection. The proposed approach, which combines the information of metabolite identification and alignment, clearly improves the accuracy of peak alignment in terms of several performance measures. R package and examples using a dataset are available at http://mrr.sourceforge.net/download.html.</t>
  </si>
  <si>
    <t xml:space="preserve">http://www.ncbi.nlm.nih.gov/pubmed/18787703</t>
  </si>
  <si>
    <t xml:space="preserve">Probabilistic phylogenetic inference with insertions and deletions.</t>
  </si>
  <si>
    <t xml:space="preserve">A fundamental task in sequence analysis is to calculate the probability of a multiple alignment given a phylogenetic tree relating the sequences and an evolutionary model describing how sequences change over time. However, the most widely used phylogenetic models only account for residue substitution events. We describe a probabilistic model of a multiple sequence alignment that accounts for insertion and deletion events in addition to substitutions, given a phylogenetic tree, using a rate matrix augmented by the gap character. Starting from a continuous Markov process, we construct a non-reversible generative (birth-death) evolutionary model for insertions and deletions. The model assumes that insertion and deletion events occur one residue at a time. We apply this model to phylogenetic tree inference by extending the program dnaml in phylip. Using standard benchmarking methods on simulated data and a new &amp;quot;concordance test&amp;quot; benchmark on real ribosomal RNA alignments, we show that the extended program dnamlepsilon improves accuracy relative to the usual approach of ignoring gaps, while retaining the computational efficiency of the Felsenstein peeling algorithm.</t>
  </si>
  <si>
    <t xml:space="preserve">http://www.ncbi.nlm.nih.gov/pubmed/25266120</t>
  </si>
  <si>
    <t xml:space="preserve">Inferring phylogenies of evolving sequences without multiple sequence alignment.</t>
  </si>
  <si>
    <t xml:space="preserve">Alignment-free methods, in which shared properties of sub-sequences (e.g. identity or match length) are extracted and used to compute a distance matrix, have recently been explored for phylogenetic inference. However, the scalability and robustness of these methods to key evolutionary processes remain to be investigated. Here, using simulated sequence sets of various sizes in both nucleotides and amino acids, we systematically assess the accuracy of phylogenetic inference using an alignment-free approach, based on D2 statistics, under different evolutionary scenarios. We find that compared to a multiple sequence alignment approach, D2 methods are more robust against among-site rate heterogeneity, compositional biases, genetic rearrangements and insertions/deletions, but are more sensitive to recent sequence divergence and sequence truncation. Across diverse empirical datasets, the alignment-free methods perform well for sequences sharing low divergence, at greater computation speed. Our findings provide strong evidence for the scalability and the potential use of alignment-free methods in large-scale phylogenomics.</t>
  </si>
  <si>
    <t xml:space="preserve">http://www.ncbi.nlm.nih.gov/pubmed/22319566</t>
  </si>
  <si>
    <t xml:space="preserve">CAPRG: sequence assembling pipeline for next generation sequencing of non-model organisms.</t>
  </si>
  <si>
    <t xml:space="preserve">Our goal is to introduce and describe the utility of a new pipeline &amp;quot;Contigs Assembly Pipeline using Reference Genome&amp;quot; (CAPRG), which has been developed to assemble &amp;quot;long sequence reads&amp;quot; for non-model organisms by leveraging a reference genome of a closely related phylogenetic relative. To facilitate this effort, we utilized two avian transcriptomic datasets generated using ROCHE/454 technology as test cases for CAPRG assembly. We compared the results of CAPRG assembly using a reference genome with the results of existing methods that utilize de novo strategies such as VELVET, PAVE, and MIRA by employing parameter space comparisons (intra-assembling comparison). CAPRG performed as well or better than the existing assembly methods based on various benchmarks for &amp;quot;gene-hunting.&amp;quot; Further, CAPRG completed the assemblies in a fraction of the time required by the existing assembly algorithms. Additional advantages of CAPRG included reduced contig inflation resulting in lower computational resources for annotation, and functional identification for contigs that may be categorized as &amp;quot;unknowns&amp;quot; by de novo methods. In addition to providing evaluation of CAPRG performance, we observed that the different assembly (inter-assembly) results could be integrated to enhance the putative gene coverage for any transcriptomics study.</t>
  </si>
  <si>
    <t xml:space="preserve">http://www.ncbi.nlm.nih.gov/pubmed/17646306</t>
  </si>
  <si>
    <t xml:space="preserve">A geometric approach for the alignment of liquid chromatography-mass spectrometry data.</t>
  </si>
  <si>
    <t xml:space="preserve">Liquid chromatography coupled to mass spectrometry (LC-MS) and combined with tandem mass spectrometry (LC-MS/MS) have become a prominent tool for the analysis of complex proteomic samples. An important step in a typical workflow is the combination of results from multiple LC-MS experiments to improve confidence in the obtained measurements or to compare results from different samples. To do so, a suitable mapping or alignment between the data sets needs to be estimated. The alignment has to correct for variations in mass and elution time which are present in all mass spectrometry experiments. We propose a novel algorithm to align LC-MS samples and to match corresponding ion species across samples. Our algorithm matches landmark signals between two data sets using a geometric technique based on pose clustering. Variations in mass and retention time are corrected by an affine dewarping function estimated from matched landmarks. We use the pairwise dewarping in an algorithm for aligning multiple samples. We show that our pose clustering approach is fast and reliable as compared to previous approaches. It is robust in the presence of noise and able to accurately align samples with only few common ion species. In addition, we can easily handle different kinds of LC-MS data and adopt our algorithm to new mass spectrometry technologies. This algorithm is implemented as part of the OpenMS software library for shotgun proteomics and available under the Lesser GNU Public License (LGPL) at www.openms.de.</t>
  </si>
  <si>
    <t xml:space="preserve">http://www.ncbi.nlm.nih.gov/pubmed/15637633</t>
  </si>
  <si>
    <t xml:space="preserve">Assessing computational tools for the discovery of transcription factor binding sites.</t>
  </si>
  <si>
    <t xml:space="preserve">The prediction of regulatory elements is a problem where computational methods offer great hope. Over the past few years, numerous tools have become available for this task. The purpose of the current assessment is twofold: to provide some guidance to users regarding the accuracy of currently available tools in various settings, and to provide a benchmark of data sets for assessing future tools.</t>
  </si>
  <si>
    <t xml:space="preserve">http://www.ncbi.nlm.nih.gov/pubmed/24653210</t>
  </si>
  <si>
    <t xml:space="preserve">Sequencing and assembly of the 22-gb loblolly pine genome.</t>
  </si>
  <si>
    <t xml:space="preserve">Conifers are the predominant gymnosperm. The size and complexity of their genomes has presented formidable technical challenges for whole-genome shotgun sequencing and assembly. We employed novel strategies that allowed us to determine the loblolly pine (Pinus taeda) reference genome sequence, the largest genome assembled to date. Most of the sequence data were derived from whole-genome shotgun sequencing of a single megagametophyte, the haploid tissue of a single pine seed. Although that constrained the quantity of available DNA, the resulting haploid sequence data were well-suited for assembly. The haploid sequence was augmented with multiple linking long-fragment mate pair libraries from the parental diploid DNA. For the longest fragments, we used novel fosmid DiTag libraries. Sequences from the linking libraries that did not match the megagametophyte were identified and removed. Assembly of the sequence data were aided by condensing the enormous number of paired-end reads into a much smaller set of longer &amp;quot;super-reads,&amp;quot; rendering subsequent assembly with an overlap-based assembly algorithm computationally feasible. To further improve the contiguity and biological utility of the genome sequence, additional scaffolding methods utilizing independent genome and transcriptome assemblies were implemented. The combination of these strategies resulted in a draft genome sequence of 20.15 billion bases, with an N50 scaffold size of 66.9 kbp.</t>
  </si>
  <si>
    <t xml:space="preserve">http://www.ncbi.nlm.nih.gov/pubmed/24532719</t>
  </si>
  <si>
    <t xml:space="preserve">SOAPdenovo-Trans: de novo transcriptome assembly with short RNA-Seq reads.</t>
  </si>
  <si>
    <t xml:space="preserve">Transcriptome sequencing has long been the favored method for quickly and inexpensively obtaining a large number of gene sequences from an organism with no reference genome. Owing to the rapid increase in throughputs and decrease in costs of next- generation sequencing, RNA-Seq in particular has become the method of choice. However, the very short reads (e.g. 2 × 90 bp paired ends) from next generation sequencing makes de novo assembly to recover complete or full-length transcript sequences an algorithmic challenge. Here, we present SOAPdenovo-Trans, a de novo transcriptome assembler designed specifically for RNA-Seq. We evaluated its performance on transcriptome datasets from rice and mouse. Using as our benchmarks the known transcripts from these well-annotated genomes (sequenced a decade ago), we assessed how SOAPdenovo-Trans and two other popular transcriptome assemblers handled such practical issues as alternative splicing and variable expression levels. Our conclusion is that SOAPdenovo-Trans provides higher contiguity, lower redundancy and faster execution. Source code and user manual are available at http://sourceforge.net/projects/soapdenovotrans/.</t>
  </si>
  <si>
    <t xml:space="preserve">http://www.ncbi.nlm.nih.gov/pubmed/21831268</t>
  </si>
  <si>
    <t xml:space="preserve">Efficient counting of k-mers in DNA sequences using a bloom filter.</t>
  </si>
  <si>
    <t xml:space="preserve">Counting k-mers (substrings of length k in DNA sequence data) is an essential component of many methods in bioinformatics, including for genome and transcriptome assembly, for metagenomic sequencing, and for error correction of sequence reads. Although simple in principle, counting k-mers in large modern sequence data sets can easily overwhelm the memory capacity of standard computers. In current data sets, a large fraction-often more than 50%-of the storage capacity may be spent on storing k-mers that contain sequencing errors and which are typically observed only a single time in the data. These singleton k-mers are uninformative for many algorithms without some kind of error correction. We present a new method that identifies all the k-mers that occur more than once in a DNA sequence data set. Our method does this using a Bloom filter, a probabilistic data structure that stores all the observed k-mers implicitly in memory with greatly reduced memory requirements. We then make a second sweep through the data to provide exact counts of all nonunique k-mers. For example data sets, we report up to 50% savings in memory usage compared to current software, with modest costs in computational speed. This approach may reduce memory requirements for any algorithm that starts by counting k-mers in sequence data with errors. A reference implementation for this methodology, BFCounter, is written in C++ and is GPL licensed. It is available for free download at http://pritch.bsd.uchicago.edu/bfcounter.html.</t>
  </si>
  <si>
    <t xml:space="preserve">http://www.ncbi.nlm.nih.gov/pubmed/25183486</t>
  </si>
  <si>
    <t xml:space="preserve">String graph construction using incremental hashing.</t>
  </si>
  <si>
    <t xml:space="preserve">New sequencing technologies generate larger amount of short reads data at decreasing cost. De novo sequence assembly is the problem of combining these reads back to the original genome sequence, without relying on a reference genome. This presents algorithmic and computational challenges, especially for long and repetitive genome sequences. Most existing approaches to the assembly problem operate in the framework of de Bruijn graphs. Yet, a number of recent works use the paradigm of string graph, using a variety of methods for storing and processing suffixes and prefixes, like suffix arrays, the Burrows-Wheeler transform or the FM index. Our work is motivated by a search for new approaches to constructing the string graph, using alternative yet simple data structures and algorithmic concepts. We introduce a novel hash-based method for constructing the string graph. We use incremental hashing, and specifically a modification of the Karp-Rabin fingerprint, and Bloom filters. Using these probabilistic methods might create false-positive and false-negative edges during the algorithm's execution, but these are all detected and corrected. The advantages of the proposed approach over existing methods are its simplicity and the incorporation of established probabilistic techniques in the context of de novo genome sequencing. Our preliminary implementation is favorably comparable with the first string graph construction of Simpson and Durbin (2010) (but not with subsequent improvements). Further research and optimizations will hopefully enable the algorithm to be incorporated, with noticeable performance improvement, in state-of-the-art string graph-based assemblers.</t>
  </si>
  <si>
    <t xml:space="preserve">http://www.ncbi.nlm.nih.gov/pubmed/14594718</t>
  </si>
  <si>
    <t xml:space="preserve">A new sequence distance measure for phylogenetic tree construction.</t>
  </si>
  <si>
    <t xml:space="preserve">Most existing approaches for phylogenetic inference use multiple alignment of sequences and assume some sort of an evolutionary model. The multiple alignment strategy does not work for all types of data, e.g. whole genome phylogeny, and the evolutionary models may not always be correct. We propose a new sequence distance measure based on the relative information between the sequences using Lempel-Ziv complexity. The distance matrix thus obtained can be used to construct phylogenetic trees. The proposed approach does not require sequence alignment and is totally automatic. The algorithm has successfully constructed consistent phylogenies for real and simulated data sets. Available on request from the authors.</t>
  </si>
  <si>
    <t xml:space="preserve">http://www.ncbi.nlm.nih.gov/pubmed/22759650</t>
  </si>
  <si>
    <t xml:space="preserve">How to evaluate performance of prediction methods? Measures and their interpretation in variation effect analysis.</t>
  </si>
  <si>
    <t xml:space="preserve">Prediction methods are increasingly used in biosciences to forecast diverse features and characteristics. Binary two-state classifiers are the most common applications. They are usually based on machine learning approaches. For the end user it is often problematic to evaluate the true performance and applicability of computational tools as some knowledge about computer science and statistics would be needed. Instructions are given on how to interpret and compare method evaluation results. For systematic method performance analysis is needed established benchmark datasets which contain cases with known outcome, and suitable evaluation measures. The criteria for benchmark datasets are discussed along with their implementation in VariBench, benchmark database for variations. There is no single measure that alone could describe all the aspects of method performance. Predictions of genetic variation effects on DNA, RNA and protein level are important as information about variants can be produced much faster than their disease relevance can be experimentally verified. Therefore numerous prediction tools have been developed, however, systematic analyses of their performance and comparison have just started to emerge. The end users of prediction tools should be able to understand how evaluation is done and how to interpret the results. Six main performance evaluation measures are introduced. These include sensitivity, specificity, positive predictive value, negative predictive value, accuracy and Matthews correlation coefficient. Together with receiver operating characteristics (ROC) analysis they provide a good picture about the performance of methods and allow their objective and quantitative comparison. A checklist of items to look at is provided. Comparisons of methods for missense variant tolerance, protein stability changes due to amino acid substitutions, and effects of variations on mRNA splicing are presented.</t>
  </si>
  <si>
    <t xml:space="preserve">http://www.ncbi.nlm.nih.gov/pubmed/22522955</t>
  </si>
  <si>
    <t xml:space="preserve">Performance comparison of benchtop high-throughput sequencing platforms.</t>
  </si>
  <si>
    <t xml:space="preserve">Three benchtop high-throughput sequencing instruments are now available. The 454 GS Junior (Roche), MiSeq (Illumina) and Ion Torrent PGM (Life Technologies) are laser-printer sized and offer modest set-up and running costs. Each instrument can generate data required for a draft bacterial genome sequence in days, making them attractive for identifying and characterizing pathogens in the clinical setting. We compared the performance of these instruments by sequencing an isolate of Escherichia coli O104:H4, which caused an outbreak of food poisoning in Germany in 2011. The MiSeq had the highest throughput per run (1.6 Gb/run, 60 Mb/h) and lowest error rates. The 454 GS Junior generated the longest reads (up to 600 bases) and most contiguous assemblies but had the lowest throughput (70 Mb/run, 9 Mb/h). Run in 100-bp mode, the Ion Torrent PGM had the highest throughput (80–100 Mb/h). Unlike the MiSeq, the Ion Torrent PGM and 454 GS Junior both produced homopolymer-associated indel errors (1.5 and 0.38 errors per 100 bases, respectively).</t>
  </si>
  <si>
    <t xml:space="preserve">http://www.ncbi.nlm.nih.gov/pubmed/21303862</t>
  </si>
  <si>
    <t xml:space="preserve">SBML-PET-MPI: a parallel parameter estimation tool for Systems Biology Markup Language based models.</t>
  </si>
  <si>
    <t xml:space="preserve">Parameter estimation is crucial for the modeling and dynamic analysis of biological systems. However, implementing parameter estimation is time consuming and computationally demanding. Here, we introduced a parallel parameter estimation tool for Systems Biology Markup Language (SBML)-based models (SBML-PET-MPI). SBML-PET-MPI allows the user to perform parameter estimation and parameter uncertainty analysis by collectively fitting multiple experimental datasets. The tool is developed and parallelized using the message passing interface (MPI) protocol, which provides good scalability with the number of processors. SBML-PET-MPI is freely available for non-commercial use at http://www.bioss.uni-freiburg.de/cms/sbml-pet-mpi.html or http://sites.google.com/site/sbmlpetmpi/.</t>
  </si>
  <si>
    <t xml:space="preserve">http://www.ncbi.nlm.nih.gov/pubmed/15919726</t>
  </si>
  <si>
    <t xml:space="preserve">Using reconfigurable hardware to accelerate multiple sequence alignment with ClustalW.</t>
  </si>
  <si>
    <t xml:space="preserve">Aligning hundreds of sequences using progressive alignment tools such as ClustalW requires several hours on state-of-the-art workstations. We present a new approach to compute multiple sequence alignments in far shorter time using reconfigurable hardware. This results in an implementation of ClustalW with significant runtime savings on a standard off-the-shelf FPGA.</t>
  </si>
  <si>
    <t xml:space="preserve">http://www.ncbi.nlm.nih.gov/pubmed/20823302</t>
  </si>
  <si>
    <t xml:space="preserve">Characteristics of 454 pyrosequencing data--enabling realistic simulation with flowsim.</t>
  </si>
  <si>
    <t xml:space="preserve">The commercial launch of 454 pyrosequencing in 2005 was a milestone in genome sequencing in terms of performance and cost. Throughout the three available releases, average read lengths have increased to approximately 500 base pairs and are thus approaching read lengths obtained from traditional Sanger sequencing. Study design of sequencing projects would benefit from being able to simulate experiments. We explore 454 raw data to investigate its characteristics and derive empirical distributions for the flow values generated by pyrosequencing. Based on our findings, we implement Flowsim, a simulator that generates realistic pyrosequencing data files of arbitrary size from a given set of input DNA sequences. We finally use our simulator to examine the impact of sequence lengths on the results of concrete whole-genome assemblies, and we suggest its use in planning of sequencing projects, benchmarking of assembly methods and other fields. Flowsim is freely available under the General Public License from http://blog.malde.org/index.php/flowsim/.</t>
  </si>
  <si>
    <t xml:space="preserve">http://www.ncbi.nlm.nih.gov/pubmed/14748004</t>
  </si>
  <si>
    <t xml:space="preserve">From analysis of protein structural alignments toward a novel approach to align protein sequences.</t>
  </si>
  <si>
    <t xml:space="preserve">Alignment of protein sequences is a key step in most computational methods for prediction of protein function and homology-based modeling of three-dimensional (3D)-structure. We investigated correspondence between &amp;quot;gold standard&amp;quot; alignments of 3D protein structures and the sequence alignments produced by the Smith-Waterman algorithm, currently the most sensitive method for pair-wise alignment of sequences. The results of this analysis enabled development of a novel method to align a pair of protein sequences. The comparison of the Smith-Waterman and structure alignments focused on their inner structure and especially on the continuous ungapped alignment segments, &amp;quot;islands&amp;quot; between gaps. Approximately one third of the islands in the gold standard alignments have negative or low positive score, and their recognition is below the sensitivity limit of the Smith-Waterman algorithm. From the alignment accuracy perspective, the time spent by the algorithm while working in these unalignable regions is unnecessary. We considered features of the standard similarity scoring function responsible for this phenomenon and suggested an alternative hierarchical algorithm, which explicitly addresses high scoring regions. This algorithm is considerably faster than the Smith-Waterman algorithm, whereas resulting alignments are in average of the same quality with respect to the gold standard. This finding shows that the decrease of alignment accuracy is not necessarily a price for the computational efficiency.</t>
  </si>
  <si>
    <t xml:space="preserve">http://www.ncbi.nlm.nih.gov/pubmed/21071814</t>
  </si>
  <si>
    <t xml:space="preserve">Linear-time algorithms for the multiple gene duplication problems.</t>
  </si>
  <si>
    <t xml:space="preserve">A fundamental problem arising in the evolutionary molecular biology is to discover the locations of gene duplications and multiple gene duplication episodes based on the phylogenetic information. The solutions to the MULTIPLE GENE DUPLICATION problems can provide useful clues to place the gene duplication events onto the locations of a species tree and to expose the multiple gene duplication episodes. In this paper, we study two variations of the MULTIPLE GENE DUPLICATION problems: the EPISODE-CLUSTERING (EC) problem and the MINIMUM EPISODES (ME) problem. For the EC problem, we improve the results of Burleigh et al. with an optimal linear-time algorithm. For the ME problem, on the basis of the algorithm presented by Bansal and Eulenstein, we propose an optimal linear-time algorithm.</t>
  </si>
  <si>
    <t xml:space="preserve">http://www.ncbi.nlm.nih.gov/pubmed/23349213</t>
  </si>
  <si>
    <t xml:space="preserve">essaMEM: finding maximal exact matches using enhanced sparse suffix arrays.</t>
  </si>
  <si>
    <t xml:space="preserve">We have developed essaMEM, a tool for finding maximal exact matches that can be used in genome comparison and read mapping. essaMEM enhances an existing sparse suffix array implementation with a sparse child array. Tests indicate that the enhanced algorithm for finding maximal exact matches is much faster, while maintaining the same memory footprint. In this way, sparse suffix arrays remain competitive with the more complex compressed suffix arrays.</t>
  </si>
  <si>
    <t xml:space="preserve">http://www.ncbi.nlm.nih.gov/pubmed/14990445</t>
  </si>
  <si>
    <t xml:space="preserve">Comparison of Li-Wong and loglinear mixed models for the statistical analysis of oligonucleotide arrays.</t>
  </si>
  <si>
    <t xml:space="preserve">Li and Wong have described some useful statistical models for probe-level, oligonucleotide array data based on a multiplicative parametrization. In earlier work, we proposed similar analysis-of-variance-style mixed models fit on a log scale. With only subtle differences in the specification of their mean and stochastic error components, a question arises as to whether these models could lead to varying conclusions in practical application. In this paper, we provide an empirical comparison of the two models using a real data set, and find the models perform quite similarly across most genes, but with some interesting and important distinctions. We also present results from a simulation study designed to assess inferential properties of the models, and propose a modified test statistic for the Li-Wong model that provides an improvement in Type 1 error control. Advantages of both methods include the ability to directly assess and account for key sources of variability in the chip data and a means to automate statistical quality control.</t>
  </si>
  <si>
    <t xml:space="preserve">http://www.ncbi.nlm.nih.gov/pubmed/22160766</t>
  </si>
  <si>
    <t xml:space="preserve">ALF--a simulation framework for genome evolution.</t>
  </si>
  <si>
    <t xml:space="preserve">In computational evolutionary biology, verification and benchmarking is a challenging task because the evolutionary history of studied biological entities is usually not known. Computer programs for simulating sequence evolution in silico have shown to be viable test beds for the verification of newly developed methods and to compare different algorithms. However, current simulation packages tend to focus either on gene-level aspects of genome evolution such as character substitutions and insertions and deletions (indels) or on genome-level aspects such as genome rearrangement and speciation events. Here, we introduce Artificial Life Framework (ALF), which aims at simulating the entire range of evolutionary forces that act on genomes: nucleotide, codon, or amino acid substitution (under simple or mixture models), indels, GC-content amelioration, gene duplication, gene loss, gene fusion, gene fission, genome rearrangement, lateral gene transfer (LGT), or speciation. The other distinctive feature of ALF is its user-friendly yet powerful web interface. We illustrate the utility of ALF with two possible applications: 1) we reanalyze data from a study of selection after globin gene duplication and test the statistical significance of the original conclusions and 2) we demonstrate that LGT can dramatically decrease the accuracy of two well-established orthology inference methods. ALF is available as a stand-alone application or via a web interface at http://www.cbrg.ethz.ch/alf.</t>
  </si>
  <si>
    <t xml:space="preserve">http://www.ncbi.nlm.nih.gov/pubmed/20093431</t>
  </si>
  <si>
    <t xml:space="preserve">Performance of relaxed-clock methods in estimating evolutionary divergence times and their credibility intervals.</t>
  </si>
  <si>
    <t xml:space="preserve">The rapid expansion of sequence data and the development of statistical approaches that embrace varying evolutionary rates among lineages have encouraged many more investigators to use DNA and protein data to time species divergences. Here, we report results from a systematic evaluation, by means of computer simulation, of the performance of two frequently used relaxed-clock methods for estimating these times and their credibility intervals (CrIs). These relaxed-clock methods allow rates to vary in a phylogeny randomly over lineages (e.g., BEAST software) and in autocorrelated fashion (e.g., MultiDivTime software). We applied these methods for analyzing sequence data sets simulated using naturally derived parameters (evolutionary rates, sequence lengths, and base substitution patterns) and assuming that clock calibrations are known without error. We find that the estimated times are, on average, close to the true times as long as the assumed model of lineage rate changes matches the actual model. The 95% CrIs also contain the true time for &amp;gt;or=95% of the simulated data sets. However, the use of incorrect lineage rate model reduces this frequency to 83%, indicating that the relaxed-clock methods are not robust to the violation of underlying lineage rate model. Because these rate models are rarely known a priori and are difficult to detect empirically, we suggest building composite CrIs using CrIs produced from MultiDivTime and BEAST analysis. These composite CrIs are found to contain the true time for &amp;gt;or=97% data sets. Our analyses also verify the usefulness of the common practice of interpreting the congruence of times inferred from different methods as a reflection of the accuracy of time estimates. Overall, our results show that simple strategies can be used to enhance our ability to estimate times and their CrIs when using the relaxed-clock methods.</t>
  </si>
  <si>
    <t xml:space="preserve">http://www.ncbi.nlm.nih.gov/pubmed/21453508</t>
  </si>
  <si>
    <t xml:space="preserve">Learning genetic epistasis using Bayesian network scoring criteria.</t>
  </si>
  <si>
    <t xml:space="preserve">Gene-gene epistatic interactions likely play an important role in the genetic basis of many common diseases. Recently, machine-learning and data mining methods have been developed for learning epistatic relationships from data. A well-known combinatorial method that has been successfully applied for detecting epistasis is Multifactor Dimensionality Reduction (MDR). Jiang et al. created a combinatorial epistasis learning method called BNMBL to learn Bayesian network (BN) epistatic models. They compared BNMBL to MDR using simulated data sets. Each of these data sets was generated from a model that associates two SNPs with a disease and includes 18 unrelated SNPs. For each data set, BNMBL and MDR were used to score all 2-SNP models, and BNMBL learned significantly more correct models. In real data sets, we ordinarily do not know the number of SNPs that influence phenotype. BNMBL may not perform as well if we also scored models containing more than two SNPs. Furthermore, a number of other BN scoring criteria have been developed. They may detect epistatic interactions even better than BNMBL.Although BNs are a promising tool for learning epistatic relationships from data, we cannot confidently use them in this domain until we determine which scoring criteria work best or even well when we try learning the correct model without knowledge of the number of SNPs in that model. We evaluated the performance of 22 BN scoring criteria using 28,000 simulated data sets and a real Alzheimer's GWAS data set. Our results were surprising in that the Bayesian scoring criterion with large values of a hyperparameter called α performed best. This score performed better than other BN scoring criteria and MDR at recall using simulated data sets, at detecting the hardest-to-detect models using simulated data sets, and at substantiating previous results using the real Alzheimer's data set. We conclude that representing epistatic interactions using BN models and scoring them using a BN scoring criterion holds promise for identifying epistatic genetic variants in data. In particular, the Bayesian scoring criterion with large values of a hyperparameter α appears more promising than a number of alternatives.</t>
  </si>
  <si>
    <t xml:space="preserve">http://www.ncbi.nlm.nih.gov/pubmed/25594089</t>
  </si>
  <si>
    <t xml:space="preserve">A genomic distance for assembly comparison based on compressed maximal exact matches.</t>
  </si>
  <si>
    <t xml:space="preserve">Genome assemblies are typically compared with respect to their contiguity, coverage, and accuracy. We propose a genome-wide, alignment-free genomic distance based on compressed maximal exact matches and suggest adding it to the benchmark of commonly used assembly quality metrics. Maximal exact matches are perfect repeats, without gaps or misspellings, which cannot be further extended to either their left- or right-end side without loss of similarity. The genomic distance here proposed is based on the normalized compression distance, an information-theoretic measure of the relative compressibility of two sequences estimated using multiple finite-context models. This measure exposes similarities between the sequences, as well as, the nesting structure underlying the assembly of larger maximal exact matches from smaller ones. We use four human genome assemblies for illustration and discuss the impact of genome sequencing and assembly in the final content of maximal exact matches and the genomic distance here proposed.</t>
  </si>
  <si>
    <t xml:space="preserve">http://www.ncbi.nlm.nih.gov/pubmed/22569177</t>
  </si>
  <si>
    <t xml:space="preserve">OnlineCall: fast online parameter estimation and base calling for illumina's next-generation sequencing.</t>
  </si>
  <si>
    <t xml:space="preserve">Next-generation DNA sequencing platforms are becoming increasingly cost-effective and capable of providing enormous number of reads in a relatively short time. However, their accuracy and read lengths are still lagging behind those of conventional Sanger sequencing method. Performance of next-generation sequencing platforms is fundamentally limited by various imperfections in the sequencing-by-synthesis and signal acquisition processes. This drives the search for accurate, scalable and computationally tractable base calling algorithms capable of accounting for such imperfections. Relying on a statistical model of the sequencing-by-synthesis process and signal acquisition procedure, we develop a computationally efficient base calling method for Illumina's sequencing technology (specifically, Genome Analyzer II platform). Parameters of the model are estimated via a fast unsupervised online learning scheme, which uses the generalized expectation-maximization algorithm and requires only 3 s of running time per tile (on an Intel i7 machine @3.07GHz, single core)-a three orders of magnitude speed-up over existing parametric model-based methods. To minimize the latency between the end of the sequencing run and the generation of the base calling reports, we develop a fast online scalable decoding algorithm, which requires only 9 s/tile and achieves significantly lower error rates than the Illumina's base calling software. Moreover, it is demonstrated that the proposed online parameter estimation scheme efficiently computes tile-dependent parameters, which can thereafter be provided to the base calling algorithm, resulting in significant improvements over previously developed base calling methods for the considered platform in terms of performance, time/complexity and latency. A C code implementation of our algorithm can be downloaded from http://www.cerc.utexas.edu/OnlineCall/.</t>
  </si>
  <si>
    <t xml:space="preserve">http://www.ncbi.nlm.nih.gov/pubmed/25445293</t>
  </si>
  <si>
    <t xml:space="preserve">Prediction of protein structural classes for low-similarity sequences using reduced PSSM and position-based secondary structural features.</t>
  </si>
  <si>
    <t xml:space="preserve">Many efficient methods have been proposed to advance protein structural class prediction, but there are still some challenges where additional insight or technology is needed for low-similarity sequences. In this work, we schemed out a new prediction method for low-similarity datasets using reduced PSSM and position-based secondary structural features. We evaluated the proposed method with four experiments and compared it with the available competing prediction methods. The results indicate that the proposed method achieved the best performance among the evaluated methods, with overall accuracy 3-5% higher than the existing best-performing method. This paper also found that the reduced alphabets with size 13 simplify PSSM structures efficiently while reserving its maximal information. This understanding can be used to design more powerful prediction methods for protein structural class.</t>
  </si>
  <si>
    <t xml:space="preserve">http://www.ncbi.nlm.nih.gov/pubmed/26363082</t>
  </si>
  <si>
    <t xml:space="preserve">Reconstructing the hidden states in time course data of stochastic models.</t>
  </si>
  <si>
    <t xml:space="preserve">Parameter estimation is central for analyzing models in Systems Biology. The relevance of stochastic modeling in the field is increasing. Therefore, the need for tailored parameter estimation techniques is increasing as well. Challenges for parameter estimation are partial observability, measurement noise, and the computational complexity arising from the dimension of the parameter space. This article extends the multiple shooting for stochastic systems' method, developed for inference in intrinsic stochastic systems. The treatment of extrinsic noise and the estimation of the unobserved states is improved, by taking into account the correlation between unobserved and observed species. This article demonstrates the power of the method on different scenarios of a Lotka-Volterra model, including cases in which the prey population dies out or explodes, and a Calcium oscillation system. Besides showing how the new extension improves the accuracy of the parameter estimates, this article analyzes the accuracy of the state estimates. In contrast to previous approaches, the new approach is well able to estimate states and parameters for all the scenarios. As it does not need stochastic simulations, it is of the same order of speed as conventional least squares parameter estimation methods with respect to computational time.</t>
  </si>
  <si>
    <t xml:space="preserve">http://www.ncbi.nlm.nih.gov/pubmed/22084252</t>
  </si>
  <si>
    <t xml:space="preserve">rNA: a fast and accurate short reads numerical aligner.</t>
  </si>
  <si>
    <t xml:space="preserve">The advent of high-throughput sequencers (HTS) introduced the need of new tools in order to analyse the large amount of data that those machines are able to produce. The mandatory first step for a wide range of analyses is the alignment of the sequences against a reference genome. We present a major update to our rNA (randomized Numerical Aligner) tool. The main feature of rNA is the fact that it achieves an accuracy greater than the majority of other tools in a feasible amount of time. rNA executables and source codes are freely downloadable at http://iga-rna.sourceforge.net/. vezzi@appliedgenomics.org; delfabbro@appliedgenomics.org Supplementary data are available at Bioinformatics online.</t>
  </si>
  <si>
    <t xml:space="preserve">http://www.ncbi.nlm.nih.gov/pubmed/22846331</t>
  </si>
  <si>
    <t xml:space="preserve">Estimation of sequencing error rates in short reads.</t>
  </si>
  <si>
    <t xml:space="preserve">Short-read data from next-generation sequencing technologies are now being generated across a range of research projects. The fidelity of this data can be affected by several factors and it is important to have simple and reliable approaches for monitoring it at the level of individual experiments. We developed a fast, scalable and accurate approach to estimating error rates in short reads, which has the added advantage of not requiring a reference genome. We build on the fundamental observation that there is a linear relationship between the copy number for a given read and the number of erroneous reads that differ from the read of interest by one or two bases. The slope of this relationship can be transformed to give an estimate of the error rate, both by read and by position. We present simulation studies as well as analyses of real data sets illustrating the precision and accuracy of this method, and we show that it is more accurate than alternatives that count the difference between the sample of interest and a reference genome. We show how this methodology led to the detection of mutations in the genome of the PhiX strain used for calibration of Illumina data. The proposed method is implemented in an R package, which can be downloaded from http://bcb.dfci.harvard.edu/∼vwang/shadowRegression.html. The proposed method can be used to monitor the quality of sequencing pipelines at the level of individual experiments without the use of reference genomes. Furthermore, having an estimate of the error rates gives one the opportunity to improve analyses and inferences in many applications of next-generation sequencing data.</t>
  </si>
  <si>
    <t xml:space="preserve">http://www.ncbi.nlm.nih.gov/pubmed/10383814</t>
  </si>
  <si>
    <t xml:space="preserve">Local sequence alignments with monotonic gap penalties.</t>
  </si>
  <si>
    <t xml:space="preserve">Sequence alignments obtained using affine gap penalties are not always biologically correct, because the insertion of long gaps is over-penalised. There is a need for an efficient algorithm which can find local alignments using non-linear gap penalties. A dynamic programming algorithm is described which computes optimal local sequence alignments for arbitrary, monotonically increasing gap penalties, i.e. where the cost g(k) of inserting a gap of k symbols is such that g(k) &amp;gt;/= g(k-1). The running time of the algorithm is dependent on the scoring scheme; if the expected score of an alignment between random, unrelated sequences of lengths m, n is proportional to log mn, then with one exception, the algorithm has expected running time O(mn). Elsewhere, the running time is no greater than O(mn(m+n)). Optimisations are described which appear to reduce the worst-case run-time to O(mn) in many cases. We show how using a non-affine gap penalty can dramatically increase the probability of detecting a similarity containing a long gap. The source code is available to academic collaborators under licence.</t>
  </si>
  <si>
    <t xml:space="preserve">http://www.ncbi.nlm.nih.gov/pubmed/16006623</t>
  </si>
  <si>
    <t xml:space="preserve">A sequence sub-sampling algorithm increases the power to detect distant homologues.</t>
  </si>
  <si>
    <t xml:space="preserve">Searching databases for distant homologues using alignments instead of individual sequences increases the power of detection. However, most methods assume that protein evolution proceeds in a regular fashion, with the inferred tree of sequences providing a good estimation of the evolutionary process. We investigated the combined HMMER search results from random alignment subsets (with three sequences each) drawn from the parent alignment (Rand-shuffle algorithm), using the SCOP structural classification to determine true similarities. At false-positive rates of 5%, the Rand-shuffle algorithm improved HMMER's sensitivity, with a 37.5% greater sensitivity compared with HMMER alone, when easily identified similarities (identifiable by BLAST) were excluded from consideration. An extension of the Rand-shuffle algorithm (Ali-shuffle) weighted towards more informative sequence subsets. This approach improved the performance over HMMER alone and PSI-BLAST, particularly at higher false-positive rates. The improvements in performance of these sequence sub-sampling methods may reflect lower sensitivity to alignment error and irregular evolutionary patterns. The Ali-shuffle and Rand-shuffle sequence homology search programs are available by request from the authors.</t>
  </si>
  <si>
    <t xml:space="preserve">http://www.ncbi.nlm.nih.gov/pubmed/22591859</t>
  </si>
  <si>
    <t xml:space="preserve">Arapan-S: a fast and highly accurate whole-genome assembly software for viruses and small genomes.</t>
  </si>
  <si>
    <t xml:space="preserve">Genome assembly is considered to be a challenging problem in computational biology, and has been studied extensively by many researchers. It is extremely difficult to build a general assembler that is able to reconstruct the original sequence instead of many contigs. However, we believe that creating specific assemblers, for solving specific cases, will be much more fruitful than creating general assemblers. In this paper, we present Arapan-S, a whole-genome assembly program dedicated to handling small genomes. It provides only one contig (along with the reverse complement of this contig) in many cases. Although genomes consist of a number of segments, the implemented algorithm can detect all the segments, as we demonstrate for Influenza Virus A. The Arapan-S program is based on the de Bruijn graph. We have implemented a very sophisticated and fast method to reconstruct the original sequence and neglect erroneous k-mers. The method explores the graph by using neither the shortest nor the longest path, but rather a specific and reliable path based on the coverage level or k-mers' lengths. Arapan-S uses short reads, and it was tested on raw data downloaded from the NCBI Trace Archive. Our findings show that the accuracy of the assembly was very high; the result was checked against the European Bioinformatics Institute (EBI) database using the NCBI BLAST Sequence Similarity Search. The identity and the genome coverage was more than 99%. We also compared the efficiency of Arapan-S with other well-known assemblers. In dealing with small genomes, the accuracy of Arapan-S is significantly higher than the accuracy of other assemblers. The assembly process is very fast and requires only a few seconds.Arapan-S is available for free to the public. The binary files for Arapan-S are available through http://sourceforge.net/projects/dnascissor/files/.</t>
  </si>
  <si>
    <t xml:space="preserve">http://www.ncbi.nlm.nih.gov/pubmed/11955022</t>
  </si>
  <si>
    <t xml:space="preserve">An expectation maximization algorithm for training hidden substitution models.</t>
  </si>
  <si>
    <t xml:space="preserve">We derive an expectation maximization algorithm for maximum-likelihood training of substitution rate matrices from multiple sequence alignments. The algorithm can be used to train hidden substitution models, where the structural context of a residue is treated as a hidden variable that can evolve over time. We used the algorithm to train hidden substitution matrices on protein alignments in the Pfam database. Measuring the accuracy of multiple alignment algorithms with reference to BAliBASE (a database of structural reference alignments) our substitution matrices consistently outperform the PAM series, with the improvement steadily increasing as up to four hidden site classes are added. We discuss several applications of this algorithm in bioinformatics.</t>
  </si>
  <si>
    <t xml:space="preserve">http://www.ncbi.nlm.nih.gov/pubmed/26454279</t>
  </si>
  <si>
    <t xml:space="preserve">Fast and accurate non-sequential protein structure alignment using a new asymmetric linear sum assignment heuristic.</t>
  </si>
  <si>
    <t xml:space="preserve">The three dimensional tertiary structure of a protein at near atomic level resolution provides insight alluding to its function and evolution. As protein structure decides its functionality, similarity in structure usually implies similarity in function. As such, structure alignment techniques are often useful in the classifications of protein function. Given the rapidly growing rate of new, experimentally determined structures being made available from repositories such as the Protein Data Bank, fast and accurate computational structure comparison tools are required. This paper presents SPalignNS, a non-sequential protein structure alignment tool using a novel asymmetrical greedy search technique. The performance of SPalignNS was evaluated against existing sequential and non-sequential structure alignment methods by performing trials with commonly used datasets. These benchmark datasets used to gauge alignment accuracy include (i) 9538 pairwise alignments implied by the HOMSTRAD database of homologous proteins; (ii) a subset of 64 difficult alignments from set (i) that have low structure similarity; (iii) 199 pairwise alignments of proteins with similar structure but different topology; and (iv) a subset of 20 pairwise alignments from the RIPC set. SPalignNS is shown to achieve greater alignment accuracy (lower or comparable root-mean squared distance with increased structure overlap coverage) for all datasets, and the highest agreement with reference alignments from the challenging dataset (iv) above, when compared with both sequentially constrained alignments and other non-sequential alignments. SPalignNS was implemented in C++. The source code, binary executable, and a web server version is freely available at: http://sparks-lab.org CONTACT: : yaoqi.zhou@griffith.edu.au.</t>
  </si>
  <si>
    <t xml:space="preserve">http://www.ncbi.nlm.nih.gov/pubmed/18426551</t>
  </si>
  <si>
    <t xml:space="preserve">Comparative analysis of five protein-protein interaction corpora.</t>
  </si>
  <si>
    <t xml:space="preserve">Growing interest in the application of natural language processing methods to biomedical text has led to an increasing number of corpora and methods targeting protein-protein interaction (PPI) extraction. However, there is no general consensus regarding PPI annotation and consequently resources are largely incompatible and methods are difficult to evaluate. We present the first comparative evaluation of the diverse PPI corpora, performing quantitative evaluation using two separate information extraction methods as well as detailed statistical and qualitative analyses of their properties. For the evaluation, we unify the corpus PPI annotations to a shared level of information, consisting of undirected, untyped binary interactions of non-static types with no identification of the words specifying the interaction, no negations, and no interaction certainty. We find that the F-score performance of a state-of-the-art PPI extraction method varies on average 19 percentage units and in some cases over 30 percentage units between the different evaluated corpora. The differences stemming from the choice of corpus can thus be substantially larger than differences between the performance of PPI extraction methods, which suggests definite limits on the ability to compare methods evaluated on different resources. We analyse a number of potential sources for these differences and identify factors explaining approximately half of the variance. We further suggest ways in which the difficulty of the PPI extraction tasks codified by different corpora can be determined to advance comparability. Our analysis also identifies points of agreement and disagreement in PPI corpus annotation that are rarely explicitly stated by the authors of the corpora. Our comparative analysis uncovers key similarities and differences between the diverse PPI corpora, thus taking an important step towards standardization. In the course of this study we have created a major practical contribution in converting the corpora into a shared format. The conversion software is freely available at http://mars.cs.utu.fi/PPICorpora.</t>
  </si>
  <si>
    <t xml:space="preserve">http://www.ncbi.nlm.nih.gov/pubmed/20583927</t>
  </si>
  <si>
    <t xml:space="preserve">Code optimization of the subroutine to remove near identical matches in the sequence database homology search tool PSI-BLAST.</t>
  </si>
  <si>
    <t xml:space="preserve">A central task in protein sequence characterization is the use of a sequence database homology search tool to find similar protein sequences in other individuals or species. PSI-BLAST is a widely used module of the BLAST package that calculates a position-specific score matrix from the best matching sequences and performs iterated searches using a method to avoid many similar sequences for the score. For some queries and parameter settings, PSI-BLAST may find many similar high-scoring matches, and therefore up to 80% of the total run time may be spent in this procedure. In this article, we present code optimizations that improve the cache utilization and the overall performance of this procedure. Measurements show that, for queries where the number of similar matches is high, the optimized PSI-BLAST program may be as much as 2.9 times faster than the original program.</t>
  </si>
  <si>
    <t xml:space="preserve">http://www.ncbi.nlm.nih.gov/pubmed/24255987</t>
  </si>
  <si>
    <t xml:space="preserve">Fastphylo: fast tools for phylogenetics.</t>
  </si>
  <si>
    <t xml:space="preserve">Distance methods are ubiquitous tools in phylogenetics. Their primary purpose may be to reconstruct evolutionary history, but they are also used as components in bioinformatic pipelines. However, poor computational efficiency has been a constraint on the applicability of distance methods on very large problem instances. We present fastphylo, a software package containing implementations of efficient algorithms for two common problems in phylogenetics: estimating DNA/protein sequence distances and reconstructing a phylogeny from a distance matrix. We compare fastphylo with other neighbor joining based methods and report the results in terms of speed and memory efficiency. Fastphylo is a fast, memory efficient, and easy to use software suite. Due to its modular architecture, fastphylo is a flexible tool for many phylogenetic studies.</t>
  </si>
  <si>
    <t xml:space="preserve">http://www.ncbi.nlm.nih.gov/pubmed/21252073</t>
  </si>
  <si>
    <t xml:space="preserve">Compression of DNA sequence reads in FASTQ format.</t>
  </si>
  <si>
    <t xml:space="preserve">Modern sequencing instruments are able to generate at least hundreds of millions short reads of genomic data. Those huge volumes of data require effective means to store them, provide quick access to any record and enable fast decompression. We present a specialized compression algorithm for genomic data in FASTQ format which dominates its competitor, G-SQZ, as is shown on a number of datasets from the 1000 Genomes Project (www.1000genomes.org). DSRC is freely available at http:/sun.aei.polsl.pl/dsrc.</t>
  </si>
  <si>
    <t xml:space="preserve">http://www.ncbi.nlm.nih.gov/pubmed/12015880</t>
  </si>
  <si>
    <t xml:space="preserve">Rapid significance estimation in local sequence alignment with gaps.</t>
  </si>
  <si>
    <t xml:space="preserve">In order to assess the significance of sequence alignments, it is crucial to know the distribution of alignment scores of pairs of random sequences. For gapped local alignment, it is empirically known that the shape of this distribution is of the Gumbel form. However, the determination of the parameters of this distribution is a computationally very expensive task. We present a new algorithmic approach which allows estimation of the more important of the Gumbel parameters at least five times faster than the traditional methods. Actual runtimes of our algorithm between less than a second and a few minutes on a workstation bring significance estimation into the realm of interactive applications.</t>
  </si>
  <si>
    <t xml:space="preserve">http://www.ncbi.nlm.nih.gov/pubmed/26439851</t>
  </si>
  <si>
    <t xml:space="preserve">Variable-Selection Emerges on Top in Empirical Comparison of Whole-Genome Complex-Trait Prediction Methods.</t>
  </si>
  <si>
    <t xml:space="preserve">Accurate prediction of complex traits based on whole-genome data is a computational problem of paramount importance, particularly to plant and animal breeders. However, the number of genetic markers is typically orders of magnitude larger than the number of samples (p &amp;gt; n), amongst other challenges. We assessed the effectiveness of a diverse set of state-of-the-art methods on publicly accessible real data. The most surprising finding was that approaches with feature selection performed better than others on average, in contrast to the expectation in the community that variable selection is mostly ineffective, i.e. that it does not improve accuracy of prediction, in spite of p &amp;gt; n. We observed superior performance despite a somewhat simplistic approach to variable selection, possibly suggesting an inherent robustness. This bodes well in general since the variable selection methods usually improve interpretability without loss of prediction power. Apart from identifying a set of benchmark data sets (including one simulated data), we also discuss the performance analysis for each data set in terms of the input characteristics.</t>
  </si>
  <si>
    <t xml:space="preserve">http://www.ncbi.nlm.nih.gov/pubmed/18616828</t>
  </si>
  <si>
    <t xml:space="preserve">Grammar-based distance in progressive multiple sequence alignment.</t>
  </si>
  <si>
    <t xml:space="preserve">We propose a multiple sequence alignment (MSA) algorithm and compare the alignment-quality and execution-time of the proposed algorithm with that of existing algorithms. The proposed progressive alignment algorithm uses a grammar-based distance metric to determine the order in which biological sequences are to be pairwise aligned. The progressive alignment occurs via pairwise aligning new sequences with an ensemble of the sequences previously aligned. The performance of the proposed algorithm is validated via comparison to popular progressive multiple alignment approaches, ClustalW and T-Coffee, and to the more recently developed algorithms MAFFT, MUSCLE, Kalign, and PSAlign using the BAliBASE 3.0 database of amino acid alignment files and a set of longer sequences generated by Rose software. The proposed algorithm has successfully built multiple alignments comparable to other programs with significant improvements in running time. The results are especially striking for large datasets. We introduce a computationally efficient progressive alignment algorithm using a grammar based sequence distance particularly useful in aligning large datasets.</t>
  </si>
  <si>
    <t xml:space="preserve">http://www.ncbi.nlm.nih.gov/pubmed/21458786</t>
  </si>
  <si>
    <t xml:space="preserve">A statistical approach for determination of time plane features from digitized ECG.</t>
  </si>
  <si>
    <t xml:space="preserve">This paper illustrates a method for time-plane feature extraction from digitized ECG sample using statistical approach. The algorithm detects the position and magnitude of the QRS complex, P and T wave for a single lead ECG dataset. The processing is broadly based on relative comparison of magnitude and slopes of ECG samples. Then the baseline modulation in the dataset is removed. The R-peak detection and baseline modulation is tested MIT-BIH arrhythmia database as well as 12-lead datasets in MIT-PTB database (PTBDB) and available under Physionet. The overall accuracy obtained is more than 99%.</t>
  </si>
  <si>
    <t xml:space="preserve">http://www.ncbi.nlm.nih.gov/pubmed/16731699</t>
  </si>
  <si>
    <t xml:space="preserve">Cd-hit: a fast program for clustering and comparing large sets of protein or nucleotide sequences.</t>
  </si>
  <si>
    <t xml:space="preserve">In 2001 and 2002, we published two papers (Bioinformatics, 17, 282-283, Bioinformatics, 18, 77-82) describing an ultrafast protein sequence clustering program called cd-hit. This program can efficiently cluster a huge protein database with millions of sequences. However, the applications of the underlying algorithm are not limited to only protein sequences clustering, here we present several new programs using the same algorithm including cd-hit-2d, cd-hit-est and cd-hit-est-2d. Cd-hit-2d compares two protein datasets and reports similar matches between them; cd-hit-est clusters a DNA/RNA sequence database and cd-hit-est-2d compares two nucleotide datasets. All these programs can handle huge datasets with millions of sequences and can be hundreds of times faster than methods based on the popular sequence comparison and database search tools, such as BLAST.</t>
  </si>
  <si>
    <t xml:space="preserve">http://www.ncbi.nlm.nih.gov/pubmed/20407039</t>
  </si>
  <si>
    <t xml:space="preserve">Testing for misspecification in generalized linear mixed models.</t>
  </si>
  <si>
    <t xml:space="preserve">Generalized linear mixed models have become a frequently used tool for the analysis of non-Gaussian longitudinal data. Estimation is often based on maximum likelihood theory, which assumes that the underlying probability model is correctly specified. Recent research shows that the results obtained from these models are not always robust against departures from the assumptions on which they are based. Therefore, diagnostic tools for the detection of model misspecifications are of the utmost importance. In this paper, we propose 2 diagnostic tests that are based on 2 equivalent representations of the model information matrix. We evaluate the power of both tests using theoretical considerations as well as via simulation. In the simulations, the performance of the new tools is evaluated in many settings of practical relevance, focusing on misspecification of the random-effects structure. In all the scenarios, the results were encouraging, however, the tests also exhibited inflated Type I error rates when the sample size was small or moderate. Importantly, a parametric bootstrap version of the tests seems to overcome this problem, although more research in this direction may be needed. Finally, both tests were also applied to analyze a real case study in psychiatry.</t>
  </si>
  <si>
    <t xml:space="preserve">http://www.ncbi.nlm.nih.gov/pubmed/17332019</t>
  </si>
  <si>
    <t xml:space="preserve">COBALT: constraint-based alignment tool for multiple protein sequences.</t>
  </si>
  <si>
    <t xml:space="preserve">A tool that simultaneously aligns multiple protein sequences, automatically utilizes information about protein domains, and has a good compromise between speed and accuracy will have practical advantages over current tools. We describe COBALT, a constraint based alignment tool that implements a general framework for multiple alignment of protein sequences. COBALT finds a collection of pairwise constraints derived from database searches, sequence similarity and user input, combines these pairwise constraints, and then incorporates them into a progressive multiple alignment. We show that using constraints derived from the conserved domain database (CDD) and PROSITE protein-motif database improves COBALT's alignment quality. We also show that COBALT has reasonable runtime performance and alignment accuracy comparable to or exceeding that of other tools for a broad range of problems. COBALT is included in the NCBI C++ toolkit. A Linux executable for COBALT, and CDD and PROSITE data used is available at: ftp://ftp.ncbi.nlm.nih.gov/pub/agarwala/cobalt</t>
  </si>
  <si>
    <t xml:space="preserve">http://www.ncbi.nlm.nih.gov/pubmed/16988678</t>
  </si>
  <si>
    <t xml:space="preserve">Sequencers step up to the speed challenge.</t>
  </si>
  <si>
    <t xml:space="preserve">http://www.ncbi.nlm.nih.gov/pubmed/17277416</t>
  </si>
  <si>
    <t xml:space="preserve">Accuracy assessment of diploid consensus sequences.</t>
  </si>
  <si>
    <t xml:space="preserve">If the origins of fragments are known in genome sequencing projects, it is straightforward to reconstruct diploid consensus sequences. In reality, however, this is not true. Although there are proposed methods to reconstruct haplotypes from genome sequencing projects, an accuracy assessment is required to evaluate the confidence of the estimated diploid consensus sequences. In this paper, we define the confidence score of diploid consensus sequences. It requires the calculation of the likelihood of an assembly. To calculate the likelihood, we propose a linear time algorithm with respect to the number of polymorphic sites. The likelihood calculation and confidence score are used for further improvements of haplotype estimation in two directions. One direction is that low-scored phases are disconnected. The other direction is that, instead of using nominal frequency 1/2, the haplotype frequency is estimated to reflect the actual contribution of each haplotype. Our method was evaluated on the simulated data whose polymorphism rate (1.2 percent) was based on Ciona intestinalis. As a result, the high accuracy of our algorithm was indicated: The true positive rate of the haplotype estimation was greater than 97 percent.</t>
  </si>
  <si>
    <t xml:space="preserve">http://www.ncbi.nlm.nih.gov/pubmed/25692814</t>
  </si>
  <si>
    <t xml:space="preserve">Statistical methods for handling unwanted variation in metabolomics data.</t>
  </si>
  <si>
    <t xml:space="preserve">Metabolomics experiments are inevitably subject to a component of unwanted variation, due to factors such as batch effects, long runs of samples, and confounding biological variation. Although the removal of this unwanted variation is a vital step in the analysis of metabolomics data, it is considered a gray area in which there is a recognized need to develop a better understanding of the procedures and statistical methods required to achieve statistically relevant optimal biological outcomes. In this paper, we discuss the causes of unwanted variation in metabolomics experiments, review commonly used metabolomics approaches for handling this unwanted variation, and present a statistical approach for the removal of unwanted variation to obtain normalized metabolomics data. The advantages and performance of the approach relative to several widely used metabolomics normalization approaches are illustrated through two metabolomics studies, and recommendations are provided for choosing and assessing the most suitable normalization method for a given metabolomics experiment. Software for the approach is made freely available.</t>
  </si>
  <si>
    <t xml:space="preserve">http://www.ncbi.nlm.nih.gov/pubmed/17672887</t>
  </si>
  <si>
    <t xml:space="preserve">Comparative analysis of protein structure alignments.</t>
  </si>
  <si>
    <t xml:space="preserve">Several methods are currently available for the comparison of protein structures. These methods have been analysed regarding the performance in the identification of structurally/evolutionary related proteins, but so far there has been less focus on the objective comparison between the alignments produced by different methods. We analysed and compared the structural alignments obtained by different methods using three sets of pairs of structurally related proteins. The first set corresponds to 355 pairs of remote homologous proteins according to the SCOP database (ASTRAL40 set). The second set was derived from the SISYPHUS database and includes 69 protein pairs (SISY set). The third set consists of 40 pairs that are challenging to align (RIPC set). The alignment of pairs of this set requires indels of considerable number and size and some of the proteins are related by circular permutations, show extensive conformational variability or include repetitions. Two standard methods (CE and DALI) were applied to align the proteins in the ASTRAL40 set. The extent of structural similarity identified by both methods is highly correlated and the alignments from the two methods agree on average in more than half of the aligned positions. CE, DALI, as well as four additional methods (FATCAT, MATRAS, Calpha-match and SHEBA) were then compared using the SISY and RIPC sets. The accuracy of the alignments was assessed by comparison to reference alignments. The alignments generated by the different methods on average match more than half of the reference alignments in the SISY set. The alignments obtained in the more challenging RIPC set tend to differ considerably and match reference alignments less successfully than the SISY set alignments. The alignments produced by different methods tend to agree to a considerable extent, but the agreement is lower for the more challenging pairs. The results for the comparison to reference alignments are encouraging, but also indicate that there is still room for improvement.</t>
  </si>
  <si>
    <t xml:space="preserve">http://www.ncbi.nlm.nih.gov/pubmed/25890305</t>
  </si>
  <si>
    <t xml:space="preserve">ScaffMatch: scaffolding algorithm based on maximum weight matching.</t>
  </si>
  <si>
    <t xml:space="preserve">Next-generation high-throughput sequencing has become a state-of-the-art technique in genome assembly. Scaffolding is one of the main stages of the assembly pipeline. During this stage, contigs assembled from the paired-end reads are merged into bigger chains called scaffolds. Because of a high level of statistical noise, chimeric reads, and genome repeats the problem of scaffolding is a challenging task. Current scaffolding software packages widely vary in their quality and are highly dependent on the read data quality and genome complexity. There are no clear winners and multiple opportunities for further improvements of the tools still exist. This article presents an efficient scaffolding algorithm ScaffMatch that is able to handle reads with both short (&amp;lt;600 bp) and long (&amp;gt;35 000 bp) insert sizes producing high-quality scaffolds. We evaluate our scaffolding tool with the F score and other metrics (N50, corrected N50) on eight datasets comparing it with the most available packages. Our experiments show that ScaffMatch is the tool of preference for the most datasets. The source code is available at http://alan.cs.gsu.edu/NGS/?q=content/scaffmatch. mandric@cs.gsu.edu Supplementary data are available at Bioinformatics online.</t>
  </si>
  <si>
    <t xml:space="preserve">http://www.ncbi.nlm.nih.gov/pubmed/11524372</t>
  </si>
  <si>
    <t xml:space="preserve">Evaluation of protein multiple alignments by SAM-T99 using the BAliBASE multiple alignment test set.</t>
  </si>
  <si>
    <t xml:space="preserve">SAM-T99 is an iterative hidden Markov model-based method for finding proteins similar to a single target sequence and aligning them. One of its main uses is to produce multiple alignments of homologs of the target sequence. Previous tests of SAM-T99 and its predecessors have concentrated on the quality of the searches performed, not on the quality of the multiple alignment. In this paper we report on tests of multiple alignment quality, comparing SAM-T99 to the standard multiple aligner, CLUSTALW. The paper evaluates the multiple-alignment aspect of the SAM-T99 protocol, using the BAliBASE benchmark alignment database. On these benchmarks, SAM-T99 is comparable in accuracy with ClustalW. The SAM-T99 protocol can be run on the web at http://www.cse.ucsc.edu/research/compbio/HMM-apps/T99-query.html and the alignment tune-up option described here can be run at http://www.cse.ucsc.edu/research/compbio/HMM-apps/T99-tuneup.html. The protocol is also part of the standard SAM suite of tools. http://www.cse.ucsc.edu/research/compbio/sam/</t>
  </si>
  <si>
    <t xml:space="preserve">http://www.ncbi.nlm.nih.gov/pubmed/23780644</t>
  </si>
  <si>
    <t xml:space="preserve">Assessment of the assessment: evaluation of the model quality estimates in CASP10.</t>
  </si>
  <si>
    <t xml:space="preserve">The article presents an assessment of the ability of the thirty-seven model quality assessment (MQA) methods participating in CASP10 to provide an a priori estimation of the quality of structural models, and of the 67 tertiary structure prediction groups to provide confidence estimates for their predicted coordinates. The assessment of MQA predictors is based on the methods used in previous CASPs, such as correlation between the predicted and observed quality of the models (both at the global and local levels), accuracy of methods in distinguishing between good and bad models as well as good and bad regions within them, and ability to identify the best models in the decoy sets. Several numerical evaluations were used in our analysis for the first time, such as comparison of global and local quality predictors with reference (baseline) predictors and a ROC analysis of the predictors' ability to differentiate between the well and poorly modeled regions. For the evaluation of the reliability of self-assessment of the coordinate errors, we used the correlation between the predicted and observed deviations of the coordinates and a ROC analysis of correctly identified errors in the models. A modified two-stage procedure for testing MQA methods in CASP10 whereby a small number of models spanning the whole range of model accuracy was released first followed by the release of a larger number of models of more uniform quality, allowed a more thorough analysis of abilities and inabilities of different types of methods. Clustering methods were shown to have an advantage over the single- and quasi-single- model methods on the larger datasets. At the same time, the evaluation revealed that the size of the dataset has smaller influence on the global quality assessment scores (for both clustering and nonclustering methods), than its diversity. Narrowing the quality range of the assessed models caused significant decrease in accuracy of ranking for global quality predictors but essentially did not change the results for local predictors. Self-assessment error estimates submitted by the majority of groups were poor overall, with two research groups showing significantly better results than the remaining ones.</t>
  </si>
  <si>
    <t xml:space="preserve">http://www.ncbi.nlm.nih.gov/pubmed/21444294</t>
  </si>
  <si>
    <t xml:space="preserve">Faster exact maximum parsimony search with XMP.</t>
  </si>
  <si>
    <t xml:space="preserve">Despite trends towards maximum likelihood and Bayesian criteria, maximum parsimony (MP) remains an important criterion for evaluating phylogenetic trees. Because exact MP search is NP-complete, the computational effort needed to find provably optimal trees skyrockets with increasing numbers of taxa, limiting analyses to around 25-30 taxa. This is, in part, because currently available programs fail to take advantage of parallelism. We present XMP, a new program for finding exact MP trees that comes in both serial and parallel versions. The serial version is faster in nearly all tests than existing software. The parallel version uses a work-stealing algorithm to scale to hundreds of CPUs on a distributed-memory multiprocessor with high efficiency. An optimized SSE2 inner loop provides additional speedup for Pentium 4 and later CPUs. C source code and several binary versions are freely available from http://www.massey.ac.nz/~wtwhite/xmp. The parallel version requires an MPI implementation, such as the freely available MPICH2.</t>
  </si>
  <si>
    <t xml:space="preserve">http://www.ncbi.nlm.nih.gov/pubmed/20363730</t>
  </si>
  <si>
    <t xml:space="preserve">ACCUSA--accurate SNP calling on draft genomes.</t>
  </si>
  <si>
    <t xml:space="preserve">Next generation sequencing technologies facilitate genome-wide analysis of several biological processes. We are interested in whole-genome genotyping. To our knowledge, none of the existing single nucleotide polymorphism (SNP) callers consider the quality of the reference genome, which is not necessary for high-quality assemblies of well-studied model organisms. However, most genome projects will remain in draft status with little to no genome assembly improvement due to time and financial constraints. Here, we present a simple yet elegant solution ('ACCUSA') that considers both the read qualities as well as the reference genome's quality using a Bayesian framework. We demonstrate that ACCUSA is as good as the current SNP calling software in detecting true SNPs. More importantly, ACCUSA does not call spurious SNPs, which originate from a poor reference sequence. ACCUSA is available free of charge to academic users and may be obtained from ftp://bbc.mdc-berlin.de/software. ACCUSA is programmed in JAVA 6 and runs on any platform with JAVA support. christoph.dieterich@mdc-berlin.de Supplementary data are available at Bioinformatics online.</t>
  </si>
  <si>
    <t xml:space="preserve">http://www.ncbi.nlm.nih.gov/pubmed/19208158</t>
  </si>
  <si>
    <t xml:space="preserve">Extract interaction detection methods from the biological literature.</t>
  </si>
  <si>
    <t xml:space="preserve">Considerable efforts have been made to extract protein-protein interactions from the biological literature, but little work has been done on the extraction of interaction detection methods. It is crucial to annotate the detection methods in the literature, since different detection methods shed different degrees of reliability on the reported interactions. However, the diversity of method mentions in the literature makes the automatic extraction quite challenging. In this article, we develop a generative topic model, the Correlated Method-Word model (CMW model) to extract the detection methods from the literature. In the CMW model, we formulate the correlation between the different methods and related words in a probabilistic framework in order to infer the potential methods from the given document. By applying the model on a corpus of 5319 full text documents annotated by the MINT and IntAct databases, we observe promising results, which outperform the best result reported in the BioCreative II challenge evaluation. From the promising experiment results, we can see that the CMW model overcomes the issues caused by the diversity in the method mentions and properly captures the in-depth correlations between the detection methods and related words. The performance outperforming the baseline methods confirms that the dependence assumptions of the model are reasonable and the model is competent for the practical processing.</t>
  </si>
  <si>
    <t xml:space="preserve">http://www.ncbi.nlm.nih.gov/pubmed/20018981</t>
  </si>
  <si>
    <t xml:space="preserve">Comparative testing of DNA segmentation algorithms using benchmark simulations.</t>
  </si>
  <si>
    <t xml:space="preserve">Numerous segmentation methods for the detection of compositionally homogeneous domains within genomic sequences have been proposed. Unfortunately, these methods yield inconsistent results. Here, we present a benchmark consisting of two sets of simulated genomic sequences for testing the performances of segmentation algorithms. Sequences in the first set are composed of fixed-sized homogeneous domains, distinct in their between-domain guanine and cytosine (GC) content variability. The sequences in the second set are composed of a mosaic of many short domains and a few long ones, distinguished by sharp GC content boundaries between neighboring domains. We use these sets to test the performance of seven segmentation algorithms in the literature. Our results show that recursive segmentation algorithms based on the Jensen-Shannon divergence outperform all other algorithms. However, even these algorithms perform poorly in certain instances because of the arbitrary choice of a segmentation-stopping criterion.</t>
  </si>
  <si>
    <t xml:space="preserve">http://www.ncbi.nlm.nih.gov/pubmed/22442130</t>
  </si>
  <si>
    <t xml:space="preserve">High performance computational systems biology.</t>
  </si>
  <si>
    <t xml:space="preserve">http://www.ncbi.nlm.nih.gov/pubmed/23033843</t>
  </si>
  <si>
    <t xml:space="preserve">A scalable method for identifying frequent subtrees in sets of large phylogenetic trees.</t>
  </si>
  <si>
    <t xml:space="preserve">We consider the problem of finding the maximum frequent agreement subtrees (MFASTs) in a collection of phylogenetic trees. Existing methods for this problem often do not scale beyond datasets with around 100 taxa. Our goal is to address this problem for datasets with over a thousand taxa and hundreds of trees. We develop a heuristic solution that aims to find MFASTs in sets of many, large phylogenetic trees. Our method works in multiple phases. In the first phase, it identifies small candidate subtrees from the set of input trees which serve as the seeds of larger subtrees. In the second phase, it combines these small seeds to build larger candidate MFASTs. In the final phase, it performs a post-processing step that ensures that we find a frequent agreement subtree that is not contained in a larger frequent agreement subtree. We demonstrate that this heuristic can easily handle data sets with 1000 taxa, greatly extending the estimation of MFASTs beyond current methods. Although this heuristic does not guarantee to find all MFASTs or the largest MFAST, it found the MFAST in all of our synthetic datasets where we could verify the correctness of the result. It also performed well on large empirical data sets. Its performance is robust to the number and size of the input trees. Overall, this method provides a simple and fast way to identify strongly supported subtrees within large phylogenetic hypotheses.</t>
  </si>
  <si>
    <t xml:space="preserve">http://www.ncbi.nlm.nih.gov/pubmed/20660951</t>
  </si>
  <si>
    <t xml:space="preserve">Comparison of galled trees.</t>
  </si>
  <si>
    <t xml:space="preserve">Galled trees, directed acyclic graphs that model evolutionary histories with isolated hybridization events, have become very popular due to both their biological significance and the existence of polynomial-time algorithms for their reconstruction. In this paper, we establish to which extent several distance measures for the comparison of evolutionary networks are metrics for galled trees, and hence, when they can be safely used to evaluate galled tree reconstruction methods.</t>
  </si>
  <si>
    <t xml:space="preserve">http://www.ncbi.nlm.nih.gov/pubmed/20090164</t>
  </si>
  <si>
    <t xml:space="preserve">Repeats identification using improved suffix trees.</t>
  </si>
  <si>
    <t xml:space="preserve">The suffix tree data structure plays an important role in the efficient implementations of some querying algorithms. This paper presents the fast Rep(eats)Seeker algorithm for repeats identification based on the improvements of suffix tree construction. The leaf nodes and the branch nodes are numbered in different ways during the construction of a suffix tree and extra information is added to the branch nodes. The experimental results show that improvements reduce the running time of the RepSeeker algorithm without losing the accuracy. The experimental results coincide with the theoretical expectations.</t>
  </si>
  <si>
    <t xml:space="preserve">http://www.ncbi.nlm.nih.gov/pubmed/22231622</t>
  </si>
  <si>
    <t xml:space="preserve">The Kernel of Maximum Agreement Subtrees.</t>
  </si>
  <si>
    <t xml:space="preserve">A Maximum Agreement SubTree (MAST) is a largest subtree common to a set of trees and serves as a summary of common substructure in the trees. A single MAST can be misleading, however, since there can be an exponential number of MASTs, and two MASTs for the same tree set do not even necessarily share any leaves. In this paper, we introduce the notion of the Kernel Agreement SubTree (KAST), which is the summary of the common substructure in all MASTs, and show that it can be calculated in polynomial time (for trees with bounded degree). Suppose the input trees represent competing hypotheses for a particular phylogeny. We explore the utility of the KAST as a method to discern the common structure of confidence, and as a measure of how confident we are in a given tree set. We also show the trend of the KAST, as compared to other consensus methods, on the set of all trees visited during a Bayesian analysis of flatworm genomes.</t>
  </si>
  <si>
    <t xml:space="preserve">http://www.ncbi.nlm.nih.gov/pubmed/23028417</t>
  </si>
  <si>
    <t xml:space="preserve">Universal natural shapes: from unifying shape description to simple methods for shape analysis and boundary value problems.</t>
  </si>
  <si>
    <t xml:space="preserve">Gielis curves and surfaces can describe a wide range of natural shapes and they have been used in various studies in biology and physics as descriptive tool. This has stimulated the generalization of widely used computational methods. Here we show that proper normalization of the Levenberg-Marquardt algorithm allows for efficient and robust reconstruction of Gielis curves, including self-intersecting and asymmetric curves, without increasing the overall complexity of the algorithm. Then, we show how complex curves of k-type can be constructed and how solutions to the Dirichlet problem for the Laplace equation on these complex domains can be derived using a semi-Fourier method. In all three methods, descriptive and computational power and efficiency is obtained in a surprisingly simple way.</t>
  </si>
  <si>
    <t xml:space="preserve">http://www.ncbi.nlm.nih.gov/pubmed/25075902</t>
  </si>
  <si>
    <t xml:space="preserve">Predictor performance with stratified data and imbalanced classes.</t>
  </si>
  <si>
    <t xml:space="preserve">http://www.ncbi.nlm.nih.gov/pubmed/24407302</t>
  </si>
  <si>
    <t xml:space="preserve">Efficient algorithms for knowledge-enhanced supertree and supermatrix phylogenetic problems.</t>
  </si>
  <si>
    <t xml:space="preserve">Phylogenetic inference is a computationally difficult problem, and constructing high-quality phylogenies that can build upon existing phylogenetic knowledge and synthesize insights from new data remains a major challenge. We introduce knowledge-enhanced phylogenetic problems for both supertree and supermatrix phylogenetic analyses. These problems seek an optimal phylogenetic tree that can only be assembled from a user-supplied set of, possibly incompatible, phylogenetic relationships. We describe exact polynomial time algorithms for the knowledge-enhanced versions of the NP-hard Robinson Foulds, gene duplication, duplication and loss, and deep coalescence supertree problems. Further, we demonstrate that our algorithms can rapidly improve upon results of local search heuristics for these problems. Finally, we introduce a knowledge-enhanced search heuristic that can be applied to any discrete character data set using the maximum parsimony (MP) phylogenetic problem. Although this approach is not guaranteed to find exact solutions, we show that it also can improve upon solutions from commonly used MP heuristics.</t>
  </si>
  <si>
    <t xml:space="preserve">http://www.ncbi.nlm.nih.gov/pubmed/12070323</t>
  </si>
  <si>
    <t xml:space="preserve">In search for more accurate alignments in the twilight zone.</t>
  </si>
  <si>
    <t xml:space="preserve">A major bottleneck in comparative modeling is the alignment quality; this is especially true for proteins whose distant relationships could be reliably recognized only by recent advances in fold recognition. The best algorithms excel in recognizing distant homologs but often produce incorrect alignments for over 50% of protein pairs in large fold-prediction benchmarks. The alignments obtained by sequence-sequence or sequence-structure matching algorithms differ significantly from the structural alignments. To study this problem, we developed a simplified method to explicitly enumerate all possible alignments for a pair of proteins. This allowed us to estimate the number of significantly different alignments for a given scoring method that score better than the structural alignment. Using several examples of distantly related proteins, we show that for standard sequence-sequence alignment methods, the number of significantly different alignments is usually large, often about 10(10) alternatives. This distance decreases when the alignment method is improved, but the number is still too large for the brute force enumeration approach. More effective strategies were needed, so we evaluated and compared two well-known approaches for searching the space of suboptimal alignments. We combined their best features and produced a hybrid method, which yielded alignments that surpassed the original alignments for about 50% of protein pairs with minimal computational effort.</t>
  </si>
  <si>
    <t xml:space="preserve">http://www.ncbi.nlm.nih.gov/pubmed/17459961</t>
  </si>
  <si>
    <t xml:space="preserve">Murlet: a practical multiple alignment tool for structural RNA sequences.</t>
  </si>
  <si>
    <t xml:space="preserve">Structural RNA genes exhibit unique evolutionary patterns that are designed to conserve their secondary structures; these patterns should be taken into account while constructing accurate multiple alignments of RNA genes. The Sankoff algorithm is a natural alignment algorithm that includes the effect of base-pair covariation in the alignment model. However, the extremely high computational cost of the Sankoff algorithm precludes its application to most RNA sequences. We propose an efficient algorithm for the multiple alignment of structural RNA sequences. Our algorithm is a variant of the Sankoff algorithm, and it uses an efficient scoring system that reduces the time and space requirements considerably without compromising on the alignment quality. First, our algorithm computes the match probability matrix that measures the alignability of each position pair between sequences as well as the base pairing probability matrix for each sequence. These probabilities are then combined to score the alignment using the Sankoff algorithm. By itself, our algorithm does not predict the consensus secondary structure of the alignment but uses external programs for the prediction. We demonstrate that both the alignment quality and the accuracy of the consensus secondary structure prediction from our alignment are the highest among the other programs examined. We also demonstrate that our algorithm can align relatively long RNA sequences such as the eukaryotic-type signal recognition particle RNA that is approximately 300 nt in length; multiple alignment of such sequences has not been possible by using other Sankoff-based algorithms. The algorithm is implemented in the software named 'Murlet'. The C++ source code of the Murlet software and the test dataset used in this study are available at http://www.ncrna.org/papers/Murlet/. Supplementary data are available at Bioinformatics online.</t>
  </si>
  <si>
    <t xml:space="preserve">http://www.ncbi.nlm.nih.gov/pubmed/24334388</t>
  </si>
  <si>
    <t xml:space="preserve">Algorithms for genome-scale phylogenetics using gene tree parsimony.</t>
  </si>
  <si>
    <t xml:space="preserve">The use of genomic data sets for phylogenetics is complicated by the fact that evolutionary processes such as gene duplication and loss, or incomplete lineage sorting (deep coalescence) cause incongruence among gene trees. One well-known approach that deals with this complication is gene tree parsimony, which, given a collection of gene trees, seeks a species tree that requires the smallest number of evolutionary events to explain the incongruence of the gene trees. However, a lack of efficient algorithms has limited the use of this approach. Here, we present efficient algorithms for SPR and TBR-based local search heuristics for gene tree parsimony under the 1) duplication, 2) loss, 3) duplication-loss, and 4) deep coalescence reconciliation costs. These novel algorithms improve upon the time complexities of previous algorithms for these problems by a factor of n, where n is the number of species in the collection of gene trees. Our algorithms provide a substantial improvement in runtime and scalability compared to previous implementations and enable large-scale gene tree parsimony analyses using any of the four reconciliation costs. Our algorithms have been implemented in the software packages DupTree and iGTP, and have already been used to perform several compelling phylogenetic studies.</t>
  </si>
  <si>
    <t xml:space="preserve">http://www.ncbi.nlm.nih.gov/pubmed/11566128</t>
  </si>
  <si>
    <t xml:space="preserve">Modeling tricks and fitting techniques for multiresolution structures.</t>
  </si>
  <si>
    <t xml:space="preserve">http://www.ncbi.nlm.nih.gov/pubmed/22735696</t>
  </si>
  <si>
    <t xml:space="preserve">SVM²: an improved paired-end-based tool for the detection of small genomic structural variations using high-throughput single-genome resequencing data.</t>
  </si>
  <si>
    <t xml:space="preserve">Several bioinformatics methods have been proposed for the detection and characterization of genomic structural variation (SV) from ultra high-throughput genome resequencing data. Recent surveys show that comprehensive detection of SV events of different types between an individual resequenced genome and a reference sequence is best achieved through the combination of methods based on different principles (split mapping, reassembly, read depth, insert size, etc.). The improvement of individual predictors is thus an important objective. In this study, we propose a new method that combines deviations from expected library insert sizes and additional information from local patterns of read mapping and uses supervised learning to predict the position and nature of structural variants. We show that our approach provides greatly increased sensitivity with respect to other tools based on paired end read mapping at no cost in specificity, and it makes reliable predictions of very short insertions and deletions in repetitive and low-complexity genomic contexts that can confound tools based on split mapping of reads.</t>
  </si>
  <si>
    <t xml:space="preserve">http://www.ncbi.nlm.nih.gov/pubmed/19393050</t>
  </si>
  <si>
    <t xml:space="preserve">Bos taurus genome assembly.</t>
  </si>
  <si>
    <t xml:space="preserve">We present here the assembly of the bovine genome. The assembly method combines the BAC plus WGS local assembly used for the rat and sea urchin with the whole genome shotgun (WGS) only assembly used for many other animal genomes including the rhesus macaque. The assembly process consisted of multiple phases: First, BACs were assembled with BAC generated sequence, then subsequently in combination with the individual overlapping WGS reads. Different assembly parameters were tested to separately optimize the performance for each BAC assembly of the BAC and WGS reads. In parallel, a second assembly was produced using only the WGS sequences and a global whole genome assembly method. The two assemblies were combined to create a more complete genome representation that retained the high quality BAC-based local assembly information, but with gaps between BACs filled in with the WGS-only assembly. Finally, the entire assembly was placed on chromosomes using the available map information.Over 90% of the assembly is now placed on chromosomes. The estimated genome size is 2.87 Gb which represents a high degree of completeness, with 95% of the available EST sequences found in assembled contigs. The quality of the assembly was evaluated by comparison to 73 finished BACs, where the draft assembly covers between 92.5 and 100% (average 98.5%) of the finished BACs. The assembly contigs and scaffolds align linearly to the finished BACs, suggesting that misassemblies are rare. Genotyping and genetic mapping of 17,482 SNPs revealed that more than 99.2% were correctly positioned within the Btau_4.0 assembly, confirming the accuracy of the assembly. The biological analysis of this bovine genome assembly is being published, and the sequence data is available to support future bovine research.</t>
  </si>
  <si>
    <t xml:space="preserve">http://www.ncbi.nlm.nih.gov/pubmed/11964485</t>
  </si>
  <si>
    <t xml:space="preserve">Tech.Sight. A technique whose time has come.</t>
  </si>
  <si>
    <t xml:space="preserve">http://www.ncbi.nlm.nih.gov/pubmed/24170399</t>
  </si>
  <si>
    <t xml:space="preserve">MAFFT: iterative refinement and additional methods.</t>
  </si>
  <si>
    <t xml:space="preserve">This chapter outlines several methods implemented in the MAFFT package. MAFFT is a popular multiple sequence alignment (MSA) program with various options for the progressive method, the iterative refinement method and other methods. We first outline basic usage of MAFFT and then describe recent practical extensions, such as dot plot and adjustment of direction in DNA alignment. We also refer to MUSCLE, another high-performance MSA program.</t>
  </si>
  <si>
    <t xml:space="preserve">http://www.ncbi.nlm.nih.gov/pubmed/23677942</t>
  </si>
  <si>
    <t xml:space="preserve">PconsD: ultra rapid, accurate model quality assessment for protein structure prediction.</t>
  </si>
  <si>
    <t xml:space="preserve">Clustering methods are often needed for accurately assessing the quality of modeled protein structures. Recent blind evaluation of quality assessment methods in CASP10 showed that there is little difference between many different methods as far as ranking models and selecting best model are concerned. When comparing many models, the computational cost of the model comparison can become significant. Here, we present PconsD, a fast, stream-computing method for distance-driven model quality assessment that runs on consumer hardware. PconsD is at least one order of magnitude faster than other methods of comparable accuracy. The source code for PconsD is freely available at http://d.pcons.net/. Supplementary benchmarking data are also available there. arne@bioinfo.se Supplementary data are available at Bioinformatics online.</t>
  </si>
  <si>
    <t xml:space="preserve">http://www.ncbi.nlm.nih.gov/pubmed/16282169</t>
  </si>
  <si>
    <t xml:space="preserve">Calculating the evolutionary rates of different genes: a fast, accurate estimator with applications to maximum likelihood phylogenetic analysis.</t>
  </si>
  <si>
    <t xml:space="preserve">In phylogenetic analyses with combined multigene or multiprotein data sets, accounting for differing evolutionary dynamics at different loci is essential for accurate tree prediction. Existing maximum likelihood (ML) and Bayesian approaches are computationally intensive. We present an alternative approach that is orders of magnitude faster. The method, Distance Rates (DistR), estimates rates based upon distances derived from gene/protein sequence data. Simulation studies indicate that this technique is accurate compared with other methods and robust to missing sequence data. The DistR method was applied to a fungal mitochondrial data set, and the rate estimates compared well to those obtained using existing ML and Bayesian approaches. Inclusion of the protein rates estimated from the DistR method into the ML calculation of trees as a branch length multiplier resulted in a significantly improved fit as measured by the Akaike Information Criterion (AIC). Furthermore, bootstrap support for the ML topology was significantly greater when protein rates were used, and some evident errors in the concatenated ML tree topology (i.e., without protein rates) were corrected. [Bayesian credible intervals; DistR method; multigene phylogeny; PHYML; rate heterogeneity.].</t>
  </si>
  <si>
    <t xml:space="preserve">http://www.ncbi.nlm.nih.gov/pubmed/20298584</t>
  </si>
  <si>
    <t xml:space="preserve">MISHIMA--a new method for high speed multiple alignment of nucleotide sequences of bacterial genome scale data.</t>
  </si>
  <si>
    <t xml:space="preserve">Large nucleotide sequence datasets are becoming increasingly common objects of comparison. Complete bacterial genomes are reported almost everyday. This creates challenges for developing new multiple sequence alignment methods. Conventional multiple alignment methods are based on pairwise alignment and/or progressive alignment techniques. These approaches have performance problems when the number of sequences is large and when dealing with genome scale sequences. We present a new method of multiple sequence alignment, called MISHIMA (Method for Inferring Sequence History In terms of Multiple Alignment), that does not depend on pairwise sequence comparison. A new algorithm is used to quickly find rare oligonucleotide sequences shared by all sequences. Divide and conquer approach is then applied to break the sequences into fragments that can be aligned independently by an external alignment program. These partial alignments are assembled together to form a complete alignment of the original sequences. MISHIMA provides improved performance compared to the commonly used multiple alignment methods. As an example, six complete genome sequences of bacteria species Helicobacter pylori (about 1.7 Mb each) were successfully aligned in about 6 hours using a single PC.</t>
  </si>
  <si>
    <t xml:space="preserve">http://www.ncbi.nlm.nih.gov/pubmed/22002823</t>
  </si>
  <si>
    <t xml:space="preserve">Assessment of template based protein structure predictions in CASP9.</t>
  </si>
  <si>
    <t xml:space="preserve">In the Ninth Edition of the Critical Assessment of Techniques for Protein Structure Prediction (CASP9), 61,665 models submitted by 176 groups were assessed for their accuracy in the template based modeling category. The models were evaluated numerically in comparison to their experimental control structures using two global measures (GDT and GDC), and a novel local score evaluating the correct modeling of local interactions (lDDT). Overall, the state of the art of template based modeling in CASP9 is high, with many groups performing well. Among the methods registered as prediction &amp;quot;servers&amp;quot;, six independent groups are performing on average better than the rest. The submissions by &amp;quot;human&amp;quot; groups are dominated by meta-predictors, with one group performing noticeably better than the others. Most of the participating groups failed to assign realistic confidence estimates to their predictions, and only a very small fraction of the assessed methods have provided highly accurate models and realistic error estimates at the same time. Also, the accuracy of predictions for homo-oligomeric assemblies was overall poor, and only one group performed better than a naïve control predictor. Here, we present the results of our assessment of the CASP9 predictions in the category of template based modeling, documenting the state of the art and highlighting areas for future developments.</t>
  </si>
  <si>
    <t xml:space="preserve">http://www.ncbi.nlm.nih.gov/pubmed/21245917</t>
  </si>
  <si>
    <t xml:space="preserve">Sequence alignment, mutual information, and dissimilarity measures for constructing phylogenies.</t>
  </si>
  <si>
    <t xml:space="preserve">Existing sequence alignment algorithms use heuristic scoring schemes based on biological expertise, which cannot be used as objective distance metrics. As a result one relies on crude measures, like the p- or log-det distances, or makes explicit, and often too simplistic, a priori assumptions about sequence evolution. Information theory provides an alternative, in the form of mutual information (MI). MI is, in principle, an objective and model independent similarity measure, but it is not widely used in this context and no algorithm for extracting MI from a given alignment (without assuming an evolutionary model) is known. MI can be estimated without alignments, by concatenating and zipping sequences, but so far this has only produced estimates with uncontrolled errors, despite the fact that the normalized compression distance based on it has shown promising results. We describe a simple approach to get robust estimates of MI from global pairwise alignments. Our main result uses algorithmic (Kolmogorov) information theory, but we show that similar results can also be obtained from Shannon theory. For animal mitochondrial DNA our approach uses the alignments made by popular global alignment algorithms to produce MI estimates that are strikingly close to estimates obtained from the alignment free methods mentioned above. We point out that, due to the fact that it is not additive, normalized compression distance is not an optimal metric for phylogenetics but we propose a simple modification that overcomes the issue of additivity. We test several versions of our MI based distance measures on a large number of randomly chosen quartets and demonstrate that they all perform better than traditional measures like the Kimura or log-det (resp. paralinear) distances. Several versions of MI based distances outperform conventional distances in distance-based phylogeny. Even a simplified version based on single letter Shannon entropies, which can be easily incorporated in existing software packages, gave superior results throughout the entire animal kingdom. But we see the main virtue of our approach in a more general way. For example, it can also help to judge the relative merits of different alignment algorithms, by estimating the significance of specific alignments. It strongly suggests that information theory concepts can be exploited further in sequence analysis.</t>
  </si>
  <si>
    <t xml:space="preserve">http://www.ncbi.nlm.nih.gov/pubmed/17277421</t>
  </si>
  <si>
    <t xml:space="preserve">Quartet-based phylogeny reconstruction with answer set programming.</t>
  </si>
  <si>
    <t xml:space="preserve">In this paper, a new representation is presented for the Maximum Quartet Consistency (MQC) problem, where solving the MQC problem becomes searching for an ultrametric matrix that satisfies a maximum number of given quartet topologies. A number of structural properties of the MQC problem in this new representation are characterized through formulating into answer set programming, a recent powerful logic programming tool for modeling and solving search problems. Using these properties, a number of optimization techniques are proposed to speed up the search process. The experimental results on a number of simulated data sets suggest that the new representation, combined with answer set programming, presents a unique perspective to the MQC problem.</t>
  </si>
  <si>
    <t xml:space="preserve">http://www.ncbi.nlm.nih.gov/pubmed/21216778</t>
  </si>
  <si>
    <t xml:space="preserve">X-MATE: a flexible system for mapping short read data.</t>
  </si>
  <si>
    <t xml:space="preserve">Accurate and complete mapping of short-read sequencing to a reference genome greatly enhances the discovery of biological results and improves statistical predictions. We recently presented RNA-MATE, a pipeline for the recursive mapping of RNA-Seq datasets. With the rapid increase in genome re-sequencing projects, progression of available mapping software and the evolution of file formats, we now present X-MATE, an updated version of RNA-MATE, capable of mapping both RNA-Seq and DNA datasets and with improved performance, output file formats, configuration files, and flexibility in core mapping software. Executables, source code, junction libraries, test data and results and the user manual are available from http://grimmond.imb.uq.edu.au/X-MATE/.</t>
  </si>
  <si>
    <t xml:space="preserve">http://www.ncbi.nlm.nih.gov/pubmed/17048387</t>
  </si>
  <si>
    <t xml:space="preserve">Improved gapped alignment in BLAST.</t>
  </si>
  <si>
    <t xml:space="preserve">Homology search is a key tool for understanding the role, structure, and biochemical function of genomic sequences. The most popular technique for rapid homology search is BLAST, which has been in widespread use within universities, research centers, and commercial enterprises since the early 1990s. In this paper, we propose a new step in the BLAST algorithm to reduce the computational cost of searching with negligible effect on accuracy. This new step-semigapped alignment-compromises between the efficiency of ungapped alignment and the accuracy of gapped alignment, allowing BLAST to accurately filter sequences with lower computational cost. In addition, we propose a heuristic-restricted insertion alignment-that avoids unlikely evolutionary paths with the aim of reducing gapped alignment cost with negligible effect on accuracy. Together, after including an optimization of the local alignment recursion, our two techniques more than double the speed of the gapped alignment stages in BLAST. We conclude that our techniques are an important improvement to the BLAST algorithm. Source code for the alignment algorithms is available for download at http://www.bsg.rmit.edu.au/iga/.</t>
  </si>
  <si>
    <t xml:space="preserve">http://www.ncbi.nlm.nih.gov/pubmed/25886892</t>
  </si>
  <si>
    <t xml:space="preserve">The application of sparse estimation of covariance matrix to quadratic discriminant analysis.</t>
  </si>
  <si>
    <t xml:space="preserve">Although Linear Discriminant Analysis (LDA) is commonly used for classification, it may not be directly applied in genomics studies due to the large p, small n problem in these studies. Different versions of sparse LDA have been proposed to address this significant challenge. One implicit assumption of various LDA-based methods is that the covariance matrices are the same across different classes. However, rewiring of genetic networks (therefore different covariance matrices) across different diseases has been observed in many genomics studies, which suggests that LDA and its variations may be suboptimal for disease classifications. However, it is not clear whether considering differing genetic networks across diseases can improve classification in genomics studies. We propose a sparse version of Quadratic Discriminant Analysis (SQDA) to explicitly consider the differences of the genetic networks across diseases. Both simulation and real data analysis are performed to compare the performance of SQDA with six commonly used classification methods. SQDA provides more accurate classification results than other methods for both simulated and real data. Our method should prove useful for classification in genomics studies and other research settings, where covariances differ among classes.</t>
  </si>
  <si>
    <t xml:space="preserve">http://www.ncbi.nlm.nih.gov/pubmed/24870820</t>
  </si>
  <si>
    <t xml:space="preserve">Therapy: This time it's personal.</t>
  </si>
  <si>
    <t xml:space="preserve">http://www.ncbi.nlm.nih.gov/pubmed/24564250</t>
  </si>
  <si>
    <t xml:space="preserve">libgapmis: extending short-read alignments.</t>
  </si>
  <si>
    <t xml:space="preserve">A wide variety of short-read alignment programmes have been published recently to tackle the problem of mapping millions of short reads to a reference genome, focusing on different aspects of the procedure such as time and memory efficiency, sensitivity, and accuracy. These tools allow for a small number of mismatches in the alignment; however, their ability to allow for gaps varies greatly, with many performing poorly or not allowing them at all. The seed-and-extend strategy is applied in most short-read alignment programmes. After aligning a substring of the reference sequence against the high-quality prefix of a short read--the seed--an important problem is to find the best possible alignment between a substring of the reference sequence succeeding and the remaining suffix of low quality of the read--extend. The fact that the reads are rather short and that the gap occurrence frequency observed in various studies is rather low suggest that aligning (parts of) those reads with a single gap is in fact desirable. In this article, we present libgapmis, a library for extending pairwise short-read alignments. Apart from the standard CPU version, it includes ultrafast SSE- and GPU-based implementations. libgapmis is based on an algorithm computing a modified version of the traditional dynamic-programming matrix for sequence alignment. Extensive experimental results demonstrate that the functions of the CPU version provided in this library accelerate the computations by a factor of 20 compared to other programmes. The analogous SSE- and GPU-based implementations accelerate the computations by a factor of 6 and 11, respectively, compared to the CPU version. The library also provides the user the flexibility to split the read into fragments, based on the observed gap occurrence frequency and the length of the read, thereby allowing for a variable, but bounded, number of gaps in the alignment. We present libgapmis, a library for extending pairwise short-read alignments. We show that libgapmis is better-suited and more efficient than existing algorithms for this task. The importance of our contribution is underlined by the fact that the provided functions may be seamlessly integrated into any short-read alignment pipeline. The open-source code of libgapmis is available at http://www.exelixis-lab.org/gapmis.</t>
  </si>
  <si>
    <t xml:space="preserve">http://www.ncbi.nlm.nih.gov/pubmed/19705484</t>
  </si>
  <si>
    <t xml:space="preserve">Global and local model quality estimation at CASP8 using the scoring functions QMEAN and QMEANclust.</t>
  </si>
  <si>
    <t xml:space="preserve">Identifying the best candidate model among an ensemble of alternatives is crucial in protein structure prediction. For this purpose, scoring functions have been developed which either calculate a quality estimate on the basis of a single model or derive a score from the information contained in the ensemble of models generated for a given sequence (i.e., consensus methods). At CASP7, consensus methods have performed considerably better than scoring functions operating on single models. However, consensus methods tend to fail if the best models are far from the center of the dominant structural cluster. At CASP8, we investigated whether our hybrid method QMEANclust may overcome this limitation by combining the QMEAN composite scoring function operating on single models with consensus information. We participated with four different scoring functions in the quality assessment category. The QMEANclust consensus scoring function turned out to be a successful method both for the ranking of entire models but especially for the estimation of the per-residue model quality. In this article, we briefly describe the two scoring functions QMEAN and QMEANclust and discuss their performance in the context of what went right and wrong at CASP8. Both scoring functions are publicly available at http://swissmodel.expasy.org/qmean/.</t>
  </si>
  <si>
    <t xml:space="preserve">http://www.ncbi.nlm.nih.gov/pubmed/17118213</t>
  </si>
  <si>
    <t xml:space="preserve">Proteomics gets faster and smarter.</t>
  </si>
  <si>
    <t xml:space="preserve">http://www.ncbi.nlm.nih.gov/pubmed/25885358</t>
  </si>
  <si>
    <t xml:space="preserve">YOC, A new strategy for pairwise alignment of collinear genomes.</t>
  </si>
  <si>
    <t xml:space="preserve">Comparing and aligning genomes is a key step in analyzing closely related genomes. Despite the development of many genome aligners in the last 15 years, the problem is not yet fully resolved, even when aligning closely related bacterial genomes of the same species. In addition, no procedures are available to assess the quality of genome alignments or to compare genome aligners. We designed an original method for pairwise genome alignment, named YOC, which employs a highly sensitive similarity detection method together with a recent collinear chaining strategy that allows overlaps. YOC improves the reliability of collinear genome alignments, while preserving or even improving sensitivity. We also propose an original qualitative evaluation criterion for measuring the relevance of genome alignments. We used this criterion to compare and benchmark YOC with five recent genome aligners on large bacterial genome datasets, and showed it is suitable for identifying the specificities and the potential flaws of their underlying strategies. The YOC prototype is available at https://github.com/ruricaru/YOC . It has several advantages over existing genome aligners: (1) it is based on a simplified two phase alignment strategy, (2) it is easy to parameterize, (3) it produces reliable genome alignments, which are easier to analyze and to use.</t>
  </si>
  <si>
    <t xml:space="preserve">http://www.ncbi.nlm.nih.gov/pubmed/17468765</t>
  </si>
  <si>
    <t xml:space="preserve">Use of simulated data sets to evaluate the fidelity of metagenomic processing methods.</t>
  </si>
  <si>
    <t xml:space="preserve">Metagenomics is a rapidly emerging field of research for studying microbial communities. To evaluate methods presently used to process metagenomic sequences, we constructed three simulated data sets of varying complexity by combining sequencing reads randomly selected from 113 isolate genomes. These data sets were designed to model real metagenomes in terms of complexity and phylogenetic composition. We assembled sampled reads using three commonly used genome assemblers (Phrap, Arachne and JAZZ), and predicted genes using two popular gene-finding pipelines (fgenesb and CRITICA/GLIMMER). The phylogenetic origins of the assembled contigs were predicted using one sequence similarity-based (blast hit distribution) and two sequence composition-based (PhyloPythia, oligonucleotide frequencies) binning methods. We explored the effects of the simulated community structure and method combinations on the fidelity of each processing step by comparison to the corresponding isolate genomes. The simulated data sets are available online to facilitate standardized benchmarking of tools for metagenomic analysis.</t>
  </si>
  <si>
    <t xml:space="preserve">http://www.ncbi.nlm.nih.gov/pubmed/16174334</t>
  </si>
  <si>
    <t xml:space="preserve">Bayesian and maximum likelihood estimation of genetic maps.</t>
  </si>
  <si>
    <t xml:space="preserve">There has recently been increased interest in the use of Markov Chain Monte Carlo (MCMC)-based Bayesian methods for estimating genetic maps. The advantage of these methods is that they can deal accurately with missing data and genotyping errors. Here we present an extension of the previous methods that makes the Bayesian method applicable to large data sets. We present an extensive simulation study examining the statistical properties of the method and comparing it with the likelihood method implemented in Mapmaker. We show that the Maximum A Posteriori (MAP) estimator of the genetic distances, corresponding to the maximum likelihood estimator, performs better than estimators based on the posterior expectation. We also show that while the performance is similar between Mapmaker and the MCMC-based method in the absence of genotyping errors, the MCMC-based method has a distinct advantage in the presence of genotyping errors. A similar advantage of the Bayesian method was not observed for missing data. We also re-analyse a recently published set of data from the eggplant and show that the use of the MCMC-based method leads to smaller estimates of genetic distances.</t>
  </si>
  <si>
    <t xml:space="preserve">http://www.ncbi.nlm.nih.gov/pubmed/24060133</t>
  </si>
  <si>
    <t xml:space="preserve">Microbial community analysis using MEGAN.</t>
  </si>
  <si>
    <t xml:space="preserve">Metagenomics, the study of microbes in the environment using DNA sequencing, depends upon dedicated software tools for processing and analyzing very large sequencing datasets. One such tool is MEGAN (MEtaGenome ANalyzer), which can be used to interactively analyze and compare metagenomic and metatranscriptomic data, both taxonomically and functionally. To perform a taxonomic analysis, the program places the reads onto the NCBI taxonomy, while functional analysis is performed by mapping reads to the SEED, COG, and KEGG classifications. Samples can be compared taxonomically and functionally, using a wide range of different charting and visualization techniques. PCoA analysis and clustering methods allow high-level comparison of large numbers of samples. Different attributes of the samples can be captured and used within analysis. The program supports various input formats for loading data and can export analysis results in different text-based and graphical formats. The program is designed to work with very large samples containing many millions of reads. It is written in Java and installers for the three major computer operating systems are available from http://www-ab.informatik.uni-tuebingen.de.</t>
  </si>
  <si>
    <t xml:space="preserve">http://www.ncbi.nlm.nih.gov/pubmed/17105653</t>
  </si>
  <si>
    <t xml:space="preserve">State of the art: refinement of multiple sequence alignments.</t>
  </si>
  <si>
    <t xml:space="preserve">Accurate multiple sequence alignments of proteins are very important in computational biology today. Despite the numerous efforts made in this field, all alignment strategies have certain shortcomings resulting in alignments that are not always correct. Refinement of existing alignment can prove to be an intelligent choice considering the increasing importance of high quality alignments in large scale high-throughput analysis. We provide an extensive comparison of the performance of the alignment refinement algorithms. The accuracy and efficiency of the refinement programs are compared using the 3D structure-based alignments in the BAliBASE benchmark database as well as manually curated high quality alignments from Conserved Domain Database (CDD). Comparison of performance for refined alignments revealed that despite the absence of dramatic improvements, our refinement method, REFINER, which uses conserved regions as constraints performs better in improving the alignments generated by different alignment algorithms. In most cases REFINER produces a higher-scoring, modestly improved alignment that does not deteriorate the well-conserved regions of the original alignment.</t>
  </si>
  <si>
    <t xml:space="preserve">http://www.ncbi.nlm.nih.gov/pubmed/9149938</t>
  </si>
  <si>
    <t xml:space="preserve">Big time for small genomes.</t>
  </si>
  <si>
    <t xml:space="preserve">http://www.ncbi.nlm.nih.gov/pubmed/20865495</t>
  </si>
  <si>
    <t xml:space="preserve">Comparison of microarray preprocessing methods.</t>
  </si>
  <si>
    <t xml:space="preserve">Data preprocessing in microarray technology is a crucial initial step before data analysis is performed. Many preprocessing methods have been proposed but none has proved to be ideal to date. Frequently, datasets are limited by laboratory constraints so that the need is for guidelines on quality and robustness, to inform further experimentation while data are yet restricted. In this paper, we compared the performance of four popular methods, namely MAS5, Li &amp;amp; Wong pmonly (LWPM), Li &amp;amp; Wong subtractMM (LWMM), and Robust Multichip Average (RMA). The comparison is based on the analysis carried out on sets of laboratory-generated data from the Bioinformatics Lab, National Institute of Cellular Biotechnology (NICB), Dublin City University, Ireland. These experiments were designed to examine the effect of Bromodeoxyuridine (5-bromo-2-deoxyuridine, BrdU) treatment in deep lamellar keratoplasty (DLKP) cells. The methodology employed is to assess dispersion across the replicates and analyze the false discovery rate. From the dispersion analysis, we found that variability is reduced more effectively by LWPM and RMA methods. From the false positive analysis, and for both parametric and nonparametric approaches, LWMM is found to perform best. Based on a complementary q-value analysis, LWMM approach again is the strongest candidate. The indications are that, while LWMM is marginally less effective than LWPM and RMA in terms of variance reduction, it has considerably improved discrimination overall.</t>
  </si>
  <si>
    <t xml:space="preserve">http://www.ncbi.nlm.nih.gov/pubmed/15060014</t>
  </si>
  <si>
    <t xml:space="preserve">Aligning multiple genomic sequences with the threaded blockset aligner.</t>
  </si>
  <si>
    <t xml:space="preserve">We define a &amp;quot;threaded blockset,&amp;quot; which is a novel generalization of the classic notion of a multiple alignment. A new computer program called TBA (for &amp;quot;threaded blockset aligner&amp;quot;) builds a threaded blockset under the assumption that all matching segments occur in the same order and orientation in the given sequences; inversions and duplications are not addressed. TBA is designed to be appropriate for aligning many, but by no means all, megabase-sized regions of multiple mammalian genomes. The output of TBA can be projected onto any genome chosen as a reference, thus guaranteeing that different projections present consistent predictions of which genomic positions are orthologous. This capability is illustrated using a new visualization tool to view TBA-generated alignments of vertebrate Hox clusters from both the mammalian and fish perspectives. Experimental evaluation of alignment quality, using a program that simulates evolutionary change in genomic sequences, indicates that TBA is more accurate than earlier programs. To perform the dynamic-programming alignment step, TBA runs a stand-alone program called MULTIZ, which can be used to align highly rearranged or incompletely sequenced genomes. We describe our use of MULTIZ to produce the whole-genome multiple alignments at the Santa Cruz Genome Browser.</t>
  </si>
  <si>
    <t xml:space="preserve">http://www.ncbi.nlm.nih.gov/pubmed/10021765</t>
  </si>
  <si>
    <t xml:space="preserve">Evolutionary consequences of coevolving targets</t>
  </si>
  <si>
    <t xml:space="preserve">Most evolutionary optimization models incorporate a fitness evaluation that is based on a predefined static set of test cases or problems. In the natural evolutionary process, selection is of course not based on a static fitness evaluation. Organisms do not have to combat every existing disease during their lifespan; organisms of one species may live in different or changing environments; different species coevolve. This leads to the question of how information is integrated over many generations. This study focuses on the effects of different fitness evaluation schemes on the types of genotypes and phenotypes that evolve. The evolutionary target is a simple numerical function. The genetic representation is in the form of a program (i.e., a functional representation, as in genetic programming). Many different programs can code for the same numerical function. In other words, there is a many-to-one mapping between &amp;quot;genotypes&amp;quot; (the programs) and &amp;quot;phenotypes&amp;quot;. We compare fitness evaluation based on a large static set of problems and fitness evaluation based on small coevolving sets of problems. In the latter model very little information is presented to the evolving programs regarding the evolutionary target per evolutionary time step. In other words, the fitness evaluation is very sparse. Nevertheless the model produces correct solutions to the complete evolutionary target in about half of the simulations. The complete evaluation model, on the other hand, does not find correct solutions to the target in any of the simulations. More important, we find that sparse evaluated programs are better generalizable compared to the complete evaluated programs when they are evaluated on a much denser set of problems. In addition, the two evaluation schemes lead to programs that differ with respect to mutational stability; sparse evaluated programs are less stable than complete evaluated programs.</t>
  </si>
  <si>
    <t xml:space="preserve">http://www.ncbi.nlm.nih.gov/pubmed/16492684</t>
  </si>
  <si>
    <t xml:space="preserve">Matched-pairs tests of homogeneity with applications to homologous nucleotide sequences.</t>
  </si>
  <si>
    <t xml:space="preserve">Most phylogenetic methods assume that the sequences of nucleotides or amino acids have evolved under stationary, reversible and homogeneous conditions. When these assumptions are violated by the data, there is an increased probability of errors in the phylogenetic estimates. Methods to examine aligned sequences for these violations are available, but they are rarely used, possibly because they are not widely known or because they are poorly understood. We describe and compare the available tests for symmetry of k-dimensional contingency tables from homologous sequences, and develop two new tests to evaluate different aspects of the evolutionary processes. For any pair of sequences, we consider a partition of the test for symmetry into a test for marginal symmetry and a test for internal symmetry. The proposed tests can be used to identify appropriate models for estimation of evolutionary relationships under a Markovian model. Simulations under more or less complex evolutionary conditions were done to display the performance of the tests. Finally, the tests were applied to an alignment of small-subunit ribosomal RNA sequences of five species of bacteria to outline the evolutionary processes under which they evolved. Programs written in R to do the tests on nucleotides are available from http://www.maths.usyd.edu.au/u/johnr/testsym/</t>
  </si>
  <si>
    <t xml:space="preserve">http://www.ncbi.nlm.nih.gov/pubmed/24496008</t>
  </si>
  <si>
    <t xml:space="preserve">Fast and efficient estimation of individual ancestry coefficients.</t>
  </si>
  <si>
    <t xml:space="preserve">Inference of individual ancestry coefficients, which is important for population genetic and association studies, is commonly performed using computer-intensive likelihood algorithms. With the availability of large population genomic data sets, fast versions of likelihood algorithms have attracted considerable attention. Reducing the computational burden of estimation algorithms remains, however, a major challenge. Here, we present a fast and efficient method for estimating individual ancestry coefficients based on sparse nonnegative matrix factorization algorithms. We implemented our method in the computer program sNMF and applied it to human and plant data sets. The performances of sNMF were then compared to the likelihood algorithm implemented in the computer program ADMIXTURE. Without loss of accuracy, sNMF computed estimates of ancestry coefficients with runtimes ∼10-30 times shorter than those of ADMIXTURE.</t>
  </si>
  <si>
    <t xml:space="preserve">http://www.ncbi.nlm.nih.gov/pubmed/26422374</t>
  </si>
  <si>
    <t xml:space="preserve">Sequence Factorization with Multiple References.</t>
  </si>
  <si>
    <t xml:space="preserve">The success of high-throughput sequencing has lead to an increasing number of projects which sequence large populations of a species. Storage and analysis of sequence data is a key challenge in these projects, because of the sheer size of the datasets. Compression is one simple technology to deal with this challenge. Referential factorization and compression schemes, which store only the differences between input sequence and a reference sequence, gained lots of interest in this field. Highly-similar sequences, e.g., Human genomes, can be compressed with a compression ratio of 1,000:1 and more, up to two orders of magnitude better than with standard compression techniques. Recently, it was shown that the compression against multiple references from the same species can boost the compression ratio up to 4,000:1. However, a detailed analysis of using multiple references is lacking, e.g., for main memory consumption and optimality. In this paper, we describe one key technique for the referential compression against multiple references: The factorization of sequences. Based on the notion of an optimal factorization, we propose optimization heuristics and identify parameter settings which greatly influence 1) the size of the factorization, 2) the time for factorization, and 3) the required amount of main memory. We evaluate a total of 30 setups with a varying number of references on data from three different species. Our results show a wide range of factorization sizes (optimal to an overhead of up to 300%), factorization speed (0.01 MB/s to more than 600 MB/s), and main memory usage (few dozen MB to dozens of GB). Based on our evaluation, we identify the best configurations for common use cases. Our evaluation shows that multi-reference factorization is much better than single-reference factorization.</t>
  </si>
  <si>
    <t xml:space="preserve">http://www.ncbi.nlm.nih.gov/pubmed/18184684</t>
  </si>
  <si>
    <t xml:space="preserve">The ModFOLD server for the quality assessment of protein structural models.</t>
  </si>
  <si>
    <t xml:space="preserve">The reliable assessment of the quality of protein structural models is fundamental to the progress of structural bioinformatics. The ModFOLD server provides access to two accurate techniques for the global and local prediction of the quality of 3D models of proteins. Firstly ModFOLD, which is a fast Model Quality Assessment Program (MQAP) used for the global assessment of either single or multiple models. Secondly ModFOLDclust, which is a more intensive method that carries out clustering of multiple models and provides per-residue local quality assessment. http://www.biocentre.rdg.ac.uk/bioinformatics/ModFOLD/.</t>
  </si>
  <si>
    <t xml:space="preserve">http://www.ncbi.nlm.nih.gov/pubmed/12015885</t>
  </si>
  <si>
    <t xml:space="preserve">A structural EM algorithm for phylogenetic inference.</t>
  </si>
  <si>
    <t xml:space="preserve">A central task in the study of molecular evolution is the reconstruction of a phylogenetic tree from sequences of current-day taxa. The most established approach to tree reconstruction is maximum likelihood (ML) analysis. Unfortunately, searching for the maximum likelihood phylogenetic tree is computationally prohibitive for large data sets. In this paper, we describe a new algorithm that uses Structural Expectation Maximization (EM) for learning maximum likelihood phylogenetic trees. This algorithm is similar to the standard EM method for edge-length estimation, except that during iterations of the Structural EM algorithm the topology is improved as well as the edge length. Our algorithm performs iterations of two steps. In the E-step, we use the current tree topology and edge lengths to compute expected sufficient statistics, which summarize the data. In the M-Step, we search for a topology that maximizes the likelihood with respect to these expected sufficient statistics. We show that searching for better topologies inside the M-step can be done efficiently, as opposed to standard methods for topology search. We prove that each iteration of this procedure increases the likelihood of the topology, and thus the procedure must converge. This convergence point, however, can be a suboptimal one. To escape from such &amp;quot;local optima,&amp;quot; we further enhance our basic EM procedure by incorporating moves in the flavor of simulated annealing. We evaluate these new algorithms on both synthetic and real sequence data and show that for protein sequences even our basic algorithm finds more plausible trees than existing methods for searching maximum likelihood phylogenies. Furthermore, our algorithms are dramatically faster than such methods, enabling, for the first time, phylogenetic analysis of large protein data sets in the maximum likelihood framework.</t>
  </si>
  <si>
    <t xml:space="preserve">http://www.ncbi.nlm.nih.gov/pubmed/24657908</t>
  </si>
  <si>
    <t xml:space="preserve">A fast hierarchical clustering algorithm for large-scale protein sequence data sets.</t>
  </si>
  <si>
    <r>
      <rPr>
        <sz val="11"/>
        <rFont val="Cambria"/>
        <family val="0"/>
        <charset val="1"/>
      </rPr>
      <t xml:space="preserve">TRIBE-MCL is a Markov clustering algorithm that operates on a graph built from pairwise similarity information of the input data. Edge weights stored in the stochastic similarity matrix are alternately fed to the two main operations, inflation and expansion, and are normalized in each main loop to maintain the probabilistic constraint. In this paper we propose an efficient implementation of the TRIBE-MCL clustering algorithm, suitable for fast and accurate grouping of protein sequences. A modified sparse matrix structure is introduced that can efficiently handle most operations of the main loop. Taking advantage of the symmetry of the similarity matrix, a fast matrix squaring formula is also introduced to facilitate the time consuming expansion. The proposed algorithm was tested on protein sequence databases like SCOP95. In terms of efficiency, the proposed solution improves execution speed by two orders of magnitude, compared to recently published efficient solutions, reducing the total runtime well below 1min in the case of the 11,944proteins of SCOP95. This improvement in computation time is reached without losing anything from the partition quality. Convergence is generally reached in approximately 50 iterations. The efficient execution enabled us to perform a thorough evaluation of classification results and to formulate recommendations regarding the choice of the algorithm</t>
    </r>
    <r>
      <rPr>
        <sz val="11"/>
        <rFont val="Arial"/>
        <family val="0"/>
        <charset val="1"/>
      </rPr>
      <t xml:space="preserve">׳</t>
    </r>
    <r>
      <rPr>
        <sz val="11"/>
        <rFont val="Cambria"/>
        <family val="0"/>
        <charset val="1"/>
      </rPr>
      <t xml:space="preserve">s parameter values.</t>
    </r>
  </si>
  <si>
    <t xml:space="preserve">http://www.ncbi.nlm.nih.gov/pubmed/19414532</t>
  </si>
  <si>
    <t xml:space="preserve">Pairagon: a highly accurate, HMM-based cDNA-to-genome aligner.</t>
  </si>
  <si>
    <t xml:space="preserve">The most accurate way to determine the intron-exon structures in a genome is to align spliced cDNA sequences to the genome. Thus, cDNA-to-genome alignment programs are a key component of most annotation pipelines. The scoring system used to choose the best alignment is a primary determinant of alignment accuracy, while heuristics that prevent consideration of certain alignments are a primary determinant of runtime and memory usage. Both accuracy and speed are important considerations in choosing an alignment algorithm, but scoring systems have received much less attention than heuristics. We present Pairagon, a pair hidden Markov model based cDNA-to-genome alignment program, as the most accurate aligner for sequences with high- and low-identity levels. We conducted a series of experiments testing alignment accuracy with varying sequence identity. We first created 'perfect' simulated cDNA sequences by splicing the sequences of exons in the reference genome sequences of fly and human. The complete reference genome sequences were then mutated to various degrees using a realistic mutation simulator and the perfect cDNAs were aligned to them using Pairagon and 12 other aligners. To validate these results with natural sequences, we performed cross-species alignment using orthologous transcripts from human, mouse and rat. We found that aligner accuracy is heavily dependent on sequence identity. For sequences with 100% identity, Pairagon achieved accuracy levels of &amp;gt;99.6%, with one quarter of the errors of any other aligner. Furthermore, for human/mouse alignments, which are only 85% identical, Pairagon achieved 87% accuracy, higher than any other aligner. Pairagon source and executables are freely available at http://mblab.wustl.edu/software/pairagon/</t>
  </si>
  <si>
    <t xml:space="preserve">http://www.ncbi.nlm.nih.gov/pubmed/18689815</t>
  </si>
  <si>
    <t xml:space="preserve">A fast and flexible method for the segmentation of aCGH data.</t>
  </si>
  <si>
    <t xml:space="preserve">Array Comparative Genomic Hybridization (aCGH) is used to scan the entire genome for variations in DNA copy number. A central task in the analysis of aCGH data is the segmentation into groups of probes sharing the same DNA copy number. Some well known segmentation methods suffer from very long running times, preventing interactive data analysis. We suggest a new segmentation method based on wavelet decomposition and thresholding, which detects significant breakpoints in the data. Our algorithm is over 1000 times faster than leading approaches, with similar performance. Another key advantage of the proposed method is its simplicity and flexibility. Due to its intuitive structure, it can be easily generalized to incorporate several types of side information. Here, we consider two extensions which include side information indicating the reliability of each measurement, and compensating for a changing variability in the measurement noise. The resulting algorithm outperforms existing methods, both in terms of speed and performance, when applied on real high density CGH data. Implementation is available under software tab at: http://www.ee.technion.ac.il/Sites/People/YoninaEldar/.</t>
  </si>
  <si>
    <t xml:space="preserve">http://www.ncbi.nlm.nih.gov/pubmed/22849555</t>
  </si>
  <si>
    <t xml:space="preserve">SymDex: increasing the efficiency of chemical fingerprint similarity searches for comparing large chemical libraries by using query set indexing.</t>
  </si>
  <si>
    <t xml:space="preserve">The large sizes of today's chemical databases require efficient algorithms to perform similarity searches. It can be very time consuming to compare two large chemical databases. This paper seeks to build upon existing research efforts by describing a novel strategy for accelerating existing search algorithms for comparing large chemical collections. The quest for efficiency has focused on developing better indexing algorithms by creating heuristics for searching individual chemical against a chemical library by detecting and eliminating needless similarity calculations. For comparing two chemical collections, these algorithms simply execute searches for each chemical in the query set sequentially. The strategy presented in this paper achieves a speedup upon these algorithms by indexing the set of all query chemicals so redundant calculations that arise in the case of sequential searches are eliminated. We implement this novel algorithm by developing a similarity search program called Symmetric inDexing or SymDex. SymDex shows over a 232% maximum speedup compared to the state-of-the-art single query search algorithm over real data for various fingerprint lengths. Considerable speedup is even seen for batch searches where query set sizes are relatively small compared to typical database sizes. To the best of our knowledge, SymDex is the first search algorithm designed specifically for comparing chemical libraries. It can be adapted to most, if not all, existing indexing algorithms and shows potential for accelerating future similarity search algorithms for comparing chemical databases.</t>
  </si>
  <si>
    <t xml:space="preserve">http://www.ncbi.nlm.nih.gov/pubmed/24845651</t>
  </si>
  <si>
    <t xml:space="preserve">SparkSeq: fast, scalable and cloud-ready tool for the interactive genomic data analysis with nucleotide precision.</t>
  </si>
  <si>
    <t xml:space="preserve">Many time-consuming analyses of next -: generation sequencing data can be addressed with modern cloud computing. The Apache Hadoop-based solutions have become popular in genomics BECAUSE OF: their scalability in a cloud infrastructure. So far, most of these tools have been used for batch data processing rather than interactive data querying. The SparkSeq software has been created to take advantage of a new MapReduce framework, Apache Spark, for next-generation sequencing data. SparkSeq is a general-purpose, flexible and easily extendable library for genomic cloud computing. It can be used to build genomic analysis pipelines in Scala and run them in an interactive way. SparkSeq opens up the possibility of customized ad hoc secondary analyses and iterative machine learning algorithms. This article demonstrates its scalability and overall fast performance by running the analyses of sequencing datasets. Tests of SparkSeq also prove that the use of cache and HDFS block size can be tuned for the optimal performance on multiple worker nodes. Available under open source Apache 2.0 license: https://bitbucket.org/mwiewiorka/sparkseq/.</t>
  </si>
  <si>
    <t xml:space="preserve">http://www.ncbi.nlm.nih.gov/pubmed/21209072</t>
  </si>
  <si>
    <t xml:space="preserve">Adaptive seeds tame genomic sequence comparison.</t>
  </si>
  <si>
    <t xml:space="preserve">The main way of analyzing biological sequences is by comparing and aligning them to each other. It remains difficult, however, to compare modern multi-billionbase DNA data sets. The difficulty is caused by the nonuniform (oligo)nucleotide composition of these sequences, rather than their size per se. To solve this problem, we modified the standard seed-and-extend approach (e.g., BLAST) to use adaptive seeds. Adaptive seeds are matches that are chosen based on their rareness, instead of using fixed-length matches. This method guarantees that the number of matches, and thus the running time, increases linearly, instead of quadratically, with sequence length. LAST, our open source implementation of adaptive seeds, enables fast and sensitive comparison of large sequences with arbitrarily nonuniform composition.</t>
  </si>
  <si>
    <t xml:space="preserve">http://www.ncbi.nlm.nih.gov/pubmed/18048180</t>
  </si>
  <si>
    <t xml:space="preserve">High-speed multiple sequence alignment on a reconfigurable platform.</t>
  </si>
  <si>
    <t xml:space="preserve">Progressive alignment is a widely used approach to compute multiple sequence alignments (MSAs). However, aligning several hundred sequences by popular progressive alignment tools requires hours on sequential computers. Due to the rapid growth of sequence databases biologists have to compute MSAs in a far shorter time. In this paper we present a new approach to MSA on reconfigurable hardware platforms to gain high performance at low cost. We have constructed a linear systolic array to perform pairwise sequence distance computations using dynamic programming. This results in an implementation with significant runtime savings on a standard FPGA.</t>
  </si>
  <si>
    <t xml:space="preserve">http://www.ncbi.nlm.nih.gov/pubmed/23414778</t>
  </si>
  <si>
    <t xml:space="preserve">A data parallel strategy for aligning multiple biological sequences on multi-core computers.</t>
  </si>
  <si>
    <t xml:space="preserve">In this paper, we address the large-scale biological sequence alignment problem, which has an increasing demand in computational biology. We employ data parallelism paradigm that is suitable for handling large-scale processing on multi-core computers to achieve a high degree of parallelism. Using the data parallelism paradigm, we propose a general strategy which can be used to speed up any multiple sequence alignment method. We applied five different clustering algorithms in our strategy and implemented rigorous tests on an 8-core computer using four traditional benchmarks and artificially generated sequences. The results show that our multi-core-based implementations can achieve up to 151-fold improvements in execution time while losing 2.19% accuracy on average. The source code of the proposed strategy, together with the test sets used in our analysis, is available on request.</t>
  </si>
  <si>
    <t xml:space="preserve">http://www.ncbi.nlm.nih.gov/pubmed/23679007</t>
  </si>
  <si>
    <t xml:space="preserve">Disk-based k-mer counting on a PC.</t>
  </si>
  <si>
    <t xml:space="preserve">The k-mer counting problem, which is to build the histogram of occurrences of every k-symbol long substring in a given text, is important for many bioinformatics applications. They include developing de Bruijn graph genome assemblers, fast multiple sequence alignment and repeat detection. We propose a simple, yet efficient, parallel disk-based algorithm for counting k-mers. Experiments show that it usually offers the fastest solution to the considered problem, while demanding a relatively small amount of memory. In particular, it is capable of counting the statistics for short-read human genome data, in input gzipped FASTQ file, in less than 40 minutes on a PC with 16 GB of RAM and 6 CPU cores, and for long-read human genome data in less than 70 minutes. On a more powerful machine, using 32 GB of RAM and 32 CPU cores, the tasks are accomplished in less than half the time. No other algorithm for most tested settings of this problem and mammalian-size data can accomplish this task in comparable time. Our solution also belongs to memory-frugal ones; most competitive algorithms cannot efficiently work on a PC with 16 GB of memory for such massive data. By making use of cheap disk space and exploiting CPU and I/O parallelism we propose a very competitive k-mer counting procedure, called KMC. Our results suggest that judicious resource management may allow to solve at least some bioinformatics problems with massive data on a commodity personal computer.</t>
  </si>
  <si>
    <t xml:space="preserve">http://www.ncbi.nlm.nih.gov/pubmed/21085574</t>
  </si>
  <si>
    <t xml:space="preserve">MPI-PHYLIP: parallelizing computationally intensive phylogenetic analysis routines for the analysis of large protein families.</t>
  </si>
  <si>
    <t xml:space="preserve">Phylogenetic study of protein sequences provides unique and valuable insights into the molecular and genetic basis of important medical and epidemiological problems as well as insights about the origins and development of physiological features in present day organisms. Consensus phylogenies based on the bootstrap and other resampling methods play a crucial part in analyzing the robustness of the trees produced for these analyses. Our focus was to increase the number of bootstrap replications that can be performed on large protein datasets using the maximum parsimony, distance matrix, and maximum likelihood methods. We have modified the PHYLIP package using MPI to enable large-scale phylogenetic study of protein sequences, using a statistically robust number of bootstrapped datasets, to be performed in a moderate amount of time. This paper discusses the methodology used to parallelize the PHYLIP programs and reports the performance of the parallel PHYLIP programs that are relevant to the study of protein evolution on several protein datasets. Calculations that currently take a few days on a state of the art desktop workstation are reduced to calculations that can be performed over lunchtime on a modern parallel computer. Of the three protein methods tested, the maximum likelihood method scales the best, followed by the distance method, and then the maximum parsimony method. However, the maximum likelihood method requires significant memory resources, which limits its application to more moderately sized protein datasets.</t>
  </si>
  <si>
    <t xml:space="preserve">http://www.ncbi.nlm.nih.gov/pubmed/14734321</t>
  </si>
  <si>
    <t xml:space="preserve">LVB: parsimony and simulated annealing in the search for phylogenetic trees.</t>
  </si>
  <si>
    <t xml:space="preserve">The program LVB seeks parsimonious phylogenies from nucleotide alignments, using the simulated annealing heuristic. LVB runs fast and gives high quality results. The software is available at http://www.rubic.reading.ac.uk/lvb/ SUPPLEMENTARY INFORMATION may be downloaded from http://www.rubic.reading.ac.uk/~daniel/</t>
  </si>
  <si>
    <t xml:space="preserve">http://www.ncbi.nlm.nih.gov/pubmed/24945300</t>
  </si>
  <si>
    <t xml:space="preserve">Methy-Pipe: an integrated bioinformatics pipeline for whole genome bisulfite sequencing data analysis.</t>
  </si>
  <si>
    <t xml:space="preserve">DNA methylation, one of the most important epigenetic modifications, plays a crucial role in various biological processes. The level of DNA methylation can be measured using whole-genome bisulfite sequencing at single base resolution. However, until now, there is a paucity of publicly available software for carrying out integrated methylation data analysis. In this study, we implemented Methy-Pipe, which not only fulfills the core data analysis requirements (e.g. sequence alignment, differential methylation analysis, etc.) but also provides useful tools for methylation data annotation and visualization. Specifically, it uses Burrow-Wheeler Transform (BWT) algorithm to directly align bisulfite sequencing reads to a reference genome and implements a novel sliding window based approach with statistical methods for the identification of differentially methylated regions (DMRs). The capability of processing data parallelly allows it to outperform a number of other bisulfite alignment software packages. To demonstrate its utility and performance, we applied it to both real and simulated bisulfite sequencing datasets. The results indicate that Methy-Pipe can accurately estimate methylation densities, identify DMRs and provide a variety of utility programs for downstream methylation data analysis. In summary, Methy-Pipe is a useful pipeline that can process whole genome bisulfite sequencing data in an efficient, accurate, and user-friendly manner. Software and test dataset are available at http://sunlab.lihs.cuhk.edu.hk/methy-pipe/.</t>
  </si>
  <si>
    <t xml:space="preserve">http://www.ncbi.nlm.nih.gov/pubmed/21369889</t>
  </si>
  <si>
    <t xml:space="preserve">A comparative analysis of parallel computing approaches for genome assembly.</t>
  </si>
  <si>
    <t xml:space="preserve">Over the last two decades, we have witnessed a tremendous growth of sequenced genomic data. However, the algorithms and computational power required to expeditiously process, classify, and analyze genomic data has lagged considerably. In bioinformatics, one of the most challenging and computationally intensive processes, which may take up to weeks of compute time, is the assembly of large size genomes. Several computationally feasible sequential assemblers have been devised and implemented to assist in the process. A few algorithms also have been parallelized to speed up the assembly process. However, very little has been done to thoroughly analyze such parallel algorithms using the specific metrics of parallel computing paradigm. It is essential to investigate parallel assembly algorithms to ascertain their scalability and efficiency. The genomic data varies considerably in size that ranges from a few thousand units of data to several billions. Moreover, the degree of repetition in the data also exhibits high variance from one set to another. Therefore, we must establish an association between the nature, size, and degree of repetition in the genomic data and the best parallel assembly algorithm. The paper includes a comparative analysis of some of the most widely used approaches to assemble genomes using the parallel computing paradigm.</t>
  </si>
  <si>
    <t xml:space="preserve">http://www.ncbi.nlm.nih.gov/pubmed/19846436</t>
  </si>
  <si>
    <t xml:space="preserve">Reporting bias when using real data sets to analyze classification performance.</t>
  </si>
  <si>
    <t xml:space="preserve">It is commonplace for authors to propose a new classification rule, either the operator construction part or feature selection, and demonstrate its performance on real data sets, which often come from high-dimensional studies, such as from gene-expression microarrays, with small samples. Owing to the variability in feature selection and error estimation, individual reported performances are highly imprecise. Hence, if only the best test results are reported, then these will be biased relative to the overall performance of the proposed procedure. This article characterizes reporting bias with several statistics and computes these statistics in a large simulation study using both modeled and real data. The results appear as curves giving the different reporting biases as functions of the number of samples tested when reporting only the best or second best performance. It does this for two classification rules, linear discriminant analysis (LDA) and 3-nearest-neighbor (3NN), and for filter and wrapper feature selection, t-test and sequential forward search. These were chosen on account of their well-studied properties and because they were amenable to the extremely large amount of processing required for the simulations. The results across all the experiments are consistent: there is generally large bias overriding what would be considered a significant performance differential, when reporting the best or second best performing data set. We conclude that there needs to be a database of data sets and that, for those studies depending on real data, results should be reported for all data sets in the database. Companion web site at http://gsp.tamu.edu/Publications/supplementary/yousefi09a/</t>
  </si>
  <si>
    <t xml:space="preserve">http://www.ncbi.nlm.nih.gov/pubmed/12761068</t>
  </si>
  <si>
    <t xml:space="preserve">Zerg: a very fast BLAST parser library.</t>
  </si>
  <si>
    <t xml:space="preserve">Zerg is a library of sub-routines that parses the output from all NCBI BLAST programs (Blastn, Blastp, Blastx, Tblastn and Tblastx) and returns the attributes of a BLAST report to the user. It is optimized for speed, being especially useful for large-scale genomic analysis. Benchmark tests show that Zerg is over two orders of magnitude faster than some widely used BLAST parsers. http://bioinfo.iq.usp.br/zerg</t>
  </si>
  <si>
    <t xml:space="preserve">http://www.ncbi.nlm.nih.gov/pubmed/24564333</t>
  </si>
  <si>
    <t xml:space="preserve">An efficient and scalable graph modeling approach for capturing information at different levels in next generation sequencing reads.</t>
  </si>
  <si>
    <t xml:space="preserve">Next generation sequencing technologies have greatly advanced many research areas of the biomedical sciences through their capability to generate massive amounts of genetic information at unprecedented rates. The advent of next generation sequencing has led to the development of numerous computational tools to analyze and assemble the millions to billions of short sequencing reads produced by these technologies. While these tools filled an important gap, current approaches for storing, processing, and analyzing short read datasets generally have remained simple and lack the complexity needed to efficiently model the produced reads and assemble them correctly. Previously, we presented an overlap graph coarsening scheme for modeling read overlap relationships on multiple levels. Most current read assembly and analysis approaches use a single graph or set of clusters to represent the relationships among a read dataset. Instead, we use a series of graphs to represent the reads and their overlap relationships across a spectrum of information granularity. At each information level our algorithm is capable of generating clusters of reads from the reduced graph, forming an integrated graph modeling and clustering approach for read analysis and assembly. Previously we applied our algorithm to simulated and real 454 datasets to assess its ability to efficiently model and cluster next generation sequencing data. In this paper we extend our algorithm to large simulated and real Illumina datasets to demonstrate that our algorithm is practical for both sequencing technologies. Our overlap graph theoretic algorithm is able to model next generation sequencing reads at various levels of granularity through the process of graph coarsening. Additionally, our model allows for efficient representation of the read overlap relationships, is scalable for large datasets, and is practical for both Illumina and 454 sequencing technologies.</t>
  </si>
  <si>
    <t xml:space="preserve">http://www.ncbi.nlm.nih.gov/pubmed/23736102</t>
  </si>
  <si>
    <t xml:space="preserve">Bayesian analysis of biogeography when the number of areas is large.</t>
  </si>
  <si>
    <t xml:space="preserve">Historical biogeography is increasingly studied from an explicitly statistical perspective, using stochastic models to describe the evolution of species range as a continuous-time Markov process of dispersal between and extinction within a set of discrete geographic areas. The main constraint of these methods is the computational limit on the number of areas that can be specified. We propose a Bayesian approach for inferring biogeographic history that extends the application of biogeographic models to the analysis of more realistic problems that involve a large number of areas. Our solution is based on a &amp;quot;data-augmentation&amp;quot; approach, in which we first populate the tree with a history of biogeographic events that is consistent with the observed species ranges at the tips of the tree. We then calculate the likelihood of a given history by adopting a mechanistic interpretation of the instantaneous-rate matrix, which specifies both the exponential waiting times between biogeographic events and the relative probabilities of each biogeographic change. We develop this approach in a Bayesian framework, marginalizing over all possible biogeographic histories using Markov chain Monte Carlo (MCMC). Besides dramatically increasing the number of areas that can be accommodated in a biogeographic analysis, our method allows the parameters of a given biogeographic model to be estimated and different biogeographic models to be objectively compared. Our approach is implemented in the program, BayArea.</t>
  </si>
  <si>
    <t xml:space="preserve">http://www.ncbi.nlm.nih.gov/pubmed/25077414</t>
  </si>
  <si>
    <t xml:space="preserve">Effects of error-correction of heterozygous next-generation sequencing data.</t>
  </si>
  <si>
    <t xml:space="preserve">Error correction is an important step in increasing the quality of next-generation sequencing data for downstream analysis and use. Polymorphic datasets are a challenge for many bioinformatic software packages that are designed for or assume homozygosity of an input dataset. This assumption ignores the true genomic composition of many organisms that are diploid or polyploid. In this survey, two different error correction packages, Quake and ECHO, are examined to see how they perform on next-generation sequence data from heterozygous genomes. Quake and ECHO perform well and were able to correct many errors found within the data. However, errors that occur at heterozygous positions had unique trends. Errors at these positions were sometimes corrected incorrectly, introducing errors into the dataset with the possibility of creating a chimeric read. Quake was much less likely to create chimeric reads. Quake's read trimming removed a large portion of the original data and often left reads with few heterozygous markers. ECHO resulted in more chimeric reads and introduced more errors than Quake but preserved heterozygous markers. These findings suggest that Quake and ECHO both have strengths and weaknesses when applied to heterozygous data. With the increased interest in haplotype specific analysis, new tools that are designed to be haplotype-aware are necessary that do not have the weaknesses of Quake and ECHO.</t>
  </si>
  <si>
    <t xml:space="preserve">http://www.ncbi.nlm.nih.gov/pubmed/22046256</t>
  </si>
  <si>
    <t xml:space="preserve">VDA, a method of choosing a better algorithm with fewer validations.</t>
  </si>
  <si>
    <t xml:space="preserve">The multitude of bioinformatics algorithms designed for performing a particular computational task presents end-users with the problem of selecting the most appropriate computational tool for analyzing their biological data. The choice of the best available method is often based on expensive experimental validation of the results. We propose an approach to design validation sets for method comparison and performance assessment that are effective in terms of cost and discrimination power.Validation Discriminant Analysis (VDA) is a method for designing a minimal validation dataset to allow reliable comparisons between the performances of different algorithms. Implementation of our VDA approach achieves this reduction by selecting predictions that maximize the minimum Hamming distance between algorithmic predictions in the validation set. We show that VDA can be used to correctly rank algorithms according to their performances. These results are further supported by simulations and by realistic algorithmic comparisons in silico.VDA is a novel, cost-efficient method for minimizing the number of validation experiments necessary for reliable performance estimation and fair comparison between algorithms.Our VDA software is available at http://sourceforge.net/projects/klugerlab/files/VDA/</t>
  </si>
  <si>
    <t xml:space="preserve">http://www.ncbi.nlm.nih.gov/pubmed/25609798</t>
  </si>
  <si>
    <t xml:space="preserve">KMC 2: fast and resource-frugal k-mer counting.</t>
  </si>
  <si>
    <t xml:space="preserve">Building the histogram of occurrences of every k-symbol long substring of nucleotide data is a standard step in many bioinformatics applications, known under the name of k-mer counting. Its applications include developing de Bruijn graph genome assemblers, fast multiple sequence alignment and repeat detection. The tremendous amounts of NGS data require fast algorithms for k-mer counting, preferably using moderate amounts of memory. We present a novel method for k-mer counting, on large datasets about twice faster than the strongest competitors (Jellyfish 2, KMC 1), using about 12 GB (or less) of RAM. Our disk-based method bears some resemblance to MSPKmerCounter, yet replacing the original minimizers with signatures (a carefully selected subset of all minimizers) and using (k, x)-mers allows to significantly reduce the I/O and a highly parallel overall architecture allows to achieve unprecedented processing speeds. For example, KMC 2 counts the 28-mers of a human reads collection with 44-fold coverage (106 GB of compressed size) in about 20 min, on a 6-core Intel i7 PC with an solid-state disk.</t>
  </si>
  <si>
    <t xml:space="preserve">http://www.ncbi.nlm.nih.gov/pubmed/12424131</t>
  </si>
  <si>
    <t xml:space="preserve">QuickTree: building huge Neighbour-Joining trees of protein sequences.</t>
  </si>
  <si>
    <t xml:space="preserve">We have written a fast implementation of the popular Neighbor-Joining tree building algorithm. QuickTree allows the reconstruction of phylogenies for very large protein families (including the largest Pfam alignment containing 27000 HIV GP120 glycoprotein sequences) that would be infeasible using other popular methods.</t>
  </si>
  <si>
    <t xml:space="preserve">http://www.ncbi.nlm.nih.gov/pubmed/18841204</t>
  </si>
  <si>
    <t xml:space="preserve">MetaSim: a sequencing simulator for genomics and metagenomics.</t>
  </si>
  <si>
    <t xml:space="preserve">The new research field of metagenomics is providing exciting insights into various, previously unclassified ecological systems. Next-generation sequencing technologies are producing a rapid increase of environmental data in public databases. There is great need for specialized software solutions and statistical methods for dealing with complex metagenome data sets. To facilitate the development and improvement of metagenomic tools and the planning of metagenomic projects, we introduce a sequencing simulator called MetaSim. Our software can be used to generate collections of synthetic reads that reflect the diverse taxonomical composition of typical metagenome data sets. Based on a database of given genomes, the program allows the user to design a metagenome by specifying the number of genomes present at different levels of the NCBI taxonomy, and then to collect reads from the metagenome using a simulation of a number of different sequencing technologies. A population sampler optionally produces evolved sequences based on source genomes and a given evolutionary tree. MetaSim allows the user to simulate individual read datasets that can be used as standardized test scenarios for planning sequencing projects or for benchmarking metagenomic software.</t>
  </si>
  <si>
    <t xml:space="preserve">http://www.ncbi.nlm.nih.gov/pubmed/26338770</t>
  </si>
  <si>
    <t xml:space="preserve">Benchmark analysis of algorithms for determining and quantifying full-length mRNA splice forms from RNA-seq data.</t>
  </si>
  <si>
    <t xml:space="preserve">Because of the advantages of RNA sequencing (RNA-Seq) over microarrays, it is gaining widespread popularity for highly parallel gene expression analysis. For example, RNA-Seq is expected to be able to provide accurate identification and quantification of full-length splice forms. A number of informatics packages have been developed for this purpose, but short reads make it a difficult problem in principle. Sequencing error and polymorphisms add further complications. It has become necessary to perform studies to determine which algorithms perform best and which if any algorithms perform adequately. However, there is a dearth of independent and unbiased benchmarking studies. Here we take an approach using both simulated and experimental benchmark data to evaluate their accuracy. We conclude that most methods are inaccurate even using idealized data, and that no method is highly accurate once multiple splice forms, polymorphisms, intron signal, sequencing errors, alignment errors, annotation errors and other complicating factors are present. These results point to the pressing need for further algorithm development. Simulated datasets and other supporting information can be found at http://bioinf.itmat.upenn.edu/BEERS/bp2Supplementary information: Supplementary data are available at Bioinformatics online. hayer@upenn.edu.</t>
  </si>
  <si>
    <t xml:space="preserve">http://www.ncbi.nlm.nih.gov/pubmed/23113980</t>
  </si>
  <si>
    <t xml:space="preserve">A novel algorithm for simultaneous SNP selection in high-dimensional genome-wide association studies.</t>
  </si>
  <si>
    <t xml:space="preserve">Identification of causal SNPs in most genome wide association studies relies on approaches that consider each SNP individually. However, there is a strong correlation structure among SNPs that needs to be taken into account. Hence, increasingly modern computationally expensive regression methods are employed for SNP selection that consider all markers simultaneously and thus incorporate dependencies among SNPs. We develop a novel multivariate algorithm for large scale SNP selection using CAR score regression, a promising new approach for prioritizing biomarkers. Specifically, we propose a computationally efficient procedure for shrinkage estimation of CAR scores from high-dimensional data. Subsequently, we conduct a comprehensive comparison study including five advanced regression approaches (boosting, lasso, NEG, MCP, and CAR score) and a univariate approach (marginal correlation) to determine the effectiveness in finding true causal SNPs. Simultaneous SNP selection is a challenging task. We demonstrate that our CAR score-based algorithm consistently outperforms all competing approaches, both uni- and multivariate, in terms of correctly recovered causal SNPs and SNP ranking. An R package implementing the approach as well as R code to reproduce the complete study presented here is available from http://strimmerlab.org/software/care/.</t>
  </si>
  <si>
    <t xml:space="preserve">http://www.ncbi.nlm.nih.gov/pubmed/24347576</t>
  </si>
  <si>
    <t xml:space="preserve">Compressive biological sequence analysis and archival in the era of high-throughput sequencing technologies.</t>
  </si>
  <si>
    <t xml:space="preserve">High-throughput sequencing technologies produce large collections of data, mainly DNA sequences with additional information, requiring the design of efficient and effective methodologies for both their compression and storage. In this context, we first provide a classification of the main techniques that have been proposed, according to three specific research directions that have emerged from the literature and, for each, we provide an overview of the current techniques. Finally, to make this review useful to researchers and technicians applying the existing software and tools, we include a synopsis of the main characteristics of the described approaches, including details on their implementation and availability. Performance of the various methods is also highlighted, although the state of the art does not lend itself to a consistent and coherent comparison among all the methods presented here.</t>
  </si>
  <si>
    <t xml:space="preserve">http://www.ncbi.nlm.nih.gov/pubmed/17975267</t>
  </si>
  <si>
    <t xml:space="preserve">SynPAM-a distance measure based on synonymous codon substitutions.</t>
  </si>
  <si>
    <t xml:space="preserve">Measuring evolutionary distances between DNA or protein sequences forms the basis of many applications in computational biology and evolutionary studies. Of particular interest are distances based on synonymous substitutions, since these substitutions are considered to be under very little selection pressure and therefore assumed to accumulate in an almost clock-like manner. SynPAM, the method presented here, allows the estimation of distances between coding DNA sequences based on synonymous codon substitutions. The problem of estimating an accurate distance from the observed substitution pattern is solved by maximum-likelihood with empirical codon substitution matrices employed for the underlying Markov model. Comparisons with established measures of synonymous distance indicate that SynPAM has less variance and yields useful results over a longer time range.</t>
  </si>
  <si>
    <t xml:space="preserve">http://www.ncbi.nlm.nih.gov/pubmed/24564706</t>
  </si>
  <si>
    <t xml:space="preserve">Finishing bacterial genome assemblies with Mix.</t>
  </si>
  <si>
    <t xml:space="preserve">Among challenges that hamper reaping the benefits of genome assembly are both unfinished assemblies and the ensuing experimental costs. First, numerous software solutions for genome de novo assembly are available, each having its advantages and drawbacks, without clear guidelines as to how to choose among them. Second, these solutions produce draft assemblies that often require a resource intensive finishing phase. In this paper we address these two aspects by developing Mix , a tool that mixes two or more draft assemblies, without relying on a reference genome and having the goal to reduce contig fragmentation and thus speed-up genome finishing. The proposed algorithm builds an extension graph where vertices represent extremities of contigs and edges represent existing alignments between these extremities. These alignment edges are used for contig extension. The resulting output assembly corresponds to a set of paths in the extension graph that maximizes the cumulative contig length. We evaluate the performance of Mix on bacterial NGS data from the GAGE-B study and apply it to newly sequenced Mycoplasma genomes. Resulting final assemblies demonstrate a significant improvement in the overall assembly quality. In particular, Mix is consistent by providing better overall quality results even when the choice is guided solely by standard assembly statistics, as is the case for de novo projects. Mix is implemented in Python and is available at https://github.com/cbib/MIX, novel data for our Mycoplasma study is available at http://services.cbib.u-bordeaux2.fr/mix/.</t>
  </si>
  <si>
    <t xml:space="preserve">http://www.ncbi.nlm.nih.gov/pubmed/24589664</t>
  </si>
  <si>
    <t xml:space="preserve">MAGI: Methylation analysis using genome information.</t>
  </si>
  <si>
    <t xml:space="preserve">By incorporating annotation information into the analysis of next-generation sequencing DNA methylation data, we provide an improvement in performance over current testing procedures. Methylation analysis using genome information (MAGI) is applicable for both unreplicated and replicated data, and provides an effective analysis for studies with low sequencing depth. When compared with current tests, the annotation-informed tests provide an increase in statistical power and offer a significance-based interpretation of differential methylation.</t>
  </si>
  <si>
    <t xml:space="preserve">http://www.ncbi.nlm.nih.gov/pubmed/14534198</t>
  </si>
  <si>
    <t xml:space="preserve">Flexible structure alignment by chaining aligned fragment pairs allowing twists.</t>
  </si>
  <si>
    <t xml:space="preserve">Protein structures are flexible and undergo structural rearrangements as part of their function, and yet most existing protein structure comparison methods treat them as rigid bodies, which may lead to incorrect alignment. We have developed the Flexible structure AlignmenT by Chaining AFPs (Aligned Fragment Pairs) with Twists (FATCAT), a new method for structural alignment of proteins. The FATCAT approach simultaneously addresses the two major goals of flexible structure alignment; optimizing the alignment and minimizing the number of rigid-body movements (twists) around pivot points (hinges) introduced in the reference protein. In contrast, currently existing flexible structure alignment programs treat the hinge detection as a post-process of a standard rigid body alignment. We illustrate the advantages of the FATCAT approach by several examples of comparison between proteins known to adopt different conformations, where the FATCAT algorithm achieves more accurate structure alignments than current methods, while at the same time introducing fewer hinges.</t>
  </si>
  <si>
    <t xml:space="preserve">http://www.ncbi.nlm.nih.gov/pubmed/21092314</t>
  </si>
  <si>
    <t xml:space="preserve">iGTP: a software package for large-scale gene tree parsimony analysis.</t>
  </si>
  <si>
    <t xml:space="preserve">The ever-increasing wealth of genomic sequence information provides an unprecedented opportunity for large-scale phylogenetic analysis. However, species phylogeny inference is obfuscated by incongruence among gene trees due to evolutionary events such as gene duplication and loss, incomplete lineage sorting (deep coalescence), and horizontal gene transfer. Gene tree parsimony (GTP) addresses this issue by seeking a species tree that requires the minimum number of evolutionary events to reconcile a given set of incongruent gene trees. Despite its promise, the use of gene tree parsimony has been limited by the fact that existing software is either not fast enough to tackle large data sets or is restricted in the range of evolutionary events it can handle. We introduce iGTP, a platform-independent software program that implements state-of-the-art algorithms that greatly speed up species tree inference under the duplication, duplication-loss, and deep coalescence reconciliation costs. iGTP significantly extends and improves the functionality and performance of existing gene tree parsimony software and offers advanced features such as building effective initial trees using stepwise leaf addition and the ability to have unrooted gene trees in the input. Moreover, iGTP provides a user-friendly graphical interface with integrated tree visualization software to facilitate analysis of the results. iGTP enables, for the first time, gene tree parsimony analyses of thousands of genes from hundreds of taxa using the duplication, duplication-loss, and deep coalescence reconciliation costs, all from within a convenient graphical user interface.</t>
  </si>
  <si>
    <t xml:space="preserve">Journal</t>
  </si>
  <si>
    <t xml:space="preserve">Abbreviated Journal Title</t>
  </si>
  <si>
    <t xml:space="preserve">Number of methods</t>
  </si>
  <si>
    <t xml:space="preserve">Total Cites</t>
  </si>
  <si>
    <t xml:space="preserve">2014 Impact Factor</t>
  </si>
  <si>
    <t xml:space="preserve">ACTA CRYSTALLOGR D</t>
  </si>
  <si>
    <t xml:space="preserve">ALGORITHM MOL BIOL</t>
  </si>
  <si>
    <t xml:space="preserve">AM J HUM GENET</t>
  </si>
  <si>
    <t xml:space="preserve">ANAL CHEM</t>
  </si>
  <si>
    <t xml:space="preserve">BIOINFORMATICS</t>
  </si>
  <si>
    <t xml:space="preserve">BMC BIOINFORMATICS</t>
  </si>
  <si>
    <t xml:space="preserve">BMC EVOL BIOL</t>
  </si>
  <si>
    <t xml:space="preserve">BMC GENOMICS</t>
  </si>
  <si>
    <t xml:space="preserve">BRIEF BIOINFORM</t>
  </si>
  <si>
    <t xml:space="preserve">CURR BIOL</t>
  </si>
  <si>
    <t xml:space="preserve">GENE</t>
  </si>
  <si>
    <t xml:space="preserve">GENOME BIOL</t>
  </si>
  <si>
    <t xml:space="preserve">GENOME RES</t>
  </si>
  <si>
    <t xml:space="preserve">GENOMICS</t>
  </si>
  <si>
    <t xml:space="preserve">INT J CHEM REACT ENG</t>
  </si>
  <si>
    <t xml:space="preserve">J COMPUT BIOL</t>
  </si>
  <si>
    <t xml:space="preserve">J MOL BIOL</t>
  </si>
  <si>
    <t xml:space="preserve">J MOL EVOL</t>
  </si>
  <si>
    <t xml:space="preserve">Master's Thesis, Technische Universität Berlin</t>
  </si>
  <si>
    <t xml:space="preserve">METHOD ENZYMOL</t>
  </si>
  <si>
    <t xml:space="preserve">MOL BIOL EVOL</t>
  </si>
  <si>
    <t xml:space="preserve">MOL CELL PROTEOMICS</t>
  </si>
  <si>
    <t xml:space="preserve">MOL PHYLOGENET EVOL</t>
  </si>
  <si>
    <t xml:space="preserve">MOL SYST BIOL</t>
  </si>
  <si>
    <t xml:space="preserve">NATURE</t>
  </si>
  <si>
    <t xml:space="preserve">NAT BIOTECHNOL</t>
  </si>
  <si>
    <t xml:space="preserve">NAT GENET</t>
  </si>
  <si>
    <t xml:space="preserve">NAT METHODS</t>
  </si>
  <si>
    <t xml:space="preserve">NAT PROTOC</t>
  </si>
  <si>
    <t xml:space="preserve">NAT STRUCT MOL BIOL</t>
  </si>
  <si>
    <t xml:space="preserve">NUCLEIC ACIDS RES</t>
  </si>
  <si>
    <t xml:space="preserve">PLOS COMPUT BIOL</t>
  </si>
  <si>
    <t xml:space="preserve">PLOS GENET</t>
  </si>
  <si>
    <t xml:space="preserve">PLOS ONE</t>
  </si>
  <si>
    <t xml:space="preserve">P NATL ACAD SCI USA</t>
  </si>
  <si>
    <t xml:space="preserve">PROTEIN SCI</t>
  </si>
  <si>
    <t xml:space="preserve">STAT SCI</t>
  </si>
  <si>
    <t xml:space="preserve">SYST BIOL</t>
  </si>
  <si>
    <t xml:space="preserve">TAXON</t>
  </si>
  <si>
    <t xml:space="preserve">Label</t>
  </si>
  <si>
    <t xml:space="preserve">http://www.ncbi.nlm.nih.gov/pubmed/27556636</t>
  </si>
  <si>
    <t xml:space="preserve">Benchmarking of de novo assembly algorithms for Nanopore data reveals optimal performance of OLC approaches.</t>
  </si>
  <si>
    <t xml:space="preserve">Improved DNA sequencing methods have transformed the field of genomics over the last decade. This has become possible due to the development of inexpensive short read sequencing technologies which have now resulted in three generations of sequencing platforms. More recently, a new fourth generation of Nanopore based single molecule sequencing technology, was developed based on MinION(®) sequencer which is portable, inexpensive and fast. It is capable of generating reads of length greater than 100 kb. Though it has many specific advantages, the two major limitations of the MinION reads are high error rates and the need for the development of downstream pipelines. The algorithms for error correction have already emerged, while development of pipelines is still at nascent stage. In this study, we benchmarked available assembler algorithms to find an appropriate framework that can efficiently assemble Nanopore sequenced reads. To address this, we employed genome-scale Nanopore sequenced datasets available for E. coli and yeast genomes respectively. In order to comprehensively evaluate multiple algorithmic frameworks, we included assemblers based on de Bruijn graphs (Velvet and ABySS), Overlap Layout Consensus (OLC) (Celera) and Greedy extension (SSAKE) approaches. We analyzed the quality, accuracy of the assemblies as well as the computational performance of each of the assemblers included in our benchmark. Our analysis unveiled that OLC-based algorithm, Celera, could generate a high quality assembly with ten times higher N50 &amp;amp; mean contig values as well as one-fifth the number of total number of contigs compared to other tools. Celera was also found to exhibit an average genome coverage of 12 % in E. coli dataset and 70 % in Yeast dataset as well as relatively lesser run times. In contrast, de Bruijn graph based assemblers Velvet and ABySS generated the assemblies of moderate quality, in less time when there is no limitation on the memory allocation, while greedy extension based algorithm SSAKE generated an assembly of very poor quality but with genome coverage of 90 % on yeast dataset. OLC can be considered as a favorable algorithmic framework for the development of assembler tools for Nanopore-based data, followed by de Bruijn based algorithms as they consume relatively less or similar run times as OLC-based algorithms for generating assembly, irrespective of the memory allocated for the task. However, few improvements must be made to the existing de Bruijn implementations in order to generate an assembly with reasonable quality. Our findings should help in stimulating the development of novel assemblers for handling Nanopore sequence data.</t>
  </si>
  <si>
    <t xml:space="preserve">http://www.ncbi.nlm.nih.gov/pubmed/31874603</t>
  </si>
  <si>
    <t xml:space="preserve">The Copy Number Alterations (CNAs) are discovered to be tightly associated with cancers, so accurately detecting them is one of the most important tasks in the cancer genomics. A series of CNAs detection methods have been proposed and new ones are still being developed. Due to the complexity of CNAs in cancers, no CNAs detection method has been accepted as the gold standard caller. Several evaluation works have made attempts to reveal typical CNAs detection methods' performance. Limited by the scale of evaluation data, these different comparison works don't reach a consensus and the researchers are still confused on how to choose one proper CNAs caller for their analysis. Therefore, it needs a more comprehensive evaluation of typical CNAs detection methods' performance. In this work, we use a large-scale real dataset from CAGEKID consortium to evaluate total 12 typical CNAs detection methods. These methods are most widely used in cancer researches and always used as benchmark for the newly proposed CNAs detection methods. This large-scale dataset comprises of SNP array data on 94 samples and the whole genome sequencing data on 10 samples. Evaluations are comprehensively implemented in current scenarios of CNAs detection, which include that detect CNAs on SNP array data, on sequencing data with tumor and normal matched samples and on sequencing data with single tumor sample. Three SNP based methods are firstly ranked. Subsequently, the best SNP based method's results are used as benchmark to compare six matched samples based methods and three single tumor sample based methods in terms of the preprocessing, recall rate, Jaccard index and segmentation characteristics. Our survey thoroughly reveals 12 typical methods' superiority and inferiority. We explain why methods show specific characteristics from a methodological standpoint. Finally, we present the guiding principle for choosing one proper CNAs detection method under specific conditions. Some unsolved problems and expectations are also addressed for upcoming CNAs detection methods.</t>
  </si>
  <si>
    <t xml:space="preserve">http://www.ncbi.nlm.nih.gov/pubmed/31015787</t>
  </si>
  <si>
    <t xml:space="preserve">In bioinformatics, estimation of k-mer abundance histograms or just enumerat-ing the number of unique k-mers and the number of singletons are desirable in many genome sequence analysis applications. The applications include predicting genome sizes, data pre-processing for de Bruijn graph assembly methods (tune runtime parameters for analysis tools), repeat detection, sequenc-ing coverage estimation, measuring sequencing error rates, etc. Different methods for cardinality estima-tion in sequencing data have been developed in recent years. In this article, we present a comparative assessment of the different k-mer frequency estima-tion programs (ntCard, KmerGenie, KmerStream and Khmer (abundance-dist-single.py and unique-kmers.py) to assess their relative merits and demerits. Principally, the miscounts/error-rates of these tools are analyzed by rigorous experimental analysis for a varied range of k. We also present experimental results on runtime, scalability for larger datasets, memory, CPU utilization as well as parallelism of k-mer frequency estimation methods. The results indicate that ntCard is more accurate in estimating F0, f1 and full k-mer abundance histograms compared with other methods. ntCard is the fastest but it has more memory requirements compared to KmerGenie. The results of this evaluation may serve as a roadmap to potential users and practitioners of streaming algorithms for estimating k-mer coverage frequencies, to assist them in identifying an appro-priate method. Such results analysis also help researchers to discover remaining open research ques-tions, effective combinations of existing techniques and possible avenues for future research.</t>
  </si>
  <si>
    <t xml:space="preserve">http://www.ncbi.nlm.nih.gov/pubmed/29579198</t>
  </si>
  <si>
    <t xml:space="preserve">A comprehensive evaluation of alignment software for reduced representation bisulfite sequencing data.</t>
  </si>
  <si>
    <t xml:space="preserve">The rapid development of next-generation sequencing technology provides an opportunity to study genome-wide DNA methylation at single-base resolution. However, depletion of unmethylated cytosines brings challenges for aligning bisulfite-converted sequencing reads to a large reference. Software tools for aligning methylation reads have not yet been comprehensively evaluated, especially for the widely used reduced representation bisulfite sequencing (RRBS) that involves enrichment for CpG islands (CGIs). We specially developed a simulator, RRBSsim, for benchmarking analysis of RRBS data. We performed extensive comparison of seven mapping algorithms for methylation analysis in both real and simulated RRBS data. Eighteen lung tumors and matched adjacent tissues were sequenced by the RRBS protocols. Our empirical evaluation found that methylation results were less consistent between software tools for CpG sites with low sequencing depth, medium methylation level, on CGI shores or gene body. These observations were further confirmed by simulations that indicated software tools generally had lower recall of detecting these vulnerable CpG sites and lower precision of estimating methylation levels in these CpG sites. Among the software tools tested, bwa-meth and BS-Seeker2 (bowtie2) are currently our preferred aligners for RRBS data in terms of recall, precision and speed. Existing aligners cannot efficiently handle moderately methylated CpG sites and those CpG sites on CGI shores or gene body. Interpretation of methylation results from these vulnerable CpG sites should be treated with caution. Our study reveals several important features inherent in methylation data, and RRBSsim provides guidance to advance sequence-based methylation data analysis and methodological development. RRBSsim is a simulator for benchmarking analysis of RRBS data and its source code is available at https://github.com/xwBio/RRBSsim or https://github.com/xwBio/Docker-RRBSsim. Supplementary data are available at Bioinformatics online.</t>
  </si>
  <si>
    <t xml:space="preserve">http://www.ncbi.nlm.nih.gov/pubmed/29617724</t>
  </si>
  <si>
    <t xml:space="preserve">Nanopore sequencing technology and tools for genome assembly: computational analysis of the current state, bottlenecks and future directions.</t>
  </si>
  <si>
    <t xml:space="preserve">Nanopore sequencing technology has the potential to render other sequencing technologies obsolete with its ability to generate long reads and provide portability. However, high error rates of the technology pose a challenge while generating accurate genome assemblies. The tools used for nanopore sequence analysis are of critical importance, as they should overcome the high error rates of the technology. Our goal in this work is to comprehensively analyze current publicly available tools for nanopore sequence analysis to understand their advantages, disadvantages and performance bottlenecks. It is important to understand where the current tools do not perform well to develop better tools. To this end, we (1) analyze the multiple steps and the associated tools in the genome assembly pipeline using nanopore sequence data, and (2) provide guidelines for determining the appropriate tools for each step. Based on our analyses, we make four key observations: (1) the choice of the tool for basecalling plays a critical role in overcoming the high error rates of nanopore sequencing technology. (2) Read-to-read overlap finding tools, GraphMap and Minimap, perform similarly in terms of accuracy. However, Minimap has a lower memory usage, and it is faster than GraphMap. (3) There is a trade-off between accuracy and performance when deciding on the appropriate tool for the assembly step. The fast but less accurate assembler Miniasm can be used for quick initial assembly, and further polishing can be applied on top of it to increase the accuracy, which leads to faster overall assembly. (4) The state-of-the-art polishing tool, Racon, generates high-quality consensus sequences while providing a significant speedup over another polishing tool, Nanopolish. We analyze various combinations of different tools and expose the trade-offs between accuracy, performance, memory usage and scalability. We conclude that our observations can guide researchers and practitioners in making conscious and effective choices for each step of the genome assembly pipeline using nanopore sequence data. Also, with the help of bottlenecks we have found, developers can improve the current tools or build new ones that are both accurate and fast, to overcome the high error rates of the nanopore sequencing technology.</t>
  </si>
  <si>
    <t xml:space="preserve">http://www.ncbi.nlm.nih.gov/pubmed/32138645</t>
  </si>
  <si>
    <t xml:space="preserve">With the rapid development of whole exome sequencing (WES), an increasing number of tools are being proposed for copy number variation (CNV) detection based on this technique. However, no comprehensive guide is available for the use of these tools in clinical settings, which renders them inapplicable in practice. To resolve this problem, in this study, we evaluated the performances of four WES-based CNV tools, and established a guideline for the recommendation of a suitable tool according to the application requirements. In this study, first, we selected four WES-based CNV detection tools: CoNIFER, cn.MOPS, CNVkit and exomeCopy. Then, we evaluated their performances in terms of three aspects: sensitivity and specificity, overlapping consistency and computational costs. From this evaluation, we obtained four main results: (1) The sensitivity increases and subsequently stabilizes as the coverage or CNV size increases, while the specificity decreases. (2) CoNIFER performs better for CNV insertions than for CNV deletions, while the remaining tools exhibit the opposite trend. (3) CoNIFER, cn.MOPS and CNVkit realize satisfactory overlapping consistency, which indicates their results are trustworthy. (4) CoNIFER has the best space complexity and cn.MOPS has the best time complexity among these four tools. Finally, we established a guideline for tools' usage according to these results. No available tool performs excellently under all conditions; however, some tools perform excellently in some scenarios. Users can obtain a CNV tool recommendation from our paper according to the targeted CNV size, the CNV type or computational costs of their projects, as presented in Table 1, which is helpful even for users with limited knowledge of computer science.</t>
  </si>
  <si>
    <t xml:space="preserve">http://www.ncbi.nlm.nih.gov/pubmed/27461106</t>
  </si>
  <si>
    <t xml:space="preserve">A comparative study of k-spectrum-based error correction methods for next-generation sequencing data analysis.</t>
  </si>
  <si>
    <t xml:space="preserve">Innumerable opportunities for new genomic research have been stimulated by advancement in high-throughput next-generation sequencing (NGS). However, the pitfall of NGS data abundance is the complication of distinction between true biological variants and sequence error alterations during downstream analysis. Many error correction methods have been developed to correct erroneous NGS reads before further analysis, but independent evaluation of the impact of such dataset features as read length, genome size, and coverage depth on their performance is lacking. This comparative study aims to investigate the strength and weakness as well as limitations of some newest k-spectrum-based methods and to provide recommendations for users in selecting suitable methods with respect to specific NGS datasets. Six k-spectrum-based methods, i.e., Reptile, Musket, Bless, Bloocoo, Lighter, and Trowel, were compared using six simulated sets of paired-end Illumina sequencing data. These NGS datasets varied in coverage depth (10× to 120×), read length (36 to 100 bp), and genome size (4.6 to 143 MB). Error Correction Evaluation Toolkit (ECET) was employed to derive a suite of metrics (i.e., true positives, false positive, false negative, recall, precision, gain, and F-score) for assessing the correction quality of each method. Results from computational experiments indicate that Musket had the best overall performance across the spectra of examined variants reflected in the six datasets. The lowest accuracy of Musket (F-score = 0.81) occurred to a dataset with a medium read length (56 bp), a medium coverage (50×), and a small-sized genome (5.4 MB). The other five methods underperformed (F-score &amp;lt; 0.80) and/or failed to process one or more datasets. This study demonstrates that various factors such as coverage depth, read length, and genome size may influence performance of individual k-spectrum-based error correction methods. Thus, efforts have to be paid in choosing appropriate methods for error correction of specific NGS datasets. Based on our comparative study, we recommend Musket as the top choice because of its consistently superior performance across all six testing datasets. Further extensive studies are warranted to assess these methods using experimental datasets generated by NGS platforms (e.g., 454, SOLiD, and Ion Torrent) under more diversified parameter settings (k-mer values and edit distances) and to compare them against other non-k-spectrum-based classes of error correction methods.</t>
  </si>
  <si>
    <t xml:space="preserve">http://www.ncbi.nlm.nih.gov/pubmed/28569140</t>
  </si>
  <si>
    <t xml:space="preserve">Recently copy number variation (CNV) has gained considerable interest as a type of genomic/genetic variation that plays an important role in disease susceptibility. Advances in sequencing technology have created an opportunity for detecting CNVs more accurately. Recently whole exome sequencing (WES) has become primary strategy for sequencing patient samples and study their genomics aberrations. However, compared to whole genome sequencing, WES introduces more biases and noise that make CNV detection very challenging. Additionally, tumors' complexity makes the detection of cancer specific CNVs even more difficult. Although many CNV detection tools have been developed since introducing NGS data, there are few tools for somatic CNV detection for WES data in cancer. In this study, we evaluated the performance of the most recent and commonly used CNV detection tools for WES data in cancer to address their limitations and provide guidelines for developing new ones. We focused on the tools that have been designed or have the ability to detect cancer somatic aberrations. We compared the performance of the tools in terms of sensitivity and false discovery rate (FDR) using real data and simulated data. Comparative analysis of the results of the tools showed that there is a low consensus among the tools in calling CNVs. Using real data, tools show moderate sensitivity (~50% - ~80%), fair specificity (~70% - ~94%) and poor FDRs (~27% - ~60%). Also, using simulated data we observed that increasing the coverage more than 10× in exonic regions does not improve the detection power of the tools significantly. The limited performance of the current CNV detection tools for WES data in cancer indicates the need for developing more efficient and precise CNV detection methods. Due to the complexity of tumors and high level of noise and biases in WES data, employing advanced novel segmentation, normalization and de-noising techniques that are designed specifically for cancer data is necessary. Also, CNV detection development suffers from the lack of a gold standard for performance evaluation. Finally, developing tools with user-friendly user interfaces and visualization features can enhance CNV studies for a broader range of users.</t>
  </si>
  <si>
    <t xml:space="preserve">http://www.ncbi.nlm.nih.gov/pubmed/30717772</t>
  </si>
  <si>
    <t xml:space="preserve">Third-generation sequencing technologies have advanced the progress of the biological research by generating reads that are substantially longer than second-generation sequencing technologies. However, their notorious high error rate impedes straightforward data analysis and limits their application. A handful of error correction methods for these error-prone long reads have been developed to date. The output data quality is very important for downstream analysis, whereas computing resources could limit the utility of some computing-intense tools. There is a lack of standardized assessments for these long-read error-correction methods. Here, we present a comparative performance assessment of ten state-of-the-art error-correction methods for long reads. We established a common set of benchmarks for performance assessment, including sensitivity, accuracy, output rate, alignment rate, output read length, run time, and memory usage, as well as the effects of error correction on two downstream applications of long reads: de novo assembly and resolving haplotype sequences. Taking into account all of these metrics, we provide a suggestive guideline for method choice based on available data size, computing resources, and individual research goals.</t>
  </si>
  <si>
    <t xml:space="preserve">http://www.ncbi.nlm.nih.gov/pubmed/32183840</t>
  </si>
  <si>
    <t xml:space="preserve">Recent advancements in next-generation sequencing have rapidly improved our ability to study genomic material at an unprecedented scale. Despite substantial improvements in sequencing technologies, errors present in the data still risk confounding downstream analysis and limiting the applicability of sequencing technologies in clinical tools. Computational error correction promises to eliminate sequencing errors, but the relative accuracy of error correction algorithms remains unknown. In this paper, we evaluate the ability of error correction algorithms to fix errors across different types of datasets that contain various levels of heterogeneity. We highlight the advantages and limitations of computational error correction techniques across different domains of biology, including immunogenomics and virology. To demonstrate the efficacy of our technique, we apply the UMI-based high-fidelity sequencing protocol to eliminate sequencing errors from both simulated data and the raw reads. We then perform a realistic evaluation of error-correction methods. In terms of accuracy, we find that method performance varies substantially across different types of datasets with no single method performing best on all types of examined data. Finally, we also identify the techniques that offer a good balance between precision and sensitivity.</t>
  </si>
  <si>
    <t xml:space="preserve">http://www.ncbi.nlm.nih.gov/pubmed/31504998</t>
  </si>
  <si>
    <t xml:space="preserve">19 Dubious Ways to Compute the Marginal Likelihood of a Phylogenetic Tree Topology.</t>
  </si>
  <si>
    <t xml:space="preserve">The marginal likelihood of a model is a key quantity for assessing the evidence provided by the data in support of a model. The marginal likelihood is the normalizing constant for the posterior density, obtained by integrating the product of the likelihood and the prior with respect to model parameters. Thus, the computational burden of computing the marginal likelihood scales with the dimension of the parameter space. In phylogenetics, where we work with tree topologies that are high-dimensional models, standard approaches to computing marginal likelihoods are very slow. Here, we study methods to quickly compute the marginal likelihood of a single fixed tree topology. We benchmark the speed and accuracy of 19 different methods to compute the marginal likelihood of phylogenetic topologies on a suite of real data sets under the JC69 model. These methods include several new ones that we develop explicitly to solve this problem, as well as existing algorithms that we apply to phylogenetic models for the first time. Altogether, our results show that the accuracy of these methods varies widely, and that accuracy does not necessarily correlate with computational burden. Our newly developed methods are orders of magnitude faster than standard approaches, and in some cases, their accuracy rivals the best established estimators.</t>
  </si>
  <si>
    <t xml:space="preserve">http://www.ncbi.nlm.nih.gov/pubmed/31159850</t>
  </si>
  <si>
    <t xml:space="preserve">Structural variations (SVs) or copy number variations (CNVs) greatly impact the functions of the genes encoded in the genome and are responsible for diverse human diseases. Although a number of existing SV detection algorithms can detect many types of SVs using whole genome sequencing (WGS) data, no single algorithm can call every type of SVs with high precision and high recall. We comprehensively evaluate the performance of 69 existing SV detection algorithms using multiple simulated and real WGS datasets. The results highlight a subset of algorithms that accurately call SVs depending on specific types and size ranges of the SVs and that accurately determine breakpoints, sizes, and genotypes of the SVs. We enumerate potential good algorithms for each SV category, among which GRIDSS, Lumpy, SVseq2, SoftSV, Manta, and Wham are better algorithms in deletion or duplication categories. To improve the accuracy of SV calling, we systematically evaluate the accuracy of overlapping calls between possible combinations of algorithms for every type and size range of SVs. The results demonstrate that both the precision and recall for overlapping calls vary depending on the combinations of specific algorithms rather than the combinations of methods used in the algorithms. These results suggest that careful selection of the algorithms for each type and size range of SVs is required for accurate calling of SVs. The selection of specific pairs of algorithms for overlapping calls promises to effectively improve the SV detection accuracy.</t>
  </si>
  <si>
    <t xml:space="preserve">http://www.ncbi.nlm.nih.gov/pubmed/27256311</t>
  </si>
  <si>
    <t xml:space="preserve">Over the last decades, vast numbers of sequences were deposited in public databases. Bioinformatics tools allow homology and consequently functional inference for these sequences. New profile-based homology search tools have been introduced, allowing reliable detection of remote homologs, but have not been systematically benchmarked. To provide such a comparison, which can guide bioinformatics workflows, we extend and apply our previously developed benchmark approach to evaluate the 'next generation' of profile-based approaches, including CS-BLAST, HHSEARCH and PHMMER, in comparison with the non-profile based search tools NCBI-BLAST, USEARCH, UBLAST and FASTA. We generated challenging benchmark datasets based on protein domain architectures within either the PFAM + Clan, SCOP/Superfamily or CATH/Gene3D domain definition schemes. From each dataset, homologous and non-homologous protein pairs were aligned using each tool, and standard performance metrics calculated. We further measured congruence of domain architecture assignments in the three domain databases. CSBLAST and PHMMER had overall highest accuracy. FASTA, UBLAST and USEARCH showed large trade-offs of accuracy for speed optimization. Profile methods are superior at inferring remote homologs but the difference in accuracy between methods is relatively small. PHMMER and CSBLAST stand out with the highest accuracy, yet still at a reasonable computational cost. Additionally, we show that less than 0.1% of Swiss-Prot protein pairs considered homologous by one database are considered non-homologous by another, implying that these classifications represent equivalent underlying biological phenomena, differing mostly in coverage and granularity. Benchmark datasets and all scripts are placed at (http://sonnhammer.org/download/Homology_benchmark). forslund@embl.de Supplementary data are available at Bioinformatics online.</t>
  </si>
  <si>
    <t xml:space="preserve">http://www.ncbi.nlm.nih.gov/pubmed/31134276</t>
  </si>
  <si>
    <t xml:space="preserve">Benchmarking of 4C-seq pipelines based on real and simulated data.</t>
  </si>
  <si>
    <t xml:space="preserve">With its capacity for high-resolution data output in one region of interest, chromosome conformation capture combined with high-throughput sequencing (4C-seq) is a state-of-the-art next-generation sequencing technique that provides epigenetic insights, and regularly advances current medical research. However, 4C-seq data are complex and prone to biases, and while specialized programs exist, an unbiased, extensive benchmarking is still lacking. Furthermore, neither substantial datasets with fully characterized ground truth, nor simulation programs for realistic 4C-seq data have been published. We conducted a benchmarking study on 66 4C-seq samples from 20 datasets, and developed a novel 4C-seq simulation software, Basic4CSim, to allow for detailed comparisons of 4C-seq algorithms on 50 simulated datasets with 10-120 samples each. Simulations and benchmarking were adapted to address different characteristics of 4C-seq data. Simulated data were compared with published samples to validate simulation settings. We identified differences between 4C-seq algorithms in terms of precision, recall, interaction structure, and run time, and observed general trends. Novel differential pipeline versions of single-sample based 4C-seq algorithms were included in the benchmarking. While no single tool was optimally suited for both near-cis and far-cis, and both single-sample and differential analyses, choosing a high-performing algorithm variant did improve results considerably. For near-cis scenarios, r3Cseq, peakC and FourCSeq offered high precision, while fourSig demonstrated high overall F1 scores in far-cis analyses. Finally, 4C-seq simulations may aid in the development of improved analysis algorithms. Basic4CSim is available at https://github.com/walter-ca/Basic4CSim. Supplementary data are available at Bioinformatics online.</t>
  </si>
  <si>
    <t xml:space="preserve">http://www.ncbi.nlm.nih.gov/pubmed/31465436</t>
  </si>
  <si>
    <t xml:space="preserve">The popularity of CRISPR-based gene editing has resulted in an abundance of tools to design CRISPR-Cas9 guides. This is also driven by the fact that designing highly specific and efficient guides is a crucial, but not trivial, task in using CRISPR for gene editing. Here, we thoroughly analyse the performance of 18 design tools. They are evaluated based on runtime performance, compute requirements, and guides generated. To achieve this, we implemented a method for auditing system resources while a given tool executes, and tested each tool on datasets of increasing size, derived from the mouse genome. We found that only five tools had a computational performance that would allow them to analyse an entire genome in a reasonable time, and without exhausting computing resources. There was wide variation in the guides identified, with some tools reporting every possible guide while others filtered for predicted efficiency. Some tools also failed to exclude guides that would target multiple positions in the genome. We also considered two collections with over a thousand guides each, for which experimental data is available. There is a lot of variation in performance between the datasets, but the relative order of the tools is partially conserved. Importantly, the most striking result is a lack of consensus between the tools. Our results show that CRISPR-Cas9 guide design tools need further work in order to achieve rapid whole-genome analysis and that improvements in guide design will likely require combining multiple approaches.</t>
  </si>
  <si>
    <t xml:space="preserve">http://www.ncbi.nlm.nih.gov/pubmed/28052134</t>
  </si>
  <si>
    <t xml:space="preserve">Targeted metagenomics, also known as metagenetics, is a high-throughput sequencing application focusing on a nucleotide target in a microbiome to describe its taxonomic content. A wide range of bioinformatics pipelines are available to analyze sequencing outputs, and the choice of an appropriate tool is crucial and not trivial. No standard evaluation method exists for estimating the accuracy of a pipeline for targeted metagenomics analyses. This article proposes an evaluation protocol containing real and simulated targeted metagenomics datasets, and adequate metrics allowing us to study the impact of different variables on the biological interpretation of results. This protocol was used to compare six different bioinformatics pipelines in the basic user context: Three common ones (mothur, QIIME and BMP) based on a clustering-first approach and three emerging ones (Kraken, CLARK and One Codex) using an assignment-first approach. This study surprisingly reveals that the effect of sequencing errors has a bigger impact on the results that choosing different amplified regions. Moreover, increasing sequencing throughput increases richness overestimation, even more so for microbiota of high complexity. Finally, the choice of the reference database has a bigger impact on richness estimation for clustering-first pipelines, and on correct taxa identification for assignment-first pipelines. Using emerging assignment-first pipelines is a valid approach for targeted metagenomics analyses, with a quality of results comparable to popular clustering-first pipelines, even with an error-prone sequencing technology like Ion Torrent. However, those pipelines are highly sensitive to the quality of databases and their annotations, which makes clustering-first pipelines still the only reliable approach for studying microbiomes that are not well described.</t>
  </si>
  <si>
    <t xml:space="preserve">http://www.ncbi.nlm.nih.gov/pubmed/30658573</t>
  </si>
  <si>
    <t xml:space="preserve">The analysis of single-cell RNA sequencing (scRNAseq) data plays an important role in understanding the intrinsic and extrinsic cellular processes in biological and biomedical research. One significant effort in this area is the detection of differentially expressed (DE) genes. scRNAseq data, however, are highly heterogeneous and have a large number of zero counts, which introduces challenges in detecting DE genes. Addressing these challenges requires employing new approaches beyond the conventional ones, which are based on a nonzero difference in average expression. Several methods have been developed for differential gene expression analysis of scRNAseq data. To provide guidance on choosing an appropriate tool or developing a new one, it is necessary to evaluate and compare the performance of differential gene expression analysis methods for scRNAseq data. In this study, we conducted a comprehensive evaluation of the performance of eleven differential gene expression analysis software tools, which are designed for scRNAseq data or can be applied to them. We used simulated and real data to evaluate the accuracy and precision of detection. Using simulated data, we investigated the effect of sample size on the detection accuracy of the tools. Using real data, we examined the agreement among the tools in identifying DE genes, the run time of the tools, and the biological relevance of the detected DE genes. In general, agreement among the tools in calling DE genes is not high. There is a trade-off between true-positive rates and the precision of calling DE genes. Methods with higher true positive rates tend to show low precision due to their introducing false positives, whereas methods with high precision show low true positive rates due to identifying few DE genes. We observed that current methods designed for scRNAseq data do not tend to show better performance compared to methods designed for bulk RNAseq data. Data multimodality and abundance of zero read counts are the main characteristics of scRNAseq data, which play important roles in the performance of differential gene expression analysis methods and need to be considered in terms of the development of new methods.</t>
  </si>
  <si>
    <t xml:space="preserve">http://www.ncbi.nlm.nih.gov/pubmed/28934964</t>
  </si>
  <si>
    <t xml:space="preserve">One of the main challenges in metagenomics is the identification of microorganisms in clinical and environmental samples. While an extensive and heterogeneous set of computational tools is available to classify microorganisms using whole-genome shotgun sequencing data, comprehensive comparisons of these methods are limited. In this study, we use the largest-to-date set of laboratory-generated and simulated controls across 846 species to evaluate the performance of 11 metagenomic classifiers. Tools were characterized on the basis of their ability to identify taxa at the genus, species, and strain levels, quantify relative abundances of taxa, and classify individual reads to the species level. Strikingly, the number of species identified by the 11 tools can differ by over three orders of magnitude on the same datasets. Various strategies can ameliorate taxonomic misclassification, including abundance filtering, ensemble approaches, and tool intersection. Nevertheless, these strategies were often insufficient to completely eliminate false positives from environmental samples, which are especially important where they concern medically relevant species. Overall, pairing tools with different classification strategies (k-mer, alignment, marker) can combine their respective advantages. This study provides positive and negative controls, titrated standards, and a guide for selecting tools for metagenomic analyses by comparing ranges of precision, accuracy, and recall. We show that proper experimental design and analysis parameters can reduce false positives, provide greater resolution of species in complex metagenomic samples, and improve the interpretation of results.</t>
  </si>
  <si>
    <t xml:space="preserve">http://www.ncbi.nlm.nih.gov/pubmed/27162186</t>
  </si>
  <si>
    <t xml:space="preserve">Evaluation of hybrid and non-hybrid methods for de novo assembly of nanopore reads.</t>
  </si>
  <si>
    <t xml:space="preserve">Recent emergence of nanopore sequencing technology set a challenge for established assembly methods. In this work, we assessed how existing hybrid and non-hybrid de novo assembly methods perform on long and error prone nanopore reads. We benchmarked five non-hybrid (in terms of both error correction and scaffolding) assembly pipelines as well as two hybrid assemblers which use third generation sequencing data to scaffold Illumina assemblies. Tests were performed on several publicly available MinION and Illumina datasets of Escherichia coli K-12, using several sequencing coverages of nanopore data (20×, 30×, 40× and 50×). We attempted to assess the assembly quality at each of these coverages, in order to estimate the requirements for closed bacterial genome assembly. For the purpose of the benchmark, an extensible genome assembly benchmarking framework was developed. Results show that hybrid methods are highly dependent on the quality of NGS data, but much less on the quality and coverage of nanopore data and perform relatively well on lower nanopore coverages. All non-hybrid methods correctly assemble the E. coli genome when coverage is above 40×, even the non-hybrid method tailored for Pacific Biosciences reads. While it requires higher coverage compared to a method designed particularly for nanopore reads, its running time is significantly lower. https://github.com/kkrizanovic/NanoMark mile.sikic@fer.hr Supplementary data are available at Bioinformatics online.</t>
  </si>
  <si>
    <t xml:space="preserve">http://www.ncbi.nlm.nih.gov/pubmed/29258419</t>
  </si>
  <si>
    <t xml:space="preserve">HISEA: HIerarchical SEed Aligner for PacBio data.</t>
  </si>
  <si>
    <t xml:space="preserve">The next generation sequencing (NGS) techniques have been around for over a decade. Many of their fundamental applications rely on the ability to compute good genome assemblies. As the technology evolves, the assembly algorithms and tools have to continuously adjust and improve. The currently dominant technology of Illumina produces reads that are too short to bridge many repeats, setting limits on what can be successfully assembled. The emerging SMRT (Single Molecule, Real-Time) sequencing technique from Pacific Biosciences produces uniform coverage and long reads of length up to sixty thousand base pairs, enabling significantly better genome assemblies. However, SMRT reads are much more expensive and have a much higher error rate than Illumina's - around 10-15% - mostly due to indels. New algorithms are very much needed to take advantage of the long reads while mitigating the effect of high error rate and lowering the required coverage. An essential step in assembling SMRT data is the detection of alignments, or overlaps, between reads. High error rate and very long reads make this a much more challenging problem than for Illumina data. We present a new pairwise read aligner, or overlapper, HISEA (Hierarchical SEed Aligner) for SMRT sequencing data. HISEA uses a novel two-step k-mer search, employing consistent clustering, k-mer filtering, and read alignment extension. We compare HISEA against several state-of-the-art programs - BLASR, DALIGNER, GraphMap, MHAP, and Minimap - on real datasets from five organisms. We compare their sensitivity, precision, specificity, F1-score, as well as time and memory usage. We also introduce a new, more precise, evaluation method. Finally, we compare the two leading programs, MHAP and HISEA, for their genome assembly performance in the Canu pipeline. Our algorithm has the best alignment detection sensitivity among all programs for SMRT data, significantly higher than the current best. The currently best assembler for SMRT data is the Canu program which uses the MHAP aligner in its pipeline. We have incorporated our new HISEA aligner in the Canu pipeline and benchmarked it against the best pipeline for multiple datasets at two relevant coverage levels: 30x and 50x. Our assemblies are better than those using MHAP for both coverage levels. Moreover, Canu+HISEA assemblies for 30x coverage are comparable with Canu+MHAP assemblies for 50x coverage, while being faster and cheaper. The HISEA algorithm produces alignments with highest sensitivity compared with the current state-of-the-art algorithms. Integrated in the Canu pipeline, currently the best for assembling PacBio data, it produces better assemblies than Canu+MHAP.</t>
  </si>
  <si>
    <t xml:space="preserve">http://www.ncbi.nlm.nih.gov/pubmed/28739658</t>
  </si>
  <si>
    <t xml:space="preserve">Inferring relatedness from genomic data is an essential component of genetic association studies, population genetics, forensics, and genealogy. While numerous methods exist for inferring relatedness, thorough evaluation of these approaches in real data has been lacking. Here, we report an assessment of 12 state-of-the-art pairwise relatedness inference methods using a data set with 2485 individuals contained in several large pedigrees that span up to six generations. We find that all methods have high accuracy (92-99%) when detecting first- and second-degree relationships, but their accuracy dwindles to &amp;lt;43% for seventh-degree relationships. However, most identical by descent (IBD) segment-based methods inferred seventh-degree relatives correct to within one relatedness degree for &amp;gt;76% of relative pairs. Overall, the most accurate methods are Estimation of Recent Shared Ancestry (ERSA) and approaches that compute total IBD sharing using the output from GERMLINE and Refined IBD to infer relatedness. Combining information from the most accurate methods provides little accuracy improvement, indicating that novel approaches, such as new methods that leverage relatedness signals from multiple samples, are needed to achieve a sizeable jump in performance.</t>
  </si>
  <si>
    <t xml:space="preserve">http://www.ncbi.nlm.nih.gov/pubmed/31136576</t>
  </si>
  <si>
    <t xml:space="preserve">Recently, copy number variation (CNV) has gained considerable interest as a type of genomic variation that plays an important role in complex phenotypes and disease susceptibility. Since a number of CNV detection methods have recently been developed, it is necessary to help investigators choose suitable methods for CNV detection depending on their objectives. For this reason, this study compared ten commonly used CNV detection applications, including CNVnator, ReadDepth, RDXplorer, LUMPY and Control-FREEC, benchmarking the applications by sensitivity, specificity and computational demands. Taking the DGV gold standard variants as a standard dataset, we evaluated the ten applications with real sequencing data at sequencing depths from 5X to 50X. Among the ten methods benchmarked, LUMPY performs the best for both high sensitivity and specificity at each sequencing depth. For the purpose of high specificity, Canvas is also a good choice. If high sensitivity is preferred, CNVnator and RDXplorer are better choices. Additionally, CNVnator and GROM-RD perform well for low-depth sequencing data. Our results provide a comprehensive performance evaluation for these selected CNV detection methods and facilitate future development and improvement in CNV prediction methods.</t>
  </si>
  <si>
    <t xml:space="preserve">http://www.ncbi.nlm.nih.gov/pubmed/30343665</t>
  </si>
  <si>
    <t xml:space="preserve">Noise cancellation using total variation for copy number variation detection.</t>
  </si>
  <si>
    <t xml:space="preserve">Due to recent advances in sequencing technologies, sequence-based analysis has been widely applied to detecting copy number variations (CNVs). There are several techniques for identifying CNVs using next generation sequencing (NGS) data, however methods employing depth of coverage or read depth (RD) have recently become a main technique to identify CNVs. The main assumption of the RD-based CNV detection methods is that the readcount value at a specific genomic location is correlated with the copy number at that location. However, readcount data's noise and biases distort the association between the readcounts and copy numbers. For more accurate CNV identification, these biases and noise need to be mitigated. In this work, to detect CNVs more precisely and efficiently we propose a novel denoising method based on the total variation approach and the Taut String algorithm. To investigate the performance of the proposed denoising method, we computed sensitivities, false discovery rates and specificities of CNV detection when employing denoising, using both simulated and real data. We also compared the performance of the proposed denoising method, Taut String, with that of the commonly used approaches such as moving average (MA) and discrete wavelet transforms (DWT) in terms of sensitivity of detecting true CNVs and time complexity. The results show that Taut String works better than DWT and MA and has a better power to identify very narrow CNVs. The ability of Taut String denoising in preserving CNV segments' breakpoints and narrow CNVs increases the detection accuracy of segmentation algorithms, resulting in higher sensitivities and lower false discovery rates. In this study, we proposed a new denoising method for sequence-based CNV detection based on a signal processing technique. Existing CNV detection algorithms identify many false CNV segments and fail in detecting short CNV segments due to noise and biases. Employing an effective and efficient denoising method can significantly enhance the detection accuracy of the CNV segmentation algorithms. Advanced denoising methods from the signal processing field can be employed to implement such algorithms. We showed that non-linear denoising methods that consider sparsity and piecewise constant characteristics of CNV data result in better performance in CNV detection.</t>
  </si>
  <si>
    <t xml:space="preserve">http://www.ncbi.nlm.nih.gov/pubmed/29568413</t>
  </si>
  <si>
    <t xml:space="preserve">In addition to the rapid advancement in Next-Generation Sequencing (NGS) technology, clinical panel sequencing is being used increasingly in clinical studies and tests. However, tools that are used in NGS data analysis have not been comparatively evaluated in performance for panel sequencing. This study aimed to evaluate the tools used in the alignment process, the first procedure in bioinformatics analysis, by comparing tools that have been widely used with ones that have been introduced recently. With the accumulated panel sequencing data, detected variant lists were cataloged and inserted into simulated reads produced from the reference genome (h19). The amount of unmapped reads and misaligned reads, mapping quality distribution, and runtime were measured as standards for comparison. As the most widely used tools, Bowtie2 and BWA-MEM each showed explicit performance with AUC of 0.9984 and 0.9970 respectively. Kart, maintaining superior runtime and less number of misaligned read, also similarly possessed high level of AUC (0.9723). Such selection and optimization method of tools appropriate for panel sequencing can be utilized for fields requiring error minimization, such as clinical application and liquid biopsy studies.</t>
  </si>
  <si>
    <t xml:space="preserve">http://www.ncbi.nlm.nih.gov/pubmed/28969586</t>
  </si>
  <si>
    <t xml:space="preserve">SimBA: A methodology and tools for evaluating the performance of RNA-Seq bioinformatic pipelines.</t>
  </si>
  <si>
    <t xml:space="preserve">The evolution of next-generation sequencing (NGS) technologies has led to increased focus on RNA-Seq. Many bioinformatic tools have been developed for RNA-Seq analysis, each with unique performance characteristics and configuration parameters. Users face an increasingly complex task in understanding which bioinformatic tools are best for their specific needs and how they should be configured. In order to provide some answers to these questions, we investigate the performance of leading bioinformatic tools designed for RNA-Seq analysis and propose a methodology for systematic evaluation and comparison of performance to help users make well informed choices. To evaluate RNA-Seq pipelines, we developed a suite of two benchmarking tools. SimCT generates simulated datasets that get as close as possible to specific real biological conditions accompanied by the list of genomic incidents and mutations that have been inserted. BenchCT then compares the output of any bioinformatics pipeline that has been run against a SimCT dataset with the simulated genomic and transcriptional variations it contains to give an accurate performance evaluation in addressing specific biological question. We used these tools to simulate a real-world genomic medicine question s involving the comparison of healthy and cancerous cells. Results revealed that performance in addressing a particular biological context varied significantly depending on the choice of tools and settings used. We also found that by combining the output of certain pipelines, substantial performance improvements could be achieved. Our research emphasizes the importance of selecting and configuring bioinformatic tools for the specific biological question being investigated to obtain optimal results. Pipeline designers, developers and users should include benchmarking in the context of their biological question as part of their design and quality control process. Our SimBA suite of benchmarking tools provides a reliable basis for comparing the performance of RNA-Seq bioinformatics pipelines in addressing a specific biological question. We would like to see the creation of a reference corpus of data-sets that would allow accurate comparison between benchmarks performed by different groups and the publication of more benchmarks based on this public corpus. SimBA software and data-set are available at http://cractools.gforge.inria.fr/softwares/simba/ .</t>
  </si>
  <si>
    <t xml:space="preserve">http://www.ncbi.nlm.nih.gov/pubmed/28583067</t>
  </si>
  <si>
    <t xml:space="preserve">PFASUM: a substitution matrix from Pfam structural alignments.</t>
  </si>
  <si>
    <t xml:space="preserve">Detecting homologous protein sequences and computing multiple sequence alignments (MSA) are fundamental tasks in molecular bioinformatics. These tasks usually require a substitution matrix for modeling evolutionary substitution events derived from a set of aligned sequences. Over the last years, the known sequence space increased drastically and several publications demonstrated that this can lead to significantly better performing matrices. Interestingly, matrices based on dated sequence datasets are still the de facto standard for both tasks even though their data basis may limit their capabilities. We address these aspects by presenting a new substitution matrix series called PFASUM. These matrices are derived from Pfam seed MSAs using a novel algorithm and thus build upon expert ground truth data covering a large and diverse sequence space. We show results for two use cases: First, we tested the homology search performance of PFASUM matrices on up-to-date ASTRAL databases with varying sequence similarity. Our study shows that the usage of PFASUM matrices can lead to significantly better homology search results when compared to conventional matrices. PFASUM matrices with comparable relative entropies to the commonly used substitution matrices BLOSUM50, BLOSUM62, PAM250, VTML160 and VTML200 outperformed their corresponding counterparts in 93% of all test cases. A general assessment also comparing matrices with different relative entropies showed that PFASUM matrices delivered the best homology search performance in the test set. Second, our results demonstrate that the usage of PFASUM matrices for MSA construction improves their quality when compared to conventional matrices. On up-to-date MSA benchmarks, at least 60% of all MSAs were reconstructed in an equal or higher quality when using MUSCLE with PFASUM31, PFASUM43 and PFASUM60 matrices instead of conventional matrices. This rate even increases to at least 76% for MSAs containing similar sequences. We present the novel PFASUM substitution matrices derived from manually curated MSA ground truth data covering the currently known sequence space. Our results imply that PFASUM matrices improve homology search performance as well as MSA quality in many cases when compared to conventional substitution matrices. Hence, we encourage the usage of PFASUM matrices and especially PFASUM60 for these specific tasks.</t>
  </si>
  <si>
    <t xml:space="preserve">http://www.ncbi.nlm.nih.gov/pubmed/31727126</t>
  </si>
  <si>
    <t xml:space="preserve">Evaluating nanopore sequencing data processing pipelines for structural variation identification.</t>
  </si>
  <si>
    <t xml:space="preserve">Structural variations (SVs) account for about 1% of the differences among human genomes and play a significant role in phenotypic variation and disease susceptibility. The emerging nanopore sequencing technology can generate long sequence reads and can potentially provide accurate SV identification. However, the tools for aligning long-read data and detecting SVs have not been thoroughly evaluated. Using four nanopore datasets, including both empirical and simulated reads, we evaluate four alignment tools and three SV detection tools. We also evaluate the impact of sequencing depth on SV detection. Finally, we develop a machine learning approach to integrate call sets from multiple pipelines. Overall SV callers' performance varies depending on the SV types. For an initial data assessment, we recommend using aligner minimap2 in combination with SV caller Sniffles because of their speed and relatively balanced performance. For detailed analysis, we recommend incorporating information from multiple call sets to improve the SV call performance. We present a workflow for evaluating aligners and SV callers for nanopore sequencing data and approaches for integrating multiple call sets. Our results indicate that additional optimizations are needed to improve SV detection accuracy and sensitivity, and an integrated call set can provide enhanced performance. The nanopore technology is improving, and the sequencing community is likely to grow accordingly. In turn, better benchmark call sets will be available to more accurately assess the performance of available tools and facilitate further tool development.</t>
  </si>
  <si>
    <t xml:space="preserve">http://www.ncbi.nlm.nih.gov/pubmed/31324872</t>
  </si>
  <si>
    <t xml:space="preserve">In recent years, many software packages for identifying structural variants (SVs) using whole-genome sequencing data have been released. When published, a new method is commonly compared with those already available, but this tends to be selective and incomplete. The lack of comprehensive benchmarking of methods presents challenges for users in selecting methods and for developers in understanding algorithm behaviours and limitations. Here we report the comprehensive evaluation of 10 SV callers, selected following a rigorous process and spanning the breadth of detection approaches, using high-quality reference cell lines, as well as simulations. Due to the nature of available truth sets, our focus is on general-purpose rather than somatic callers. We characterise the impact on performance of event size and type, sequencing characteristics, and genomic context, and analyse the efficacy of ensemble calling and calibration of variant quality scores. Finally, we provide recommendations for both users and methods developers.</t>
  </si>
  <si>
    <t xml:space="preserve">http://www.ncbi.nlm.nih.gov/pubmed/31159722</t>
  </si>
  <si>
    <t xml:space="preserve">Illumina error correction near highly repetitive DNA regions improves de novo genome assembly.</t>
  </si>
  <si>
    <t xml:space="preserve">Several standalone error correction tools have been proposed to correct sequencing errors in Illumina data in order to facilitate de novo genome assembly. However, in a recent survey, we showed that state-of-the-art assemblers often did not benefit from this pre-correction step. We found that many error correction tools introduce new errors in reads that overlap highly repetitive DNA regions such as low-complexity patterns or short homopolymers, ultimately leading to a more fragmented assembly. We propose BrownieCorrector, an error correction tool for Illumina sequencing data that focuses on the correction of only those reads that overlap short DNA patterns that are highly repetitive in the genome. BrownieCorrector extracts all reads that contain such a pattern and clusters them into different groups using a community detection algorithm that takes into account both the sequence similarity between overlapping reads and their respective paired-end reads. Each cluster holds reads that originate from the same genomic region and hence each cluster can be corrected individually, thus providing a consistent correction for all reads within that cluster. BrownieCorrector is benchmarked using six real Illumina datasets for different eukaryotic genomes. The prior use of BrownieCorrector improves assembly results over the use of uncorrected reads in all cases. In comparison with other error correction tools, BrownieCorrector leads to the best assembly results in most cases even though less than 2% of the reads within a dataset are corrected. Additionally, we investigate the impact of error correction on hybrid assembly where the corrected Illumina reads are supplemented with PacBio data. Our results confirm that BrownieCorrector improves the quality of hybrid genome assembly as well. BrownieCorrector is written in standard C++11 and released under GPL license. BrownieCorrector relies on multithreading to take advantage of multi-core/multi-CPU systems. The source code is available at https://github.com/biointec/browniecorrector .</t>
  </si>
  <si>
    <t xml:space="preserve">http://www.ncbi.nlm.nih.gov/pubmed/28808243</t>
  </si>
  <si>
    <t xml:space="preserve">Ion Torrent Personal Genome Machine (PGM) technology is a mid-length read, low-cost and high-speed next-generation sequencing platform with a relatively high insertion and deletion (indel) error rate. A full systematic assessment of the effectiveness of various error correction algorithms in PGM viral datasets (e.g., hepatitis B virus (HBV)) has not been performed. We examined 19 quality-trimmed PGM datasets for the HBV reverse transcriptase (RT) region and found a total error rate of 0.48% ± 0.12%. Deletion errors were clearly present at the ends of homopolymer runs. Tests using both real and simulated data showed that the algorithms differed in their abilities to detect and correct errors and that the error rate and sequencing depth significantly affected the performance. Of the algorithms tested, Pollux showed a better overall performance but tended to over-correct 'genuine' substitution variants, whereas Fiona proved to be better at distinguishing these variants from sequencing errors. We found that the combined use of Pollux and Fiona gave the best results when error-correcting Ion Torrent PGM viral data.</t>
  </si>
  <si>
    <t xml:space="preserve">http://www.ncbi.nlm.nih.gov/pubmed/29029338</t>
  </si>
  <si>
    <t xml:space="preserve">To Include or Not to Include: The Impact of Gene Filtering on Species Tree Estimation Methods.</t>
  </si>
  <si>
    <t xml:space="preserve">With the increasing availability of whole genome data, many species trees are being constructed from hundreds to thousands of loci. Although concatenation analysis using maximum likelihood is a standard approach for estimating species trees, it does not account for gene tree heterogeneity, which can occur due to many biological processes, such as incomplete lineage sorting. Coalescent species tree estimation methods, many of which are statistically consistent in the presence of incomplete lineage sorting, include Bayesian methods that coestimate the gene trees and the species tree, summary methods that compute the species tree by combining estimated gene trees, and site-based methods that infer the species tree from site patterns in the alignments of different loci. Due to concerns that poor quality loci will reduce the accuracy of estimated species trees, many recent phylogenomic studies have removed or filtered genes on the basis of phylogenetic signal and/or missing data prior to inferring species trees; little is known about the performance of species tree estimation methods when gene filtering is performed. We examine how incomplete lineage sorting, phylogenetic signal of individual loci, and missing data affect the absolute and the relative accuracy of species tree estimation methods and show how these properties affect methods' responses to gene filtering strategies. In particular, summary methods (ASTRAL-II, ASTRID, and MP-EST), a site-based coalescent method (SVDquartets within PAUP*), and an unpartitioned concatenation analysis using maximum likelihood (RAxML) were evaluated on a heterogeneous collection of simulated multilocus data sets, and the following trends were observed. Filtering genes based on gene tree estimation error improved the accuracy of the summary methods when levels of incomplete lineage sorting were low to moderate but did not benefit the summary methods under higher levels of incomplete lineage sorting, unless gene tree estimation error was also extremely high (a model condition with few replicates). Neither SVDquartets nor concatenation analysis using RAxML benefited from filtering genes on the basis of gene tree estimation error. Finally, filtering genes based on missing data was either neutral (i.e., did not impact accuracy) or else reduced the accuracy of all five methods. By providing insight into the consequences of gene filtering, we offer recommendations for estimating species tree in the presence of incomplete lineage sorting and reconcile seemingly conflicting observations made in prior studies regarding the impact of gene filtering.</t>
  </si>
  <si>
    <t xml:space="preserve">http://www.ncbi.nlm.nih.gov/pubmed/30576505</t>
  </si>
  <si>
    <t xml:space="preserve">LR_Gapcloser: a tiling path-based gap closer that uses long reads to complete genome assembly.</t>
  </si>
  <si>
    <t xml:space="preserve">Completing a genome is an important goal of genome assembly. However, many assemblies, including reference assemblies, are unfinished and have a number of gaps. Long reads obtained from third-generation sequencing (TGS) platforms can help close these gaps and improve assembly contiguity. However, current gap-closure approaches using long reads require extensive runtime and high memory usage. Thus, a fast and memory-efficient approach using long reads is needed to obtain complete genomes. We developed LR_Gapcloser to rapidly and efficiently close the gaps in genome assembly. This tool utilizes long reads generated from TGS sequencing platforms. Tested on de novo assembled gaps, repeat-derived gaps, and real gaps, LR_Gapcloser closed a higher number of gaps faster and with a lower error rate and a much lower memory usage than two existing, state-of-the art tools. This tool utilized raw reads to fill more gaps than when using error-corrected reads. It is applicable to gaps in the assemblies by different approaches and from large and complex genomes. After performing gap-closure using this tool, the contig N50 size of the human CHM1 genome was improved from 143 kb to 19 Mb, a 132-fold increase. We also closed the gaps in the Triticum urartu genome, a large genome rich in repeats; the contig N50 size was increased by 40%. Further, we evaluated the contiguity and correctness of six hybrid assembly strategies by combining the optimal TGS-based and next-generation sequencing-based assemblers with LR_Gapcloser. A proposed and optimal hybrid strategy generated a new human CHM1 genome assembly with marked contiguity. The contig N50 value was greater than 28 Mb, which is larger than previous non-reference assemblies of the diploid human genome. LR_Gapcloser is a fast and efficient tool that can be used to close gaps and improve the contiguity of genome assemblies. A proposed hybrid assembly including this tool promises reference-grade assemblies. The software is available at http://www.fishbrowser.org/software/LR_Gapcloser/.</t>
  </si>
  <si>
    <t xml:space="preserve">http://www.ncbi.nlm.nih.gov/pubmed/30936559</t>
  </si>
  <si>
    <t xml:space="preserve">Trajectory inference approaches analyze genome-wide omics data from thousands of single cells and computationally infer the order of these cells along developmental trajectories. Although more than 70 trajectory inference tools have already been developed, it is challenging to compare their performance because the input they require and output models they produce vary substantially. Here, we benchmark 45 of these methods on 110 real and 229 synthetic datasets for cellular ordering, topology, scalability and usability. Our results highlight the complementarity of existing tools, and that the choice of method should depend mostly on the dataset dimensions and trajectory topology. Based on these results, we develop a set of guidelines to help users select the best method for their dataset. Our freely available data and evaluation pipeline ( https://benchmark.dynverse.org ) will aid in the development of improved tools designed to analyze increasingly large and complex single-cell datasets.</t>
  </si>
  <si>
    <t xml:space="preserve">http://www.ncbi.nlm.nih.gov/pubmed/27148393</t>
  </si>
  <si>
    <t xml:space="preserve">Jabba: hybrid error correction for long sequencing reads.</t>
  </si>
  <si>
    <t xml:space="preserve">Third generation sequencing platforms produce longer reads with higher error rates than second generation technologies. While the improved read length can provide useful information for downstream analysis, underlying algorithms are challenged by the high error rate. Error correction methods in which accurate short reads are used to correct noisy long reads appear to be attractive to generate high-quality long reads. Methods that align short reads to long reads do not optimally use the information contained in the second generation data, and suffer from large runtimes. Recently, a new hybrid error correcting method has been proposed, where the second generation data is first assembled into a de Bruijn graph, on which the long reads are then aligned. In this context we present Jabba, a hybrid method to correct long third generation reads by mapping them on a corrected de Bruijn graph that was constructed from second generation data. Unique to our method is the use of a pseudo alignment approach with a seed-and-extend methodology, using maximal exact matches (MEMs) as seeds. In addition to benchmark results, certain theoretical results concerning the possibilities and limitations of the use of MEMs in the context of third generation reads are presented. Jabba produces highly reliable corrected reads: almost all corrected reads align to the reference, and these alignments have a very high identity. Many of the aligned reads are error-free. Additionally, Jabba corrects reads using a very low amount of CPU time. From this we conclude that pseudo alignment with MEMs is a fast and reliable method to map long highly erroneous sequences on a de Bruijn graph.</t>
  </si>
  <si>
    <t xml:space="preserve">http://www.ncbi.nlm.nih.gov/pubmed/29179672</t>
  </si>
  <si>
    <t xml:space="preserve">An efficient error correction algorithm using FM-index.</t>
  </si>
  <si>
    <t xml:space="preserve">High-throughput sequencing offers higher throughput and lower cost for sequencing a genome. However, sequencing errors, including mismatches and indels, may be produced during sequencing. Because, errors may reduce the accuracy of subsequent de novo assembly, error correction is necessary prior to assembly. However, existing correction methods still face trade-offs among correction power, accuracy, and speed. We develop a novel overlap-based error correction algorithm using FM-index (called FMOE). FMOE first identifies overlapping reads by aligning a query read simultaneously against multiple reads compressed by FM-index. Subsequently, sequencing errors are corrected by k-mer voting from overlapping reads only. The experimental results indicate that FMOE has highest correction power with comparable accuracy and speed. Our algorithm performs better in long-read than short-read datasets when compared with others. The assembly results indicated different algorithms has its own strength and weakness, whereas FMOE is good for long or good-quality reads. FMOE is freely available at https://github.com/ythuang0522/FMOC .</t>
  </si>
  <si>
    <t xml:space="preserve">http://www.ncbi.nlm.nih.gov/pubmed/30180798</t>
  </si>
  <si>
    <t xml:space="preserve">TraRECo: a greedy approach based de novo transcriptome assembler with read error correction using consensus matrix.</t>
  </si>
  <si>
    <t xml:space="preserve">The challenges when developing a good de novo transcriptome assembler include how to deal with read errors and sequence repeats. Almost all de novo assemblers utilize a de Bruijn graph, with which complexity grows linearly with data size while suffering from errors and repeats. Although one can correct the errors by inspecting the topological structure of the graph, this is not an easy task when there are too many branches. Two research directions are to improve either the graph reliability or the path search precision, and in this study, we focused on the former. We present TraRECo, a greedy approach to de novo assembly employing error-aware graph construction. In the proposed approach, we built contigs by direct read alignment within a distance margin and performed a junction search to construct splicing graphs. While doing so, a contig of length l was represented by a 4 × l matrix (called a consensus matrix), in which each element was the base count of the aligned reads so far. A representative sequence was obtained by taking the majority in each column of the consensus matrix to be used for further read alignment. Once the splicing graphs had been obtained, we used IsoLasso to find paths with a noticeable read depth. The experiments using real and simulated reads show that the method provided considerable improvement in sensitivity and moderately better performance when comparing sensitivity and precision. This was achieved by the error-aware graph construction using the consensus matrix, with which the reads having errors were made usable for the graph construction (otherwise, they might have been eventually discarded). This improved the quality of the coverage depth information used in the subsequent path search step and finally the reliability of the graph. De novo assembly is mainly used to explore undiscovered isoforms and must be able to represent as many reads as possible in an efficient way. In this sense, TraRECo provides us with a potential alternative for improving graph reliability even though the computational burden is much higher than the single k-mer in the de Bruijn graph approach.</t>
  </si>
  <si>
    <t xml:space="preserve">http://www.ncbi.nlm.nih.gov/pubmed/27464550</t>
  </si>
  <si>
    <t xml:space="preserve">Comparative performance of transcriptome assembly methods for non-model organisms.</t>
  </si>
  <si>
    <t xml:space="preserve">The technological revolution in next-generation sequencing has brought unprecedented opportunities to study any organism of interest at the genomic or transcriptomic level. Transcriptome assembly is a crucial first step for studying the molecular basis of phenotypes of interest using RNA-Sequencing (RNA-Seq). However, the optimal strategy for assembling vast amounts of short RNA-Seq reads remains unresolved, especially for organisms without a sequenced genome. This study compared four transcriptome assembly methods, including a widely used de novo assembler (Trinity), two transcriptome re-assembly strategies utilizing proteomic and genomic resources from closely related species (reference-based re-assembly and TransPS) and a genome-guided assembler (Cufflinks). These four assembly strategies were compared using a comprehensive transcriptomic database of Aedes albopictus, for which a genome sequence has recently been completed. The quality of the various assemblies was assessed by the number of contigs generated, contig length distribution, percent paired-end read mapping, and gene model representation via BLASTX. Our results reveal that de novo assembly generates a similar number of gene models relative to genome-guided assembly with a fragmented reference, but produces the highest level of redundancy and requires the most computational power. Using a closely related reference genome to guide transcriptome assembly can generate biased contig sequences. Increasing the number of reads used in the transcriptome assembly tends to increase the redundancy within the assembly and decrease both median contig length and percent identity between contigs and reference protein sequences. This study provides general guidance for transcriptome assembly of RNA-Seq data from organisms with or without a sequenced genome. The optimal transcriptome assembly strategy will depend upon the subsequent downstream analyses. However, our results emphasize the efficacy of de novo assembly, which can be as effective as genome-guided assembly when the reference genome assembly is fragmented. If a genome assembly and sufficient computational resources are available, it can be beneficial to combine de novo and genome-guided assemblies. Caution should be taken when using a closely related reference genome to guide transcriptome assembly. The quantity of read pairs used in the transcriptome assembly does not necessarily correlate with the quality of the assembly.</t>
  </si>
  <si>
    <t xml:space="preserve">http://www.ncbi.nlm.nih.gov/pubmed/28821237</t>
  </si>
  <si>
    <t xml:space="preserve">Evaluation of the impact of Illumina error correction tools on de novo genome assembly.</t>
  </si>
  <si>
    <t xml:space="preserve">Recently, many standalone applications have been proposed to correct sequencing errors in Illumina data. The key idea is that downstream analysis tools such as de novo genome assemblers benefit from a reduced error rate in the input data. Surprisingly, a systematic validation of this assumption using state-of-the-art assembly methods is lacking, even for recently published methods. For twelve recent Illumina error correction tools (EC tools) we evaluated both their ability to correct sequencing errors and their ability to improve de novo genome assembly in terms of contig size and accuracy. We confirm that most EC tools reduce the number of errors in sequencing data without introducing many new errors. However, we found that many EC tools suffer from poor performance in certain sequence contexts such as regions with low coverage or regions that contain short repeated or low-complexity sequences. Reads overlapping such regions are often ill-corrected in an inconsistent manner, leading to breakpoints in the resulting assemblies that are not present in assemblies obtained from uncorrected data. Resolving this systematic flaw in future EC tools could greatly improve the applicability of such tools.</t>
  </si>
  <si>
    <t xml:space="preserve">http://www.ncbi.nlm.nih.gov/pubmed/29788930</t>
  </si>
  <si>
    <t xml:space="preserve">NPBSS: a new PacBio sequencing simulator for generating the continuous long reads with an empirical model.</t>
  </si>
  <si>
    <t xml:space="preserve">PacBio sequencing platform offers longer read lengths than the second-generation sequencing technologies. It has revolutionized de novo genome assembly and enabled the automated reconstruction of reference-quality genomes. Due to its extremely wide range of application areas, fast sequencing simulation systems with high fidelity are in great demand to facilitate the development and comparison of subsequent analysis tools. Although there are several available simulators (e.g., PBSIM, SimLoRD and FASTQSim) that target the specific generation of PacBio libraries, the error rate of simulated sequences is not well matched to the quality value of raw PacBio datasets, especially for PacBio's continuous long reads (CLR). By analyzing the characteristic features of CLR data from PacBio SMRT (single molecule real time) sequencing, we developed a new PacBio sequencing simulator (called NPBSS) for producing CLR reads. NPBSS simulator firstly samples the read sequences according to the read length logarithmic normal distribution, and choses different base quality values with different proportions. Then, NPBSS computes the overall error probability of each base in the read sequence with an empirical model, and calculates the deletion, substitution and insertion probabilities with the overall error probability to generate the PacBio CLR reads. Alignment results demonstrate that NPBSS fits the error rate of the PacBio CLR reads better than PBSIM and FASTQSim. In addition, the assembly results also show that simulated sequences of NPBSS are more like real PacBio CLR data. NPBSS simulator is convenient to use with efficient computation and flexible parameters setting. Its generating PacBio CLR reads are more like real PacBio datasets.</t>
  </si>
  <si>
    <t xml:space="preserve">http://www.ncbi.nlm.nih.gov/pubmed/30329135</t>
  </si>
  <si>
    <t xml:space="preserve">The estimation of multiple sequence alignments of protein sequences is a basic step in many bioinformatics pipelines, including protein structure prediction, protein family identification, and phylogeny estimation. Statistical coestimation of alignments and trees under stochastic models of sequence evolution has long been considered the most rigorous technique for estimating alignments and trees, but little is known about the accuracy of such methods on biological benchmarks. We report the results of an extensive study evaluating the most popular protein alignment methods as well as the statistical coestimation method BAli-Phy on 1192 protein data sets from established benchmarks as well as on 120 simulated data sets. Our study (which used more than 230 CPU years for the BAli-Phy analyses alone) shows that BAli-Phy has better precision and recall (with respect to the true alignments) than the other alignment methods on the simulated data sets but has consistently lower recall on the biological benchmarks (with respect to the reference alignments) than many of the other methods. In other words, we find that BAli-Phy systematically underaligns when operating on biological sequence data but shows no sign of this on simulated data. There are several potential causes for this change in performance, including model misspecification, errors in the reference alignments, and conflicts between structural alignment and evolutionary alignments, and future research is needed to determine the most likely explanation. We conclude with a discussion of the potential ramifications for each of these possibilities. [BAli-Phy; homology; multiple sequence alignment; protein sequences; structural alignment.].</t>
  </si>
  <si>
    <t xml:space="preserve">http://www.ncbi.nlm.nih.gov/pubmed/29949990</t>
  </si>
  <si>
    <t xml:space="preserve">Optimization and profile calculation of ODE models using second order adjoint sensitivity analysis.</t>
  </si>
  <si>
    <t xml:space="preserve">Parameter estimation methods for ordinary differential equation (ODE) models of biological processes can exploit gradients and Hessians of objective functions to achieve convergence and computational efficiency. However, the computational complexity of established methods to evaluate the Hessian scales linearly with the number of state variables and quadratically with the number of parameters. This limits their application to low-dimensional problems. We introduce second order adjoint sensitivity analysis for the computation of Hessians and a hybrid optimization-integration-based approach for profile likelihood computation. Second order adjoint sensitivity analysis scales linearly with the number of parameters and state variables. The Hessians are effectively exploited by the proposed profile likelihood computation approach. We evaluate our approaches on published biological models with real measurement data. Our study reveals an improved computational efficiency and robustness of optimization compared to established approaches, when using Hessians computed with adjoint sensitivity analysis. The hybrid computation method was more than 2-fold faster than the best competitor. Thus, the proposed methods and implemented algorithms allow for the improvement of parameter estimation for medium and large scale ODE models. The algorithms for second order adjoint sensitivity analysis are implemented in the Advanced MATLAB Interface to CVODES and IDAS (AMICI, https://github.com/ICB-DCM/AMICI/). The algorithm for hybrid profile likelihood computation is implemented in the parameter estimation toolbox (PESTO, https://github.com/ICB-DCM/PESTO/). Both toolboxes are freely available under the BSD license. Supplementary data are available at Bioinformatics online.</t>
  </si>
  <si>
    <t xml:space="preserve">http://www.ncbi.nlm.nih.gov/pubmed/27912743</t>
  </si>
  <si>
    <t xml:space="preserve">STR-realigner: a realignment method for short tandem repeat regions.</t>
  </si>
  <si>
    <t xml:space="preserve">In the estimation of repeat numbers in a short tandem repeat (STR) region from high-throughput sequencing data, two types of strategies are mainly taken: a strategy based on counting repeat patterns included in sequence reads spanning the region and a strategy based on estimating the difference between the actual insert size and the insert size inferred from paired-end reads. The quality of sequence alignment is crucial, especially in the former approaches although usual alignment methods have difficulty in STR regions due to insertions and deletions caused by the variations of repeat numbers. We proposed a new dynamic programming based realignment method named STR-realigner that considers repeat patterns in STR regions as prior knowledge. By allowing the size change of repeat patterns with low penalty in STR regions, accurate realignment is expected. For the performance evaluation, publicly available STR variant calling tools were applied to three types of aligned reads: synthetically generated sequencing reads aligned with BWA-MEM, those realigned with STR-realigner, those realigned with ReviSTER, and those realigned with GATK IndelRealigner. From the comparison of root mean squared errors between estimated and true STR region size, the results for the dataset realigned with STR-realigner are better than those for other cases. For real data analysis, we used a real sequencing dataset from Illumina HiSeq 2000 for a parent-offspring trio. RepeatSeq and lobSTR were applied to the sequence reads for these individuals aligned with BWA-MEM, those realigned with STR-realigner, ReviSTER, and GATK IndelRealigner. STR-realigner shows the best performance in terms of consistency of the size of estimated STR regions in Mendelian inheritance. Root mean squared error values were also calculated from the comparison of these estimated results with STR region sizes obtained from high coverage PacBio sequencing data, and the results from the realigned sequencing data with STR-realigner showed the least (the best) root mean squared error value. The effectiveness of the proposed realignment method for STR regions was verified from the comparison with an existing method on both simulation datasets and real whole genome sequencing dataset.</t>
  </si>
  <si>
    <t xml:space="preserve">http://www.ncbi.nlm.nih.gov/pubmed/31080946</t>
  </si>
  <si>
    <t xml:space="preserve">Evaluation of Causal Structure Learning Methods on Mixed Data Types.</t>
  </si>
  <si>
    <t xml:space="preserve">Causal structure learning algorithms are very important in many fields, including biomedical sciences, because they can uncover the underlying causal network structure from observational data. Several such algorithms have been developed over the years, but they usually operate on datasets of a single data type: continuous or discrete variables only. More recently, we and others have proposed new causal structure learning algorithms for mixed data types. However, to-date there is no study that critically evaluates these methods' performance. In this paper, we provide the first extensive empirical evaluation of several popular causal structure learning methods on mixed data types and in a variety of parameter settings and sample sizes. Our results serve as a guide as to which method performs the best in a given context, and as such they are a first step towards a &amp;quot;method selection guide&amp;quot; for those running causal modeling methods on real life datasets.</t>
  </si>
  <si>
    <t xml:space="preserve">http://www.ncbi.nlm.nih.gov/pubmed/31053060</t>
  </si>
  <si>
    <t xml:space="preserve">FastqPuri: high-performance preprocessing of RNA-seq data.</t>
  </si>
  <si>
    <t xml:space="preserve">RNA sequencing (RNA-seq) has become the standard means of analyzing gene and transcript expression in high-throughput. While previously sequence alignment was a time demanding step, fast alignment methods and even more so transcript counting methods which avoid mapping and quantify gene and transcript expression by evaluating whether a read is compatible with a transcript, have led to significant speed-ups in data analysis. Now, the most time demanding step in the analysis of RNA-seq data is preprocessing the raw sequence data, such as running quality control and adapter, contamination and quality filtering before transcript or gene quantification. To do so, many researchers chain different tools, but a comprehensive, flexible and fast software that covers all preprocessing steps is currently missing. We here present FastqPuri, a light-weight and highly efficient preprocessing tool for fastq data. FastqPuri provides sequence quality reports on the sample and dataset level with new plots which facilitate decision making for subsequent quality filtering. Moreover, FastqPuri efficiently removes adapter sequences and sequences from biological contamination from the data. It accepts both single- and paired-end data in uncompressed or compressed fastq files. FastqPuri can be run stand-alone and is suitable to be run within pipelines. We benchmarked FastqPuri against existing tools and found that FastqPuri is superior in terms of speed, memory usage, versatility and comprehensiveness. FastqPuri is a new tool which covers all aspects of short read sequence data preprocessing. It was designed for RNA-seq data to meet the needs for fast preprocessing of fastq data to allow transcript and gene counting, but it is suitable to process any short read sequencing data of which high sequence quality is needed, such as for genome assembly or SNV (single nucleotide variant) detection. FastqPuri is most flexible in filtering undesired biological sequences by offering two approaches to optimize speed and memory usage dependent on the total size of the potential contaminating sequences. FastqPuri is available at https://github.com/jengelmann/FastqPuri . It is implemented in C and R and licensed under GPL v3.</t>
  </si>
  <si>
    <t xml:space="preserve">http://www.ncbi.nlm.nih.gov/pubmed/26589281</t>
  </si>
  <si>
    <t xml:space="preserve">Large-scale machine learning for metagenomics sequence classification.</t>
  </si>
  <si>
    <t xml:space="preserve">Metagenomics characterizes the taxonomic diversity of microbial communities by sequencing DNA directly from an environmental sample. One of the main challenges in metagenomics data analysis is the binning step, where each sequenced read is assigned to a taxonomic clade. Because of the large volume of metagenomics datasets, binning methods need fast and accurate algorithms that can operate with reasonable computing requirements. While standard alignment-based methods provide state-of-the-art performance, compositional approaches that assign a taxonomic class to a DNA read based on the k-mers it contains have the potential to provide faster solutions. We propose a new rank-flexible machine learning-based compositional approach for taxonomic assignment of metagenomics reads and show that it benefits from increasing the number of fragments sampled from reference genome to tune its parameters, up to a coverage of about 10, and from increasing the k-mer size to about 12. Tuning the method involves training machine learning models on about 10(8) samples in 10(7) dimensions, which is out of reach of standard softwares but can be done efficiently with modern implementations for large-scale machine learning. The resulting method is competitive in terms of accuracy with well-established alignment and composition-based tools for problems involving a small to moderate number of candidate species and for reasonable amounts of sequencing errors. We show, however, that machine learning-based compositional approaches are still limited in their ability to deal with problems involving a greater number of species and more sensitive to sequencing errors. We finally show that the new method outperforms the state-of-the-art in its ability to classify reads from species of lineage absent from the reference database and confirm that compositional approaches achieve faster prediction times, with a gain of 2-17 times with respect to the BWA-MEM short read mapper, depending on the number of candidate species and the level of sequencing noise. Data and codes are available at http://cbio.ensmp.fr/largescalemetagenomics pierre.mahe@biomerieux.com Supplementary data are available at Bioinformatics online.</t>
  </si>
  <si>
    <t xml:space="preserve">http://www.ncbi.nlm.nih.gov/pubmed/29244002</t>
  </si>
  <si>
    <t xml:space="preserve">Higher recall in metagenomic sequence classification exploiting overlapping reads.</t>
  </si>
  <si>
    <t xml:space="preserve">In recent years several different fields, such as ecology, medicine and microbiology, have experienced an unprecedented development due to the possibility of direct sequencing of microbioimic samples. Among problems that researchers in the field have to deal with, taxonomic classification of metagenomic reads is one of the most challenging. State of the art methods classify single reads with almost 100% precision. However, very often, the performance in terms of recall falls at about 50%. As a consequence, state-of-the-art methods are indeed capable of correctly classify only half of the reads in the sample. How to achieve better performances in terms of overall quality of classification remains a largely unsolved problem. In this paper we propose a method for metagenomics CLassification Improvement with Overlapping Reads (CLIOR), that exploits the information carried by the overlapping reads graph of the input read dataset to improve recall, f-measure, and the estimated abundance of species. In this work, we applied CLIOR on top of the classification produced by the classifier Clark-l. Experiments on simulated and synthetic metagenomes show that CLIOR can lead to substantial improvement of the recall rate, sometimes doubling it. On average, on simulated datasets, the increase of recall is paired with an higher precision too, while on synthetic datasets it comes at expenses of a small loss of precision. On experiments on real metagenomes CLIOR is able to assign many more reads while keeping the abundance ratios in line with previous studies. Our results showed that with CLIOR is possible to boost the recall of a state-of-the-art metagenomic classifier by inferring and/or correcting the assignment of reads with missing or erroneous labeling. CLIOR is not restricted to the reads classification algorithm used in our experiments, but it may be applied to other methods too. Finally, CLIOR does not need large computational resources, and it can be run on a laptop.</t>
  </si>
  <si>
    <t xml:space="preserve">http://www.ncbi.nlm.nih.gov/pubmed/29426289</t>
  </si>
  <si>
    <t xml:space="preserve">FMLRC: Hybrid long read error correction using an FM-index.</t>
  </si>
  <si>
    <t xml:space="preserve">Long read sequencing is changing the landscape of genomic research, especially de novo assembly. Despite the high error rate inherent to long read technologies, increased read lengths dramatically improve the continuity and accuracy of genome assemblies. However, the cost and throughput of these technologies limits their application to complex genomes. One solution is to decrease the cost and time to assemble novel genomes by leveraging &amp;quot;hybrid&amp;quot; assemblies that use long reads for scaffolding and short reads for accuracy. We describe a novel method leveraging a multi-string Burrows-Wheeler Transform with auxiliary FM-index to correct errors in long read sequences using a set of complementary short reads. We demonstrate that our method efficiently produces significantly more high quality corrected sequence than existing hybrid error-correction methods. We also show that our method produces more contiguous assemblies, in many cases, than existing state-of-the-art hybrid and long-read only de novo assembly methods. Our method accurately corrects long read sequence data using complementary short reads. We demonstrate higher total throughput of corrected long reads and a corresponding increase in contiguity of the resulting de novo assemblies. Improved throughput and computational efficiency than existing methods will help better economically utilize emerging long read sequencing technologies.</t>
  </si>
  <si>
    <t xml:space="preserve">http://www.ncbi.nlm.nih.gov/pubmed/30400807</t>
  </si>
  <si>
    <t xml:space="preserve">Assessing the impact of exact reads on reducing the error rate of read mapping.</t>
  </si>
  <si>
    <t xml:space="preserve">Nowadays, according to valuable resources of high-quality genome sequences, reference-based assembly methods with high accuracy and efficiency are strongly required. Many different algorithms have been designed for mapping reads onto a genome sequence which try to enhance the accuracy of reconstructed genomes. In this problem, one of the challenges occurs when some reads are aligned to multiple locations due to repetitive regions in the genomes. In this paper, our goal is to decrease the error rate of rebuilt genomes by resolving multi-mapping reads. To achieve this purpose, we reduce the search space for the reads which can be aligned against the genome with mismatches, insertions or deletions to decrease the probability of incorrect read mapping. We propose a pipeline divided to three steps: ExactMapping, InExactMapping, and MergingContigs, where exact and inexact reads are aligned in two separate phases. We test our pipeline on some simulated and real data sets by applying some read mappers. The results show that the two-step mapping of reads onto the contigs generated by a mapper such as Bowtie2, BWA and Yara is effective in improving the contigs in terms of error rate. Assessment results of our pipeline suggest that reducing the error rate of read mapping, not only can improve the genomes reconstructed by reference-based assembly in a reasonable running time, but can also have an impact on improving the genomes generated by de novo assembly. In fact, our pipeline produces genomes comparable to those of a multi-mapping reads resolution tool, namely MMR by decreasing the number of multi-mapping reads. Consequently, we introduce EIM as a post-processing step to genomes reconstructed by mappers.</t>
  </si>
  <si>
    <t xml:space="preserve">http://www.ncbi.nlm.nih.gov/pubmed/28673253</t>
  </si>
  <si>
    <t xml:space="preserve">An improved filtering algorithm for big read datasets and its application to single-cell assembly.</t>
  </si>
  <si>
    <t xml:space="preserve">For single-cell or metagenomic sequencing projects, it is necessary to sequence with a very high mean coverage in order to make sure that all parts of the sample DNA get covered by the reads produced. This leads to huge datasets with lots of redundant data. A filtering of this data prior to assembly is advisable. Brown et al. (2012) presented the algorithm Diginorm for this purpose, which filters reads based on the abundance of their k-mers. We present Bignorm, a faster and quality-conscious read filtering algorithm. An important new algorithmic feature is the use of phred quality scores together with a detailed analysis of the k-mer counts to decide which reads to keep. We qualify and recommend parameters for our new read filtering algorithm. Guided by these parameters, we remove in terms of median 97.15% of the reads while keeping the mean phred score of the filtered dataset high. Using the SDAdes assembler, we produce assemblies of high quality from these filtered datasets in a fraction of the time needed for an assembly from the datasets filtered with Diginorm. We conclude that read filtering is a practical and efficient method for reducing read data and for speeding up the assembly process. This applies not only for single cell assembly, as shown in this paper, but also to other projects with high mean coverage datasets like metagenomic sequencing projects. Our Bignorm algorithm allows assemblies of competitive quality in comparison to Diginorm, while being much faster. Bignorm is available for download at https://git.informatik.uni-kiel.de/axw/Bignorm .</t>
  </si>
  <si>
    <t xml:space="preserve">http://www.ncbi.nlm.nih.gov/pubmed/29073143</t>
  </si>
  <si>
    <t xml:space="preserve">BBMerge - Accurate paired shotgun read merging via overlap.</t>
  </si>
  <si>
    <t xml:space="preserve">Merging paired-end shotgun reads generated on high-throughput sequencing platforms can substantially improve various subsequent bioinformatics processes, including genome assembly, binning, mapping, annotation, and clustering for taxonomic analysis. With the inexorable growth of sequence data volume and CPU core counts, the speed and scalability of read-processing tools becomes ever-more important. The accuracy of shotgun read merging is crucial as well, as errors introduced by incorrect merging percolate through to reduce the quality of downstream analysis. Thus, we designed a new tool to maximize accuracy and minimize processing time, allowing the use of read merging on larger datasets, and in analyses highly sensitive to errors. We present BBMerge, a new merging tool for paired-end shotgun sequence data. We benchmark BBMerge by comparison with eight other widely used merging tools, assessing speed, accuracy and scalability. Evaluations of both synthetic and real-world datasets demonstrate that BBMerge produces merged shotgun reads with greater accuracy and at higher speed than any existing merging tool examined. BBMerge also provides the ability to merge non-overlapping shotgun read pairs by using k-mer frequency information to assemble the unsequenced gap between reads, achieving a significantly higher merge rate while maintaining or increasing accuracy.</t>
  </si>
  <si>
    <t xml:space="preserve">http://www.ncbi.nlm.nih.gov/pubmed/28453674</t>
  </si>
  <si>
    <t xml:space="preserve">ntCard: a streaming algorithm for cardinality estimation in genomics data.</t>
  </si>
  <si>
    <t xml:space="preserve">Many bioinformatics algorithms are designed for the analysis of sequences of some uniform length, conventionally referred to as k -mers. These include de Bruijn graph assembly methods and sequence alignment tools. An efficient algorithm to enumerate the number of unique k -mers, or even better, to build a histogram of k -mer frequencies would be desirable for these tools and their downstream analysis pipelines. Among other applications, estimated frequencies can be used to predict genome sizes, measure sequencing error rates, and tune runtime parameters for analysis tools. However, calculating a k -mer histogram from large volumes of sequencing data is a challenging task. Here, we present ntCard, a streaming algorithm for estimating the frequencies of k -mers in genomics datasets. At its core, ntCard uses the ntHash algorithm to efficiently compute hash values for streamed sequences. It then samples the calculated hash values to build a reduced representation multiplicity table describing the sample distribution. Finally, it uses a statistical model to reconstruct the population distribution from the sample distribution. We have compared the performance of ntCard and other cardinality estimation algorithms. We used three datasets of 480 GB, 500 GB and 2.4 TB in size, where the first two representing whole genome shotgun sequencing experiments on the human genome and the last one on the white spruce genome. Results show ntCard estimates k -mer coverage frequencies &amp;gt;15× faster than the state-of-the-art algorithms, using similar amount of memory, and with higher accuracy rates. Thus, our benchmarks demonstrate ntCard as a potentially enabling technology for large-scale genomics applications. ntCard is written in C ++ and is released under the GPL license. It is freely available at https://github.com/bcgsc/ntCard. hmohamadi@bcgsc.ca or ibirol@bcgsc.ca. Supplementary data are available at Bioinformatics online.</t>
  </si>
  <si>
    <t xml:space="preserve">http://www.ncbi.nlm.nih.gov/pubmed/29792160</t>
  </si>
  <si>
    <t xml:space="preserve">NextSV: a meta-caller for structural variants from low-coverage long-read sequencing data.</t>
  </si>
  <si>
    <t xml:space="preserve">Structural variants (SVs) in human genomes are implicated in a variety of human diseases. Long-read sequencing delivers much longer read lengths than short-read sequencing and may greatly improve SV detection. However, due to the relatively high cost of long-read sequencing, it is unclear what coverage is needed and how to optimally use the aligners and SV callers. In this study, we developed NextSV, a meta-caller to perform SV calling from low coverage long-read sequencing data. NextSV integrates three aligners and three SV callers and generates two integrated call sets (sensitive/stringent) for different analysis purposes. We evaluated SV calling performance of NextSV under different PacBio coverages on two personal genomes, NA12878 and HX1. Our results showed that, compared with running any single SV caller, NextSV stringent call set had higher precision and balanced accuracy (F1 score) while NextSV sensitive call set had a higher recall. At 10X coverage, the recall of NextSV sensitive call set was 93.5 to 94.1% for deletions and 87.9 to 93.2% for insertions, indicating that ~10X coverage might be an optimal coverage to use in practice, considering the balance between the sequencing costs and the recall rates. We further evaluated the Mendelian errors on an Ashkenazi Jewish trio dataset. Our results provide useful guidelines for SV detection from low coverage whole-genome PacBio data and we expect that NextSV will facilitate the analysis of SVs on long-read sequencing data.</t>
  </si>
  <si>
    <t xml:space="preserve">http://www.ncbi.nlm.nih.gov/pubmed/26778510</t>
  </si>
  <si>
    <t xml:space="preserve">An evaluation of the accuracy and speed of metagenome analysis tools.</t>
  </si>
  <si>
    <t xml:space="preserve">Metagenome studies are becoming increasingly widespread, yielding important insights into microbial communities covering diverse environments from terrestrial and aquatic ecosystems to human skin and gut. With the advent of high-throughput sequencing platforms, the use of large scale shotgun sequencing approaches is now commonplace. However, a thorough independent benchmark comparing state-of-the-art metagenome analysis tools is lacking. Here, we present a benchmark where the most widely used tools are tested on complex, realistic data sets. Our results clearly show that the most widely used tools are not necessarily the most accurate, that the most accurate tool is not necessarily the most time consuming, and that there is a high degree of variability between available tools. These findings are important as the conclusions of any metagenomics study are affected by errors in the predicted community composition and functional capacity. Data sets and results are freely available from http://www.ucbioinformatics.org/metabenchmark.html.</t>
  </si>
  <si>
    <t xml:space="preserve">http://www.ncbi.nlm.nih.gov/pubmed/30271584</t>
  </si>
  <si>
    <t xml:space="preserve">A systematic performance evaluation of clustering methods for single-cell RNA-seq data.</t>
  </si>
  <si>
    <t xml:space="preserve">Subpopulation identification, usually via some form of unsupervised clustering, is a fundamental step in the analysis of many single-cell RNA-seq data sets. This has motivated the development and application of a broad range of clustering methods, based on various underlying algorithms. Here, we provide a systematic and extensible performance evaluation of 14 clustering algorithms implemented in R, including both methods developed explicitly for scRNA-seq data and more general-purpose methods. The methods were evaluated using nine publicly available scRNA-seq data sets as well as three simulations with varying degree of cluster separability. The same feature selection approaches were used for all methods, allowing us to focus on the investigation of the performance of the clustering algorithms themselves. We evaluated the ability of recovering known subpopulations, the stability and the run time and scalability of the methods. Additionally, we investigated whether the performance could be improved by generating consensus partitions from multiple individual clustering methods. We found substantial differences in the performance, run time and stability between the methods, with SC3 and Seurat showing the most favorable results. Additionally, we found that consensus clustering typically did not improve the performance compared to the best of the combined methods, but that several of the top-performing methods already perform some type of consensus clustering. All the code used for the evaluation is available on GitHub ( https://github.com/markrobinsonuzh/scRNAseq_clustering_comparison). In addition, an R package providing access to data and clustering results, thereby facilitating inclusion of new methods and data sets, is available from Bioconductor ( https://bioconductor.org/packages/DuoClustering2018).</t>
  </si>
  <si>
    <t xml:space="preserve">http://www.ncbi.nlm.nih.gov/pubmed/31208315</t>
  </si>
  <si>
    <t xml:space="preserve">Performance assessment of variant calling pipelines using human whole exome sequencing and simulated data.</t>
  </si>
  <si>
    <t xml:space="preserve">Whole exome sequencing (WES) is a cost-effective method that identifies clinical variants but it demands accurate variant caller tools. Currently available tools have variable accuracy in predicting specific clinical variants. But it may be possible to find the best combination of aligner-variant caller tools for detecting accurate single nucleotide variants (SNVs) and small insertion and deletion (InDels) separately. Moreover, many important aspects of InDel detection are overlooked while comparing the performance of tools, particularly its base pair length. We assessed the performance of variant calling pipelines using the combinations of four variant callers and five aligners on human NA12878 and simulated exome data. We used high confidence variant calls from Genome in a Bottle (GiaB) consortium for validation, and GRCh37 and GRCh38 as the human reference genome. Based on the performance metrics, both BWA and Novoalign aligners performed better with DeepVariant and SAMtools callers for detecting SNVs, and with DeepVariant and GATK for InDels. Furthermore, we obtained similar results on human NA24385 and NA24631 exome data from GiaB. In this study, DeepVariant with BWA and Novoalign performed best for detecting accurate SNVs and InDels. The accuracy of variant calling was improved by merging the top performing pipelines. The results of our study provide useful recommendations for analysis of WES data in clinical genomics.</t>
  </si>
  <si>
    <t xml:space="preserve">http://www.ncbi.nlm.nih.gov/pubmed/28931373</t>
  </si>
  <si>
    <t xml:space="preserve">Improving contig binning of metagenomic data using [Formula: see text] oligonucleotide frequency dissimilarity.</t>
  </si>
  <si>
    <t xml:space="preserve">Metagenomics sequencing provides deep insights into microbial communities. To investigate their taxonomic structure, binning assembled contigs into discrete clusters is critical. Many binning algorithms have been developed, but their performance is not always satisfactory, especially for complex microbial communities, calling for further development. According to previous studies, relative sequence compositions are similar across different regions of the same genome, but they differ between distinct genomes. Generally, current tools have used the normalized frequency of k-tuples directly, but this represents an absolute, not relative, sequence composition. Therefore, we attempted to model contigs using relative k-tuple composition, followed by measuring dissimilarity between contigs using [Formula: see text]. The [Formula: see text] was designed to measure the dissimilarity between two long sequences or Next-Generation Sequencing data with the Markov models of the background genomes. This method was effective in revealing group and gradient relationships between genomes, metagenomes and metatranscriptomes. With many binning tools available, we do not try to bin contigs from scratch. Instead, we developed [Formula: see text] to adjust contigs among bins based on the output of existing binning tools for a single metagenomic sample. The tool is taxonomy-free and depends only on k-tuples. To evaluate the performance of [Formula: see text], five widely used binning tools with different strategies of sequence composition or the hybrid of sequence composition and abundance were selected to bin six synthetic and real datasets, after which [Formula: see text] was applied to adjust the binning results. Our experiments showed that [Formula: see text] consistently achieves the best performance with tuple length k = 6 under the independent identically distributed (i.i.d.) background model. Using the metrics of recall, precision and ARI (Adjusted Rand Index), [Formula: see text] improves the binning performance in 28 out of 30 testing experiments (6 datasets with 5 binning tools). The [Formula: see text] is available at https://github.com/kunWangkun/d2SBin . Experiments showed that [Formula: see text] accurately measures the dissimilarity between contigs of metagenomic reads and that relative sequence composition is more reasonable to bin the contigs. The [Formula: see text] can be applied to any existing contig-binning tools for single metagenomic samples to obtain better binning results.</t>
  </si>
  <si>
    <t xml:space="preserve">http://www.ncbi.nlm.nih.gov/pubmed/28446139</t>
  </si>
  <si>
    <t xml:space="preserve">De novo assembly of highly polymorphic metagenomic data using in situ generated reference sequences and a novel BLAST-based assembly pipeline.</t>
  </si>
  <si>
    <t xml:space="preserve">The accuracy of metagenomic assembly is usually compromised by high levels of polymorphism due to divergent reads from the same genomic region recognized as different loci when sequenced and assembled together. A viral quasispecies is a group of abundant and diversified genetically related viruses found in a single carrier. Current mainstream assembly methods, such as Velvet and SOAPdenovo, were not originally intended for the assembly of such metagenomics data, and therefore demands for new methods to provide accurate and informative assembly results for metagenomic data. In this study, we present a hybrid method for assembling highly polymorphic data combining the partial de novo-reference assembly (PDR) strategy and the BLAST-based assembly pipeline (BBAP). The PDR strategy generates in situ reference sequences through de novo assembly of a randomly extracted partial data set which is subsequently used for the reference assembly for the full data set. BBAP employs a greedy algorithm to assemble polymorphic reads. We used 12 hepatitis B virus quasispecies NGS data sets from a previous study to assess and compare the performance of both PDR and BBAP. Analyses suggest the high polymorphism of a full metagenomic data set leads to fragmentized de novo assembly results, whereas the biased or limited representation of external reference sequences included fewer reads into the assembly with lower assembly accuracy and variation sensitivity. In comparison, the PDR generated in situ reference sequence incorporated more reads into the final PDR assembly of the full metagenomics data set along with greater accuracy and higher variation sensitivity. BBAP assembly results also suggest higher assembly efficiency and accuracy compared to other assembly methods. Additionally, BBAP assembly recovered HBV structural variants that were not observed amongst assembly results of other methods. Together, PDR/BBAP assembly results were significantly better than other compared methods. Both PDR and BBAP independently increased the assembly efficiency and accuracy of highly polymorphic data, and assembly performances were further improved when used together. BBAP also provides nucleotide frequency information. Together, PDR and BBAP provide powerful tools for metagenomic data studies.</t>
  </si>
  <si>
    <t xml:space="preserve">http://www.ncbi.nlm.nih.gov/pubmed/31388474</t>
  </si>
  <si>
    <t xml:space="preserve">MetaBAT 2: an adaptive binning algorithm for robust and efficient genome reconstruction from metagenome assemblies.</t>
  </si>
  <si>
    <t xml:space="preserve">We previously reported on MetaBAT, an automated metagenome binning software tool to reconstruct single genomes from microbial communities for subsequent analyses of uncultivated microbial species. MetaBAT has become one of the most popular binning tools largely due to its computational efficiency and ease of use, especially in binning experiments with a large number of samples and a large assembly. MetaBAT requires users to choose parameters to fine-tune its sensitivity and specificity. If those parameters are not chosen properly, binning accuracy can suffer, especially on assemblies of poor quality. Here, we developed MetaBAT 2 to overcome this problem. MetaBAT 2 uses a new adaptive binning algorithm to eliminate manual parameter tuning. We also performed extensive software engineering optimization to increase both computational and memory efficiency. Comparing MetaBAT 2 to alternative software tools on over 100 real world metagenome assemblies shows superior accuracy and computing speed. Binning a typical metagenome assembly takes only a few minutes on a single commodity workstation. We therefore recommend the community adopts MetaBAT 2 for their metagenome binning experiments. MetaBAT 2 is open source software and available at https://bitbucket.org/berkeleylab/metabat.</t>
  </si>
  <si>
    <t xml:space="preserve">http://www.ncbi.nlm.nih.gov/pubmed/30646604</t>
  </si>
  <si>
    <t xml:space="preserve">A Sequence-Based Novel Approach for Quality Evaluation of Third-Generation Sequencing Reads.</t>
  </si>
  <si>
    <t xml:space="preserve">The advent of third-generation sequencing (TGS) technologies, such as the Pacific Biosciences (PacBio) and Oxford Nanopore machines, provides new possibilities for contig assembly, scaffolding, and high-performance computing in bioinformatics due to its long reads. However, the high error rate and poor quality of TGS reads provide new challenges for accurate genome assembly and long-read alignment. Efficient processing methods are in need to prioritize high-quality reads for improving the results of error correction and assembly. In this study, we proposed a novel Read Quality Evaluation and Selection Tool (REQUEST) for evaluating the quality of third-generation long reads. REQUEST generates training data of high-quality and low-quality reads which are characterized by their nucleotide combinations. A linear regression model was built to score the quality of reads. The method was tested on three datasets of different species. The results showed that the top-scored reads prioritized by REQUEST achieved higher alignment accuracies. The contig assembly results based on the top-scored reads also outperformed conventional approaches that use all reads. REQUEST is able to distinguish high-quality reads from low-quality ones without using reference genomes, making it a promising alternative sequence-quality evaluation method to alignment-based algorithms.</t>
  </si>
  <si>
    <t xml:space="preserve">http://www.ncbi.nlm.nih.gov/pubmed/27587671</t>
  </si>
  <si>
    <t xml:space="preserve">Improve homology search sensitivity of PacBio data by correcting frameshifts.</t>
  </si>
  <si>
    <t xml:space="preserve">Single-molecule, real-time sequencing (SMRT) developed by Pacific BioSciences produces longer reads than secondary generation sequencing technologies such as Illumina. The long read length enables PacBio sequencing to close gaps in genome assembly, reveal structural variations, and identify gene isoforms with higher accuracy in transcriptomic sequencing. However, PacBio data has high sequencing error rate and most of the errors are insertion or deletion errors. During alignment-based homology search, insertion or deletion errors in genes will cause frameshifts and may only lead to marginal alignment scores and short alignments. As a result, it is hard to distinguish true alignments from random alignments and the ambiguity will incur errors in structural and functional annotation. Existing frameshift correction tools are designed for data with much lower error rate and are not optimized for PacBio data. As an increasing number of groups are using SMRT, there is an urgent need for dedicated homology search tools for PacBio data. In this work, we introduce Frame-Pro, a profile homology search tool for PacBio reads. Our tool corrects sequencing errors and also outputs the profile alignments of the corrected sequences against characterized protein families. We applied our tool to both simulated and real PacBio data. The results showed that our method enables more sensitive homology search, especially for PacBio data sets of low sequencing coverage. In addition, we can correct more errors when comparing with a popular error correction tool that does not rely on hybrid sequencing. The source code is freely available at https://sourceforge.net/projects/frame-pro/ yannisun@msu.edu.</t>
  </si>
  <si>
    <t xml:space="preserve">http://www.ncbi.nlm.nih.gov/pubmed/32311007</t>
  </si>
  <si>
    <t xml:space="preserve">Overlap Detection on Long, Error-Prone Sequencing Reads via Smooth q-Gram.</t>
  </si>
  <si>
    <t xml:space="preserve">Third generation sequencing techniques, such as the Single Molecule Real Time (SMRT) technique from PacBio and the MinION technique from Oxford Nanopore, can generate long, error-prone sequencing reads which pose new challenges for fragment assembly algorithms. In this paper, we study the overlap detection problem for error-prone reads, which is the first and most critical step in the de novo fragment assembly. We observe that all the state-of-the-art methods can not achieve an ideal accuracy for overlap detection (in terms of relatively low precision and recall) due to the high sequencing error rates, especially when the overlap lengths between reads are relatively short (e.g., &amp;lt; 2000 bases). This limitation appears inherent to these algorithms due to their usage of q-gram-based seeds under the seed-extension framework. We propose smooth q-gram, a variant of q-gram that captures q-gram pairs within small edit distances and design a novel algorithm for detecting overlapping reads using smooth q-gram-based seeds. We implemented the algorithm and tested it on both PacBio and Nanopore sequencing datasets. Our benchmarking results demonstrated that our algorithm outperforms the existing q-gram-based overlap detection algorithms, especially for reads with relatively short overlapping lengths. The source code of our implementation in C ++ is available at https://github.com/FIGOGO/smoothq. Supplementary data are available at Bioinformatics online.</t>
  </si>
  <si>
    <t xml:space="preserve">http://www.ncbi.nlm.nih.gov/pubmed/29914375</t>
  </si>
  <si>
    <t xml:space="preserve">Performance of epistasis detection methods in semi-simulated GWAS.</t>
  </si>
  <si>
    <t xml:space="preserve">Part of the missing heritability in Genome Wide Association Studies (GWAS) is expected to be explained by interactions between genetic variants, also called epistasis. Various statistical methods have been developed to detect epistasis in case-control GWAS. These methods face major statistical challenges due to the number of tests required, the complexity of the Linkage Disequilibrium (LD) structure, and the lack of consensus regarding the definition of epistasis. Their limited impact in terms of uncovering new biological knowledge might be explained in part by the limited amount of experimental data available to validate their statistical performances in a realistic GWAS context. In this paper, we introduce a simulation pipeline for generating real scale GWAS data, including epistasis and realistic LD structure. We evaluate five exhaustive bivariate interaction methods, fastepi, GBOOST, SHEsisEpi, DSS, and IndOR. Two hundred thirty four different disease scenarios are considered in extensive simulations. We report the performances of each method in terms of false positive rate control, power, area under the ROC curve (AUC), and computation time using a GPU. Finally we compare the result of each methods on a real GWAS of type 2 diabetes from the Welcome Trust Case Control Consortium.  SNPs and 15,000 samples in a couple of hours using a GPU. This study confirms that computation time is no longer a limiting factor for performing an exhaustive search of epistasis in large GWAS. For this task, using DSS on SNP pairs with limited LD seems to be a good strategy to achieve the best statistical performance. A combination approach using both DSS and GBOOST is supported by the simulation results and the analysis of the WTCCC dataset demonstrated that this approach can detect distinct genes in epistasis. Finally, weak epistasis between common variants will be detectable with existing methods when GWAS of a few tens of thousands cases and controls are available.</t>
  </si>
  <si>
    <t xml:space="preserve">http://www.ncbi.nlm.nih.gov/pubmed/27153593</t>
  </si>
  <si>
    <t xml:space="preserve">Minimap and miniasm: fast mapping and de novo assembly for noisy long sequences.</t>
  </si>
  <si>
    <t xml:space="preserve">Single Molecule Real-Time (SMRT) sequencing technology and Oxford Nanopore technologies (ONT) produce reads over 10 kb in length, which have enabled high-quality genome assembly at an affordable cost. However, at present, long reads have an error rate as high as 10-15%. Complex and computationally intensive pipelines are required to assemble such reads. We present a new mapper, minimap and a de novo assembler, miniasm, for efficiently mapping and assembling SMRT and ONT reads without an error correction stage. They can often assemble a sequencing run of bacterial data into a single contig in a few minutes, and assemble 45-fold Caenorhabditis elegans data in 9 min, orders of magnitude faster than the existing pipelines, though the consensus sequence error rate is as high as raw reads. We also introduce a pairwise read mapping format and a graphical fragment assembly format, and demonstrate the interoperability between ours and current tools. https://github.com/lh3/minimap and https://github.com/lh3/miniasm hengli@broadinstitute.org Supplementary data are available at Bioinformatics online.</t>
  </si>
  <si>
    <t xml:space="preserve">http://www.ncbi.nlm.nih.gov/pubmed/30736849</t>
  </si>
  <si>
    <t xml:space="preserve">CAMISIM: simulating metagenomes and microbial communities.</t>
  </si>
  <si>
    <t xml:space="preserve">Shotgun metagenome data sets of microbial communities are highly diverse, not only due to the natural variation of the underlying biological systems, but also due to differences in laboratory protocols, replicate numbers, and sequencing technologies. Accordingly, to effectively assess the performance of metagenomic analysis software, a wide range of benchmark data sets are required. We describe the CAMISIM microbial community and metagenome simulator. The software can model different microbial abundance profiles, multi-sample time series, and differential abundance studies, includes real and simulated strain-level diversity, and generates second- and third-generation sequencing data from taxonomic profiles or de novo. Gold standards are created for sequence assembly, genome binning, taxonomic binning, and taxonomic profiling. CAMSIM generated the benchmark data sets of the first CAMI challenge. For two simulated multi-sample data sets of the human and mouse gut microbiomes, we observed high functional congruence to the real data. As further applications, we investigated the effect of varying evolutionary genome divergence, sequencing depth, and read error profiles on two popular metagenome assemblers, MEGAHIT, and metaSPAdes, on several thousand small data sets generated with CAMISIM. CAMISIM can simulate a wide variety of microbial communities and metagenome data sets together with standards of truth for method evaluation. All data sets and the software are freely available at https://github.com/CAMI-challenge/CAMISIM.</t>
  </si>
  <si>
    <t xml:space="preserve">http://www.ncbi.nlm.nih.gov/pubmed/29244014</t>
  </si>
  <si>
    <t xml:space="preserve">CAMSA: a tool for comparative analysis and merging of scaffold assemblies.</t>
  </si>
  <si>
    <t xml:space="preserve">Despite the recent progress in genome sequencing and assembly, many of the currently available assembled genomes come in a draft form. Such draft genomes consist of a large number of genomic fragments (scaffolds), whose positions and orientations along the genome are unknown. While there exists a number of methods for reconstruction of the genome from its scaffolds, utilizing various computational and wet-lab techniques, they often can produce only partial error-prone scaffold assemblies. It therefore becomes important to compare and merge scaffold assemblies produced by different methods, thus combining their advantages and highlighting present conflicts for further investigation. These tasks may be labor intensive if performed manually. We present CAMSA-a tool for comparative analysis and merging of two or more given scaffold assemblies. The tool (i) creates an extensive report with several comparative quality metrics; (ii) constructs the most confident merged scaffold assembly; and (iii) provides an interactive framework for a visual comparative analysis of the given assemblies. Among the CAMSA features, only scaffold merging can be evaluated in comparison to existing methods. Namely, it resembles the functionality of assembly reconciliation tools, although their primary targets are somewhat different. Our evaluations show that CAMSA produces merged assemblies of comparable or better quality than existing assembly reconciliation tools while being the fastest in terms of the total running time. CAMSA addresses the current deficiency of tools for automated comparison and analysis of multiple assemblies of the same set scaffolds. Since there exist numerous methods and techniques for scaffold assembly, identifying similarities and dissimilarities across assemblies produced by different methods is beneficial both for the developers of scaffold assembly algorithms and for the researchers focused on improving draft assemblies of specific organisms.</t>
  </si>
  <si>
    <t xml:space="preserve">http://www.ncbi.nlm.nih.gov/pubmed/27122148</t>
  </si>
  <si>
    <t xml:space="preserve">Addressing inaccuracies in BLOSUM computation improves homology search performance.</t>
  </si>
  <si>
    <t xml:space="preserve">BLOSUM matrices belong to the most commonly used substitution matrix series for protein homology search and sequence alignments since their publication in 1992. In 2008, Styczynski et al. discovered miscalculations in the clustering step of the matrix computation. Still, the RBLOSUM64 matrix based on the corrected BLOSUM code was reported to perform worse at a statistically significant level than the BLOSUM62. Here, we present a further correction of the (R)BLOSUM code and provide a thorough performance analysis of BLOSUM-, RBLOSUM- and the newly derived CorBLOSUM-type matrices. Thereby, we assess homology search performance of these matrix-types derived from three different BLOCKS databases on all versions of the ASTRAL20, ASTRAL40 and ASTRAL70 subsets resulting in 51 different benchmarks in total. Our analysis is focused on two of the most popular BLOSUM matrices - BLOSUM50 and BLOSUM62. Our study shows that fixing small errors in the BLOSUM code results in substantially different substitution matrices with a beneficial influence on homology search performance when compared to the original matrices. The CorBLOSUM matrices introduced here performed at least as good as their BLOSUM counterparts in ∼75 % of all test cases. On up-to-date ASTRAL databases BLOSUM matrices were even outperformed by CorBLOSUM matrices in more than 86 % of the times. In contrast to the study by Styczynski et al., the tested RBLOSUM matrices also outperformed the corresponding BLOSUM matrices in most of the cases. Comparing the CorBLOSUM with the RBLOSUM matrices revealed no general performance advantages for either on older ASTRAL releases. On up-to-date ASTRAL databases however CorBLOSUM matrices performed better than their RBLOSUM counterparts in ∼74 % of the test cases. Our results imply that CorBLOSUM type matrices outperform the BLOSUM matrices on a statistically significant level in most of the cases, especially on up-to-date databases such as ASTRAL ≥2.01. Additionally, CorBLOSUM matrices are closer to those originally intended by Henikoff and Henikoff on a conceptual level. Hence, we encourage the usage of CorBLOSUM over (R)BLOSUM matrices for the task of homology search.</t>
  </si>
  <si>
    <t xml:space="preserve">http://www.ncbi.nlm.nih.gov/pubmed/30346548</t>
  </si>
  <si>
    <t xml:space="preserve">A benchmark study of k-mer counting methods for high-throughput sequencing.</t>
  </si>
  <si>
    <t xml:space="preserve">The rapid development of high-throughput sequencing technologies means that hundreds of gigabytes of sequencing data can be produced in a single study. Many bioinformatics tools require counts of substrings of length k in DNA/RNA sequencing reads obtained for applications such as genome and transcriptome assembly, error correction, multiple sequence alignment, and repeat detection. Recently, several techniques have been developed to count k-mers in large sequencing datasets, with a trade-off between the time and memory required to perform this function. We assessed several k-mer counting programs and evaluated their relative performance, primarily on the basis of runtime and memory usage. We also considered additional parameters such as disk usage, accuracy, parallelism, the impact of compressed input, performance in terms of counting large k values and the scalability of the application to larger datasets.We make specific recommendations for the setup of a current state-of-the-art program and suggestions for further development.</t>
  </si>
  <si>
    <t xml:space="preserve">http://www.ncbi.nlm.nih.gov/pubmed/27362987</t>
  </si>
  <si>
    <t xml:space="preserve">Pluribus-Exploring the Limits of Error Correction Using a Suffix Tree.</t>
  </si>
  <si>
    <t xml:space="preserve">Next generation sequencing technologies enable efficient and cost-effective genome sequencing. However, sequencing errors increase the complexity of the de novo assembly process, and reduce the quality of the assembled sequences. Many error correction techniques utilizing substring frequencies have been developed to mitigate this effect. In this paper, we present a novel and effective method called Pluribus, for correcting sequencing errors using a generalized suffix trie. Pluribus utilizes multiple manifestations of an error in the trie to accurately identify errors and suggest corrections. We show that Pluribus produces the least number of false positives across a diverse set of real sequencing datasets when compared to other methods. Furthermore, Pluribus can be used in conjunction with other contemporary error correction methods to achieve higher levels of accuracy than either tool alone. These increases in error correction accuracy are also realized in the quality of the contigs that are generated during assembly. We explore, in-depth, the behavior of Pluribus , to explain the observed improvement in accuracy and assembly performance. Pluribus is freely available at http://compbio. edu/pluribus/.</t>
  </si>
  <si>
    <t xml:space="preserve">http://www.ncbi.nlm.nih.gov/pubmed/29955770</t>
  </si>
  <si>
    <t xml:space="preserve">Hybrid correction of highly noisy long reads using a variable-order de Bruijn graph.</t>
  </si>
  <si>
    <t xml:space="preserve">The recent rise of long read sequencing technologies such as Pacific Biosciences and Oxford Nanopore allows to solve assembly problems for larger and more complex genomes than what allowed short reads technologies. However, these long reads are very noisy, reaching an error rate of around 10-15% for Pacific Biosciences, and up to 30% for Oxford Nanopore. The error correction problem has been tackled by either self-correcting the long reads, or using complementary short reads in a hybrid approach. However, even though sequencing technologies promise to lower the error rate of the long reads below 10%, it is still higher in practice, and correcting such noisy long reads remains an issue. We present HG-CoLoR, a hybrid error correction method that focuses on a seed-and-extend approach based on the alignment of the short reads to the long reads, followed by the traversal of a variable-order de Bruijn graph, built from the short reads. Our experiments show that HG-CoLoR manages to efficiently correct highly noisy long reads that display an error rate as high as 44%. When compared to other state-of-the-art long read error correction methods, our experiments also show that HG-CoLoR provides the best trade-off between runtime and quality of the results, and is the only method able to efficiently scale to eukaryotic genomes. HG-CoLoR is implemented is C++, supported on Linux platforms and freely available at https://github.com/morispi/HG-CoLoR. Supplementary data are available at Bioinformatics online.</t>
  </si>
  <si>
    <t xml:space="preserve">http://www.ncbi.nlm.nih.gov/pubmed/26936254</t>
  </si>
  <si>
    <t xml:space="preserve">MaGuS: a tool for quality assessment and scaffolding of genome assemblies with Whole Genome Profiling™ Data.</t>
  </si>
  <si>
    <t xml:space="preserve">Scaffolding is an essential step in the genome assembly process. Current methods based on large fragment paired-end reads or long reads allow an increase in contiguity but often lack consistency in repetitive regions, resulting in fragmented assemblies. Here, we describe a novel tool to link assemblies to a genome map to aid complex genome reconstruction by detecting assembly errors and allowing scaffold ordering and anchoring. We present MaGuS (map-guided scaffolding), a modular tool that uses a draft genome assembly, a Whole Genome Profiling™ (WGP) map, and high-throughput paired-end sequencing data to estimate the quality and to enhance the contiguity of an assembly. We generated several assemblies of the Arabidopsis genome using different scaffolding programs and applied MaGuS to select the best assembly using quality metrics. Then, we used MaGuS to perform map-guided scaffolding to increase contiguity by creating new scaffold links in low-covered and highly repetitive regions where other commonly used scaffolding methods lack consistency. MaGuS is a powerful reference-free evaluator of assembly quality and a WGP map-guided scaffolder that is freely available at https://github.com/institut-de-genomique/MaGuS. Its use can be extended to other high-throughput sequencing data (e.g., long-read data) and also to other map data (e.g., genetic maps) to improve the quality and the contiguity of large and complex genome assemblies.</t>
  </si>
  <si>
    <t xml:space="preserve">http://www.ncbi.nlm.nih.gov/pubmed/26582927</t>
  </si>
  <si>
    <t xml:space="preserve">Comprehensive evaluation of fusion transcript detection algorithms and a meta-caller to combine top performing methods in paired-end RNA-seq data.</t>
  </si>
  <si>
    <t xml:space="preserve">Fusion transcripts are formed by either fusion genes (DNA level) or trans-splicing events (RNA level). They have been recognized as a promising tool for diagnosing, subtyping and treating cancers. RNA-seq has become a precise and efficient standard for genome-wide screening of such aberration events. Many fusion transcript detection algorithms have been developed for paired-end RNA-seq data but their performance has not been comprehensively evaluated to guide practitioners. In this paper, we evaluated 15 popular algorithms by their precision and recall trade-off, accuracy of supporting reads and computational cost. We further combine top-performing methods for improved ensemble detection. Fifteen fusion transcript detection tools were compared using three synthetic data sets under different coverage, read length, insert size and background noise, and three real data sets with selected experimental validations. No single method dominantly performed the best but SOAPfuse generally performed well, followed by FusionCatcher and JAFFA. We further demonstrated the potential of a meta-caller algorithm by combining top performing methods to re-prioritize candidate fusion transcripts with high confidence that can be followed by experimental validation. Our result provides insightful recommendations when applying individual tool or combining top performers to identify fusion transcript candidates.</t>
  </si>
  <si>
    <t xml:space="preserve">http://www.ncbi.nlm.nih.gov/pubmed/30885117</t>
  </si>
  <si>
    <t xml:space="preserve">GMASS: a novel measure for genome assembly structural similarity.</t>
  </si>
  <si>
    <t xml:space="preserve">Thanks to the recent advancements in next-generation sequencing (NGS) technologies, large amount of genomic data, which are short DNA sequences known as reads, has been accumulating. Diverse assemblers have been developed to generate high quality de novo assemblies using the NGS reads, but their output is very different because of algorithmic differences. However, there are not properly structured measures to show the similarity or difference in assemblies. We developed a new measure, called the GMASS score, for comparing two genome assemblies in terms of their structure. The GMASS score was developed based on the distribution pattern of the number and coverage of similar regions between a pair of assemblies. The new measure was able to show structural similarity between assemblies when evaluated by simulated assembly datasets. The application of the GMASS score to compare assemblies in recently published benchmark datasets showed the divergent performance of current assemblers as well as its ability to compare assemblies. The GMASS score is a novel measure for representing structural similarity between two assemblies. It will contribute to the understanding of assembly output and developing de novo assemblers.</t>
  </si>
  <si>
    <t xml:space="preserve">http://www.ncbi.nlm.nih.gov/pubmed/31694525</t>
  </si>
  <si>
    <t xml:space="preserve">De novo Nanopore read quality improvement using deep learning.</t>
  </si>
  <si>
    <t xml:space="preserve">Long read sequencing technologies such as Oxford Nanopore can greatly decrease the complexity of de novo genome assembly and large structural variation identification. Currently Nanopore reads have high error rates, and the errors often cluster into low-quality segments within the reads. The limited sensitivity of existing read-based error correction methods can cause large-scale mis-assemblies in the assembled genomes, motivating further innovation in this area. Here we developed a Convolutional Neural Network (CNN) based method, called MiniScrub, for identification and subsequent &amp;quot;scrubbing&amp;quot; (removal) of low-quality Nanopore read segments to minimize their interference in downstream assembly process. MiniScrub first generates read-to-read overlaps via MiniMap2, then encodes the overlaps into images, and finally builds CNN models to predict low-quality segments. Applying MiniScrub to real world control datasets under several different parameters, we show that it robustly improves read quality, and improves read error correction in the metagenome setting. Compared to raw reads, de novo genome assembly with scrubbed reads produces many fewer mis-assemblies and large indel errors. MiniScrub is able to robustly improve read quality of Oxford Nanopore reads, especially in the metagenome setting, making it useful for downstream applications such as de novo assembly. We propose MiniScrub as a tool for preprocessing Nanopore reads for downstream analyses. MiniScrub is open-source software and is available at https://bitbucket.org/berkeleylab/jgi-miniscrub .</t>
  </si>
  <si>
    <t xml:space="preserve">http://www.ncbi.nlm.nih.gov/pubmed/31406327</t>
  </si>
  <si>
    <t xml:space="preserve">Accurate circular consensus long-read sequencing improves variant detection and assembly of a human genome.</t>
  </si>
  <si>
    <t xml:space="preserve">The DNA sequencing technologies in use today produce either highly accurate short reads or less-accurate long reads. We report the optimization of circular consensus sequencing (CCS) to improve the accuracy of single-molecule real-time (SMRT) sequencing (PacBio) and generate highly accurate (99.8%) long high-fidelity (HiFi) reads with an average length of 13.5 kilobases (kb). We applied our approach to sequence the well-characterized human HG002/NA24385 genome and obtained precision and recall rates of at least 99.91% for single-nucleotide variants (SNVs), 95.98% for insertions and deletions &amp;lt;50 bp (indels) and 95.99% for structural variants. Our CCS method matches or exceeds the ability of short-read sequencing to detect small variants and structural variants. We estimate that 2,434 discordances are correctable mistakes in the 'genome in a bottle' (GIAB) benchmark set. Nearly all (99.64%) variants can be phased into haplotypes, further improving variant detection. De novo genome assembly using CCS reads alone produced a contiguous and accurate genome with a contig N50 of &amp;gt;15 megabases (Mb) and concordance of 99.997%, substantially outperforming assembly with less-accurate long reads.</t>
  </si>
  <si>
    <t xml:space="preserve">http://www.ncbi.nlm.nih.gov/pubmed/26589280</t>
  </si>
  <si>
    <t xml:space="preserve">hybridSPAdes: an algorithm for hybrid assembly of short and long reads.</t>
  </si>
  <si>
    <t xml:space="preserve">Recent advances in single molecule real-time (SMRT) and nanopore sequencing technologies have enabled high-quality assemblies from long and inaccurate reads. However, these approaches require high coverage by long reads and remain expensive. On the other hand, the inexpensive short reads technologies produce accurate but fragmented assemblies. Thus, a hybrid approach that assembles long reads (with low coverage) and short reads has a potential to generate high-quality assemblies at reduced cost. We describe hybridSPAdes algorithm for assembling short and long reads and benchmark it on a variety of bacterial assembly projects. Our results demonstrate that hybridSPAdes generates accurate assemblies (even in projects with relatively low coverage by long reads) thus reducing the overall cost of genome sequencing. We further present the first complete assembly of a genome from single cells using SMRT reads. hybridSPAdes is implemented in C++ as a part of SPAdes genome assembler and is publicly available at http://bioinf.spbau.ru/en/spades d.antipov@spbu.ru supplementary data are available at Bioinformatics online.</t>
  </si>
  <si>
    <t xml:space="preserve">http://www.ncbi.nlm.nih.gov/pubmed/26026159</t>
  </si>
  <si>
    <t xml:space="preserve">Denoising DNA deep sequencing data-high-throughput sequencing errors and their correction.</t>
  </si>
  <si>
    <t xml:space="preserve">Characterizing the errors generated by common high-throughput sequencing platforms and telling true genetic variation from technical artefacts are two interdependent steps, essential to many analyses such as single nucleotide variant calling, haplotype inference, sequence assembly and evolutionary studies. Both random and systematic errors can show a specific occurrence profile for each of the six prominent sequencing platforms surveyed here: 454 pyrosequencing, Complete Genomics DNA nanoball sequencing, Illumina sequencing by synthesis, Ion Torrent semiconductor sequencing, Pacific Biosciences single-molecule real-time sequencing and Oxford Nanopore sequencing. There is a large variety of programs available for error removal in sequencing read data, which differ in the error models and statistical techniques they use, the features of the data they analyse, the parameters they determine from them and the data structures and algorithms they use. We highlight the assumptions they make and for which data types these hold, providing guidance which tools to consider for benchmarking with regard to the data properties. While no benchmarking results are included here, such specific benchmarks would greatly inform tool choices and future software development. The development of stand-alone error correctors, as well as single nucleotide variant and haplotype callers, could also benefit from using more of the knowledge about error profiles and from (re)combining ideas from the existing approaches presented here.</t>
  </si>
  <si>
    <t xml:space="preserve">http://www.ncbi.nlm.nih.gov/pubmed/28381259</t>
  </si>
  <si>
    <t xml:space="preserve">HALC: High throughput algorithm for long read error correction.</t>
  </si>
  <si>
    <t xml:space="preserve">The third generation PacBio SMRT long reads can effectively address the read length issue of the second generation sequencing technology, but contain approximately 15% sequencing errors. Several error correction algorithms have been designed to efficiently reduce the error rate to 1%, but they discard large amounts of uncorrected bases and thus lead to low throughput. This loss of bases could limit the completeness of downstream assemblies and the accuracy of analysis. Here, we introduce HALC, a high throughput algorithm for long read error correction. HALC aligns the long reads to short read contigs from the same species with a relatively low identity requirement so that a long read region can be aligned to at least one contig region, including its true genome region's repeats in the contigs sufficiently similar to it (similar repeat based alignment approach). It then constructs a contig graph and, for each long read, references the other long reads' alignments to find the most accurate alignment and correct it with the aligned contig regions (long read support based validation approach). Even though some long read regions without the true genome regions in the contigs are corrected with their repeats, this approach makes it possible to further refine these long read regions with the initial insufficient short reads and correct the uncorrected regions in between. In our performance tests on E. coli, A. thaliana and Maylandia zebra data sets, HALC was able to obtain 6.7-41.1% higher throughput than the existing algorithms while maintaining comparable accuracy. The HALC corrected long reads can thus result in 11.4-60.7% longer assembled contigs than the existing algorithms. The HALC software can be downloaded for free from this site: https://github.com/lanl001/halc .</t>
  </si>
  <si>
    <t xml:space="preserve">http://www.ncbi.nlm.nih.gov/pubmed/31829137</t>
  </si>
  <si>
    <t xml:space="preserve">Effective machine-learning assembly for next-generation amplicon sequencing with very low coverage.</t>
  </si>
  <si>
    <t xml:space="preserve">In short-read DNA sequencing experiments, the read coverage is a key parameter to successfully assemble the reads and reconstruct the sequence of the input DNA. When coverage is very low, the original sequence reconstruction from the reads can be difficult because of the occurrence of uncovered gaps. Reference guided assembly can then improve these assemblies. However, when the available reference is phylogenetically distant from the sequencing reads, the mapping rate of the reads can be extremely low. Some recent improvements in read mapping approaches aim at modifying the reference according to the reads dynamically. Such approaches can significantly improve the alignment rate of the reads onto distant references but the processing of insertions and deletions remains challenging. Here, we introduce a new algorithm to update the reference sequence according to previously aligned reads. Substitutions, insertions and deletions are performed in the reference sequence dynamically. We evaluate this approach to assemble a western-grey kangaroo mitochondrial amplicon. Our results show that more reads can be aligned and that this method produces assemblies of length comparable to the truth while limiting error rate when classic approaches fail to recover the correct length. Finally, we discuss how the core algorithm of this method could be improved and combined with other approaches to analyse larger genomic sequences. We introduced an algorithm to perform dynamic alignment of reads on a distant reference. We showed that such approach can improve the reconstruction of an amplicon compared to classically used bioinformatic pipelines. Although not portable to genomic scale in the current form, we suggested several improvements to be investigated to make this method more flexible and allow dynamic alignment to be used for large genome assemblies.</t>
  </si>
  <si>
    <t xml:space="preserve">http://www.ncbi.nlm.nih.gov/pubmed/31682632</t>
  </si>
  <si>
    <t xml:space="preserve">Novel comparison of evaluation metrics for gene ontology classifiers reveals drastic performance differences.</t>
  </si>
  <si>
    <t xml:space="preserve">Automated protein annotation using the Gene Ontology (GO) plays an important role in the biosciences. Evaluation has always been considered central to developing novel annotation methods, but little attention has been paid to the evaluation metrics themselves. Evaluation metrics define how well an annotation method performs and allows for them to be ranked against one another. Unfortunately, most of these metrics were adopted from the machine learning literature without establishing whether they were appropriate for GO annotations. We propose a novel approach for comparing GO evaluation metrics called Artificial Dilution Series (ADS). Our approach uses existing annotation data to generate a series of annotation sets with different levels of correctness (referred to as their signal level). We calculate the evaluation metric being tested for each annotation set in the series, allowing us to identify whether it can separate different signal levels. Finally, we contrast these results with several false positive annotation sets, which are designed to expose systematic weaknesses in GO assessment. We compared 37 evaluation metrics for GO annotation using ADS and identified drastic differences between metrics. We show that some metrics struggle to differentiate between different signal levels, while others give erroneously high scores to the false positive data sets. Based on our findings, we provide guidelines on which evaluation metrics perform well with the Gene Ontology and propose improvements to several well-known evaluation metrics. In general, we argue that evaluation metrics should be tested for their performance and we provide software for this purpose (https://bitbucket.org/plyusnin/ads/). ADS is applicable to other areas of science where the evaluation of prediction results is non-trivial.</t>
  </si>
  <si>
    <t xml:space="preserve">http://www.ncbi.nlm.nih.gov/pubmed/31167641</t>
  </si>
  <si>
    <t xml:space="preserve">String correction using the Damerau-Levenshtein distance.</t>
  </si>
  <si>
    <t xml:space="preserve">In the string correction problem, we are to transform one string into another using a set of prescribed edit operations. In string correction using the Damerau-Levenshtein (DL) distance, the permissible edit operations are: substitution, insertion, deletion and transposition. Several algorithms for string correction using the DL distance have been proposed. The fastest and most space efficient of these algorithms is due to Lowrance and Wagner. It computes the DL distance between strings of length m and n, respectively, in O(mn) time and O(mn) space. In this paper, we focus on the development of algorithms whose asymptotic space complexity is less and whose actual runtime and energy consumption are less than those of the algorithm of Lowrance and Wagner. We develop space- and cache-efficient algorithms to compute the Damerau-Levenshtein (DL) distance between two strings as well as to find a sequence of edit operations of length equal to the DL distance. Our algorithms require O(s min{m,n}+m+n) space, where s is the size of the alphabet and m and n are, respectively, the lengths of the two strings. Previously known algorithms require O(mn) space. The space- and cache-efficient algorithms of this paper are demonstrated, experimentally, to be superior to earlier algorithms for the DL distance problem on time, space, and enery metrics using three different computational platforms. Our benchmarking shows that, our algorithms are able to handle much larger sequences than earlier algorithms due to the reduction in space requirements. On a single core, we are able to compute the DL distance and an optimal edit sequence faster than known algorithms by as much as 73.1% and 63.5%, respectively. Further, we reduce energy consumption by as much as 68.5%. Multicore versions of our algorithms achieve a speedup of 23.2 on 24 cores.</t>
  </si>
  <si>
    <t xml:space="preserve">http://www.ncbi.nlm.nih.gov/pubmed/27012178</t>
  </si>
  <si>
    <t xml:space="preserve">MEGAHIT v1.0: A fast and scalable metagenome assembler driven by advanced methodologies and community practices.</t>
  </si>
  <si>
    <t xml:space="preserve">The study of metagenomics has been much benefited from low-cost and high-throughput sequencing technologies, yet the tremendous amount of data generated make analysis like de novo assembly to consume too much computational resources. In late 2014 we released MEGAHIT v0.1 (together with a brief note of Li et al. (2015) [1]), which is the first NGS metagenome assembler that can assemble genome sequences from metagenomic datasets of hundreds of Giga base-pairs (bp) in a time- and memory-efficient manner on a single server. The core of MEGAHIT is an efficient parallel algorithm for constructing succinct de Bruijn Graphs (SdBG), implemented on a graphical processing unit (GPU). The software has been well received by the assembly community, and there is interest in how to adapt the algorithms to integrate popular assembly practices so as to improve the assembly quality, as well as how to speed up the software using better CPU-based algorithms (instead of GPU). In this paper we first describe the details of the core algorithms in MEGAHIT v0.1, and then we show the new modules to upgrade MEGAHIT to version v1.0, which gives better assembly quality, runs faster and uses less memory. For the Iowa Prairie Soil dataset (252Gbp after quality trimming), the assembly quality of MEGAHIT v1.0, when compared with v0.1, has a significant improvement, namely, 36% increase in assembly size and 23% in N50. More interestingly, MEGAHIT v1.0 is no slower than before (even running with the extra modules). This is primarily due to a new CPU-based algorithm for SdBG construction that is faster and requires less memory. Using CPU only, MEGAHIT v1.0 can assemble the Iowa Prairie Soil sample in about 43h, reducing the running time of v0.1 by at least 25% and memory usage by up to 50%. MEGAHIT v1.0, exhibiting a smaller memory footprint, can process even larger datasets. The Kansas Prairie Soil sample (484Gbp), the largest publicly available dataset, can now be assembled using no more than 500GB of memory in 7.5days. The assemblies of these datasets (and other large metgenomic datasets), as well as the software, are available at the website https://hku-bal.github.io/megabox.</t>
  </si>
  <si>
    <t xml:space="preserve">http://www.ncbi.nlm.nih.gov/pubmed/30594583</t>
  </si>
  <si>
    <t xml:space="preserve">Hybrid assembly of ultra-long Nanopore reads augmented with 10x-Genomics contigs: Demonstrated with a human genome.</t>
  </si>
  <si>
    <t xml:space="preserve">The 3rd generation of sequencing (3GS) technologies generate ultra-long reads (up to 1 Mb), which makes it possible to eliminate gaps and effectively resolve repeats in genome assembly. However, the 3GS technologies suffer from the high base-level error rates (15%-40%) and high sequencing costs. To address these issues, the hybrid assembly strategy, which utilizes both 3GS reads and inexpensive NGS (next generation sequencing) short reads, was invented. Here, we use 10×-Genomics® technology, which integrates a novel bar-coding strategy with Illumina® NGS with an advantage of revealing long-range sequence information, to replace common NGS short reads for hybrid assembly of long erroneous 3GS reads. We demonstrate the feasibility of integrating the 3GS with 10×-Genomics technologies for a new strategy of hybrid de novo genome assembly by utilizing DBG2OLC and Sparc software packages, previously developed by the authors for regular hybrid assembly. Using a human genome as an example, we show that with only 7× coverage of ultra-long Nanopore® reads, augmented with 10× reads, our approach achieved nearly the same level of quality, compared with non-hybrid assembly with 35× coverage of Nanopore reads. Compared with the assembly with 10×-Genomics reads alone, our assembly is gapless with slightly high cost. These results suggest that our new hybrid assembly with ultra-long 3GS reads augmented with 10×-Genomics reads offers a low-cost (less than ¼ the cost of the non-hybrid assembly) and computationally light-weighted (only took 109 calendar hours with peak memory-usage = 61GB on a dual-CPU office workstation) solution for extending the wide applications of the 3GS technologies.</t>
  </si>
  <si>
    <t xml:space="preserve">http://www.ncbi.nlm.nih.gov/pubmed/30994904</t>
  </si>
  <si>
    <t xml:space="preserve">DeepSignal: detecting DNA methylation state from Nanopore sequencing reads using deep-learning.</t>
  </si>
  <si>
    <t xml:space="preserve">The Oxford Nanopore sequencing enables to directly detect methylation states of bases in DNA from reads without extra laboratory techniques. Novel computational methods are required to improve the accuracy and robustness of DNA methylation state prediction using Nanopore reads. In this study, we develop DeepSignal, a deep learning method to detect DNA methylation states from Nanopore sequencing reads. Testing on Nanopore reads of Homo sapiens (H. sapiens), Escherichia coli (E. coli) and pUC19 shows that DeepSignal can achieve higher performance at both read level and genome level on detecting 6 mA and 5mC methylation states comparing to previous hidden Markov model (HMM) based methods. DeepSignal achieves similar performance cross different DNA methylation bases, different DNA methylation motifs and both singleton and mixed DNA CpG. Moreover, DeepSignal requires much lower coverage than those required by HMM and statistics based methods. DeepSignal can achieve 90% above accuracy for detecting 5mC and 6 mA using only 2× coverage of reads. Furthermore, for DNA CpG methylation state prediction, DeepSignal achieves 90% correlation with bisulfite sequencing using just 20× coverage of reads, which is much better than HMM based methods. Especially, DeepSignal can predict methylation states of 5% more DNA CpGs that previously cannot be predicted by bisulfite sequencing. DeepSignal can be a robust and accurate method for detecting methylation states of DNA bases. DeepSignal is publicly available at https://github.com/bioinfomaticsCSU/deepsignal. Supplementary data are available at bioinformatics online.</t>
  </si>
  <si>
    <t xml:space="preserve">http://www.ncbi.nlm.nih.gov/pubmed/29504893</t>
  </si>
  <si>
    <t xml:space="preserve">Novel read density distribution score shows possible aligner artefacts, when mapping a single chromosome.</t>
  </si>
  <si>
    <t xml:space="preserve">The use of artificial data to evaluate the performance of aligners and peak callers not only improves its accuracy and reliability, but also makes it possible to reduce the computational time. One of the natural ways to achieve such time reduction is by mapping a single chromosome. We investigated whether a single chromosome mapping causes any artefacts in the alignments' performances. In this paper, we compared the accuracy of the performance of seven aligners on well-controlled simulated benchmark data which was sampled from a single chromosome and also from a whole genome. We found that commonly used statistical methods are insufficient to evaluate an aligner performance, and applied a novel measure of a read density distribution similarity, which allowed to reveal artefacts in aligners' performances. We also calculated some interesting mismatch statistics, and constructed mismatch frequency distributions along the read. The generation of artificial data by mapping of reads generated from a single chromosome to a reference chromosome is justified from the point of view of reducing the benchmarking time. The proposed quality assessment method allows to identify the inherent shortcoming of aligners that are not detected by conventional statistical methods, and can affect the quality of alignment of real data.</t>
  </si>
  <si>
    <t xml:space="preserve">http://www.ncbi.nlm.nih.gov/pubmed/31757204</t>
  </si>
  <si>
    <t xml:space="preserve">metaSPARSim: a 16S rRNA gene sequencing count data simulator.</t>
  </si>
  <si>
    <t xml:space="preserve">In the last few years, 16S rRNA gene sequencing (16S rDNA-seq) has seen a surprisingly rapid increase in election rate as a methodology to perform microbial community studies. Despite the considerable popularity of this technique, an exiguous number of specific tools are currently available for proper 16S rDNA-seq count data preprocessing and simulation. Indeed, the great majority of tools have been developed adapting methodologies previously used for bulk RNA-seq data, with poor assessment of their applicability in the metagenomics field. For such tools and the few ones specifically developed for 16S rDNA-seq data, performance assessment is challenging, mainly due to the complex nature of the data and the lack of realistic simulation models. In fact, to the best of our knowledge, no software thought for data simulation are available to directly obtain synthetic 16S rDNA-seq count tables that properly model heavy sparsity and compositionality typical of these data. In this paper we present metaSPARSim, a sparse count matrix simulator intended for usage in development of 16S rDNA-seq metagenomic data processing pipelines. metaSPARSim implements a new generative process that models the sequencing process with a Multivariate Hypergeometric distribution in order to realistically simulate 16S rDNA-seq count table, resembling real experimental data compositionality and sparsity. It provides ready-to-use count matrices and comes with the possibility to reproduce different pre-coded scenarios and to estimate simulation parameters from real experimental data. The tool is made available at http://sysbiobig.dei.unipd.it/?q=Software#metaSPARSimand https://gitlab.com/sysbiobig/metasparsim. metaSPARSim is able to generate count matrices resembling real 16S rDNA-seq data. The availability of count data simulators is extremely valuable both for methods developers, for which a ground truth for tools validation is needed, and for users who want to assess state of the art analysis tools for choosing the most accurate one. Thus, we believe that metaSPARSim is a valuable tool for researchers involved in developing, testing and using robust and reliable data analysis methods in the context of 16S rRNA gene sequencing.</t>
  </si>
  <si>
    <t xml:space="preserve">http://www.ncbi.nlm.nih.gov/pubmed/31077315</t>
  </si>
  <si>
    <t xml:space="preserve">In recent years, massively parallel complementary DNA sequencing (RNA sequencing [RNA-Seq]) has emerged as a fast, cost-effective, and robust technology to study entire transcriptomes in various manners. In particular, for non-model organisms and in the absence of an appropriate reference genome, RNA-Seq is used to reconstruct the transcriptome de novo. Although the de novo transcriptome assembly of non-model organisms has been on the rise recently and new tools are frequently developing, there is still a knowledge gap about which assembly software should be used to build a comprehensive de novo assembly. Here, we present a large-scale comparative study in which 10 de novo assembly tools are applied to 9 RNA-Seq data sets spanning different kingdoms of life. Overall, we built &amp;gt;200 single assemblies and evaluated their performance on a combination of 20 biological-based and reference-free metrics. Our study is accompanied by a comprehensive and extensible Electronic Supplement that summarizes all data sets, assembly execution instructions, and evaluation results. Trinity, SPAdes, and Trans-ABySS, followed by Bridger and SOAPdenovo-Trans, generally outperformed the other tools compared. Moreover, we observed species-specific differences in the performance of each assembler. No tool delivered the best results for all data sets. We recommend a careful choice and normalization of evaluation metrics to select the best assembling results as a critical step in the reconstruction of a comprehensive de novo transcriptome assembly.</t>
  </si>
  <si>
    <t xml:space="preserve">http://www.ncbi.nlm.nih.gov/pubmed/29072140</t>
  </si>
  <si>
    <t xml:space="preserve">A sensitive short read homology search tool for paired-end read sequencing data.</t>
  </si>
  <si>
    <t xml:space="preserve">Homology search is still a significant step in functional analysis for genomic data. Profile Hidden Markov Model-based homology search has been widely used in protein domain analysis in many different species. In particular, with the fast accumulation of transcriptomic data of non-model species and metagenomic data, profile homology search is widely adopted in integrated pipelines for functional analysis. While the state-of-the-art tool HMMER has achieved high sensitivity and accuracy in domain annotation, the sensitivity of HMMER on short reads declines rapidly. The low sensitivity on short read homology search can lead to inaccurate domain composition and abundance computation. Our experimental results showed that half of the reads were missed by HMMER for a RNA-Seq dataset. Thus, there is a need for better methods to improve the homology search performance for short reads. We introduce a profile homology search tool named Short-Pair that is designed for short paired-end reads. By using an approximate Bayesian approach employing distribution of fragment lengths and alignment scores, Short-Pair can retrieve the missing end and determine true domains. In particular, Short-Pair increases the accuracy in aligning short reads that are part of remote homologs. We applied Short-Pair to a RNA-Seq dataset and a metagenomic dataset and quantified its sensitivity and accuracy on homology search. The experimental results show that Short-Pair can achieve better overall performance than the state-of-the-art methodology of profile homology search. Short-Pair is best used for next-generation sequencing (NGS) data that lack reference genomes. It provides a complementary paired-end read homology search tool to HMMER. The source code is freely available at https://sourceforge.net/projects/short-pair/ .</t>
  </si>
  <si>
    <t xml:space="preserve">http://www.ncbi.nlm.nih.gov/pubmed/29678199</t>
  </si>
  <si>
    <t xml:space="preserve">MEGAN-LR: new algorithms allow accurate binning and easy interactive exploration of metagenomic long reads and contigs.</t>
  </si>
  <si>
    <t xml:space="preserve">There are numerous computational tools for taxonomic or functional analysis of microbiome samples, optimized to run on hundreds of millions of short, high quality sequencing reads. Programs such as MEGAN allow the user to interactively navigate these large datasets. Long read sequencing technologies continue to improve and produce increasing numbers of longer reads (of varying lengths in the range of 10k-1M bps, say), but of low quality. There is an increasing interest in using long reads in microbiome sequencing, and there is a need to adapt short read tools to long read datasets. We describe a new LCA-based algorithm for taxonomic binning, and an interval-tree based algorithm for functional binning, that are explicitly designed for long reads and assembled contigs. We provide a new interactive tool for investigating the alignment of long reads against reference sequences. For taxonomic and functional binning, we propose to use LAST to compare long reads against the NCBI-nr protein reference database so as to obtain frame-shift aware alignments, and then to process the results using our new methods. All presented methods are implemented in the open source edition of MEGAN, and we refer to this new extension as MEGAN-LR (MEGAN long read). We evaluate the LAST+MEGAN-LR approach in a simulation study, and on a number of mock community datasets consisting of Nanopore reads, PacBio reads and assembled PacBio reads. We also illustrate the practical application on a Nanopore dataset that we sequenced from an anammox bio-rector community. This article was reviewed by Nicola Segata together with Moreno Zolfo, Pete James Lockhart and Serghei Mangul. This work extends the applicability of the widely-used metagenomic analysis software MEGAN to long reads. Our study suggests that the presented LAST+MEGAN-LR pipeline is sufficiently fast and accurate.</t>
  </si>
  <si>
    <t xml:space="preserve">http://www.ncbi.nlm.nih.gov/pubmed/28886164</t>
  </si>
  <si>
    <t xml:space="preserve">Variant genotyping with gap filling.</t>
  </si>
  <si>
    <t xml:space="preserve">Although recent developments in DNA sequencing have allowed for great leaps in both the quality and quantity of genome assembly projects, de novo assemblies still lack the efficiency and accuracy required for studying genetic variation of individuals. Thus, efficient and accurate methods for calling and genotyping genetic variants are fundamental to studying the genomes of individuals. We study the problem of genotyping insertion variants. We assume that the location of the insertion is given, and the task is to find the insertion sequence. Insertions are the hardest structural variant to genotype, because the insertion sequence must be assembled from the reads, whereas genotyping other structural variants only requires transformations of the reference genome. The current methods for constructing insertion variants are mostly linked to variation calling methods and are only able to construct small insertions. A sub-problem in genome assembly, the gap filling problem, provides techniques that are readily applicable to insertion genotyping. Gap filling takes the context and length of a missing sequence in a genome assembly and attempts to assemble the intervening sequence. In this paper we show how tools and methods for gap filling can be used to assemble insertion variants by modeling the problem of insertion genotyping as filling gaps in the reference genome. We further give a general read filtering scheme to make the method scalable to large data sets. Our results show that gap filling methods are competitive against insertion genotyping tools. We further show that read filtering improves performance of insertion genotyping especially for long insertions. Our experiments show that on long insertions the new proposed method is the most accurate one, whereas on short insertions it has comparable performance as compared against existing tools.</t>
  </si>
  <si>
    <t xml:space="preserve">http://www.ncbi.nlm.nih.gov/pubmed/27306641</t>
  </si>
  <si>
    <t xml:space="preserve">Read mapping on de Bruijn graphs.</t>
  </si>
  <si>
    <t xml:space="preserve">Next Generation Sequencing (NGS) has dramatically enhanced our ability to sequence genomes, but not to assemble them. In practice, many published genome sequences remain in the state of a large set of contigs. Each contig describes the sequence found along some path of the assembly graph, however, the set of contigs does not record all the sequence information contained in that graph. Although many subsequent analyses can be performed with the set of contigs, one may ask whether mapping reads on the contigs is as informative as mapping them on the paths of the assembly graph. Currently, one lacks practical tools to perform mapping on such graphs. Here, we propose a formal definition of mapping on a de Bruijn graph, analyse the problem complexity which turns out to be NP-complete, and provide a practical solution. We propose a pipeline called GGMAP (Greedy Graph MAPping). Its novelty is a procedure to map reads on branching paths of the graph, for which we designed a heuristic algorithm called BGREAT (de Bruijn Graph REAd mapping Tool). For the sake of efficiency, BGREAT rewrites a read sequence as a succession of unitigs sequences. GGMAP can map millions of reads per CPU hour on a de Bruijn graph built from a large set of human genomic reads. Surprisingly, results show that up to 22 % more reads can be mapped on the graph but not on the contig set. Although mapping reads on a de Bruijn graph is complex task, our proposal offers a practical solution combining efficiency with an improved mapping capacity compared to assembly-based mapping even for complex eukaryotic data.</t>
  </si>
  <si>
    <t xml:space="preserve">http://www.ncbi.nlm.nih.gov/pubmed/30733625</t>
  </si>
  <si>
    <t xml:space="preserve">SAliBASE: A Database of Simulated Protein Alignments.</t>
  </si>
  <si>
    <t xml:space="preserve">Simulated alignments are alternatives to manually constructed multiple sequence alignments for evaluating performance of multiple sequence alignment tools. The importance of simulated sequences is recognized because their true evolutionary history is known, which is very helpful for reconstructing accurate phylogenetic trees and alignments. However, generating simulated alignments require expertise to use bioinformatics tools and consume several hours for reconstructing even a few hundreds of simulated sequences. It becomes a tedious job for an end user who needs a few datasets of variety of simulated sequences. Currently, there is no databank available which may help researchers to download simulated sequences/alignments for their study. Major focus of our study was to develop a database of simulated protein sequences (SAliBASE) based on different varying parameters such as insertion rate, deletion rate, sequence length, number of sequences, and indel size. Each dataset has corresponding alignment as well. This repository is very useful for evaluating multiple alignment methods.</t>
  </si>
  <si>
    <t xml:space="preserve">http://www.ncbi.nlm.nih.gov/pubmed/31955711</t>
  </si>
  <si>
    <t xml:space="preserve">Benchmarking principal component analysis for large-scale single-cell RNA-sequencing.</t>
  </si>
  <si>
    <t xml:space="preserve">Principal component analysis (PCA) is an essential method for analyzing single-cell RNA-seq (scRNA-seq) datasets, but for large-scale scRNA-seq datasets, computation time is long and consumes large amounts of memory. In this work, we review the existing fast and memory-efficient PCA algorithms and implementations and evaluate their practical application to large-scale scRNA-seq datasets. Our benchmark shows that some PCA algorithms based on Krylov subspace and randomized singular value decomposition are fast, memory-efficient, and more accurate than the other algorithms. We develop a guideline to select an appropriate PCA implementation based on the differences in the computational environment of users and developers.</t>
  </si>
  <si>
    <t xml:space="preserve">http://www.ncbi.nlm.nih.gov/pubmed/27737628</t>
  </si>
  <si>
    <t xml:space="preserve">A scalability study of phylogenetic network inference methods using empirical datasets and simulations involving a single reticulation.</t>
  </si>
  <si>
    <t xml:space="preserve">Branching events in phylogenetic trees reflect bifurcating and/or multifurcating speciation and splitting events. In the presence of gene flow, a phylogeny cannot be described by a tree but is instead a directed acyclic graph known as a phylogenetic network. Both phylogenetic trees and networks are typically reconstructed using computational analysis of multi-locus sequence data. The advent of high-throughput sequencing technologies has brought about two main scalability challenges: (1) dataset size in terms of the number of taxa and (2) the evolutionary divergence of the taxa in a study. The impact of both dimensions of scale on phylogenetic tree inference has been well characterized by recent studies; in contrast, the scalability limits of phylogenetic network inference methods are largely unknown. In this study, we quantify the performance of state-of-the-art phylogenetic network inference methods on large-scale datasets using empirical data sampled from natural mouse populations and a range of simulations using model phylogenies with a single reticulation. We find that, as in the case of phylogenetic tree inference, the performance of leading network inference methods is negatively impacted by both dimensions of dataset scale. In general, we found that topological accuracy degrades as the number of taxa increases; a similar effect was observed with increased sequence mutation rate. The most accurate methods were probabilistic inference methods which maximize either likelihood under coalescent-based models or pseudo-likelihood approximations to the model likelihood. The improved accuracy obtained with probabilistic inference methods comes at a computational cost in terms of runtime and main memory usage, which become prohibitive as dataset size grows past twenty-five taxa. None of the probabilistic methods completed analyses of datasets with 30 taxa or more after many weeks of CPU runtime. We conclude that the state of the art of phylogenetic network inference lags well behind the scope of current phylogenomic studies. New algorithmic development is critically needed to address this methodological gap.</t>
  </si>
  <si>
    <t xml:space="preserve">http://www.ncbi.nlm.nih.gov/pubmed/29745854</t>
  </si>
  <si>
    <t xml:space="preserve">The performance of coalescent-based species tree estimation methods under models of missing data.</t>
  </si>
  <si>
    <t xml:space="preserve">Estimation of species trees from multiple genes is complicated by processes such as incomplete lineage sorting, gene duplication and loss, and horizontal gene transfer, that result in gene trees that differ from each other and from the species phylogeny. Methods to estimate species trees in the presence of gene tree discord due to incomplete lineage sorting have been developed and proved to be statistically consistent when gene tree discord is due only to incomplete lineage sorting and every gene tree includes the full set of species. We establish statistical consistency of certain coalescent-based species tree estimation methods under some models of taxon deletion from genes. We also evaluate the impact of missing data on four species tree estimation methods (ASTRAL-II, ASTRID, MP-EST, and SVDquartets) using simulated datasets with varying levels of incomplete lineage sorting, gene tree estimation error, and degrees/patterns of missing data. All the species tree estimation methods improved in accuracy as the number of genes increased and often produced highly accurate species trees even when the amount of missing data was large. These results together indicate that accurate species tree estimation is possible under a variety of conditions, even when there are substantial amounts of missing data.</t>
  </si>
  <si>
    <t xml:space="preserve">http://www.ncbi.nlm.nih.gov/pubmed/26787661</t>
  </si>
  <si>
    <t xml:space="preserve">MultiGeMS: detection of SNVs from multiple samples using model selection on high-throughput sequencing data.</t>
  </si>
  <si>
    <t xml:space="preserve">Single nucleotide variant (SNV) detection procedures are being utilized as never before to analyze the recent abundance of high-throughput DNA sequencing data, both on single and multiple sample datasets. Building on previously published work with the single sample SNV caller genotype model selection (GeMS), a multiple sample version of GeMS (MultiGeMS) is introduced. Unlike other popular multiple sample SNV callers, the MultiGeMS statistical model accounts for enzymatic substitution sequencing errors. It also addresses the multiple testing problem endemic to multiple sample SNV calling and utilizes high performance computing (HPC) techniques. A simulation study demonstrates that MultiGeMS ranks highest in precision among a selection of popular multiple sample SNV callers, while showing exceptional recall in calling common SNVs. Further, both simulation studies and real data analyses indicate that MultiGeMS is robust to low-quality data. We also demonstrate that accounting for enzymatic substitution sequencing errors not only improves SNV call precision at low mapping quality regions, but also improves recall at reference allele-dominated sites with high mapping quality. The MultiGeMS package can be downloaded from https://github.com/cui-lab/multigems xinping.cui@ucr.edu Supplementary data are available at Bioinformatics online.</t>
  </si>
  <si>
    <t xml:space="preserve">http://www.ncbi.nlm.nih.gov/pubmed/31373612</t>
  </si>
  <si>
    <t xml:space="preserve">ArtiFuse-computational validation of fusion gene detection tools without relying on simulated reads.</t>
  </si>
  <si>
    <t xml:space="preserve">Gene fusions are an important class of transcriptional variants that can influence cancer development and can be predicted from RNA sequencing (RNA-seq) data by multiple existing tools. However, the real-world performance of these tools is unclear due to the lack of known positive and negative events, especially with regard to fusion genes in individual samples. Often simulated reads are used, but these cannot account for all technical biases in RNA-seq data generated from real samples. Here, we present ArtiFuse, a novel approach that simulates fusion genes by sequence modification to the genomic reference, and therefore, can be applied to any RNA-seq dataset without the need for any simulated reads. We demonstrate our approach on eight RNA-seq datasets for three fusion gene prediction tools: average recall values peak for all three tools between 0.4 and 0.56 for high-quality and high-coverage datasets. As ArtiFuse affords total control over involved genes and breakpoint position, we also assessed performance with regard to gene-related properties, showing a drop-in recall value for low-expressed genes in high-coverage samples and genes with co-expressed paralogues. Overall tool performance assessed from ArtiFusions is lower compared to previously reported estimates on simulated reads. Due to the use of real RNA-seq datasets, we believe that ArtiFuse provides a more realistic benchmark that can be used to develop more accurate fusion gene prediction tools for application in clinical settings. ArtiFuse is implemented in Python. The source code and documentation are available at https://github.com/TRON-Bioinformatics/ArtiFusion. Supplementary data are available at Bioinformatics online.</t>
  </si>
  <si>
    <t xml:space="preserve">http://www.ncbi.nlm.nih.gov/pubmed/28369460</t>
  </si>
  <si>
    <t xml:space="preserve">From reads to operational taxonomic units: an ensemble processing pipeline for MiSeq amplicon sequencing data.</t>
  </si>
  <si>
    <t xml:space="preserve">The development of high-throughput sequencing technologies has provided microbial ecologists with an efficient approach to assess bacterial diversity at an unseen depth, particularly with the recent advances in the Illumina MiSeq sequencing platform. However, analyzing such high-throughput data is posing important computational challenges, requiring specialized bioinformatics solutions at different stages during the processing pipeline, such as assembly of paired-end reads, chimera removal, correction of sequencing errors, and clustering of those sequences into Operational Taxonomic Units (OTUs). Individual algorithms grappling with each of those challenges have been combined into various bioinformatics pipelines, such as mothur, QIIME, LotuS, and USEARCH. Using a set of well-described bacterial mock communities, state-of-the-art pipelines for Illumina MiSeq amplicon sequencing data are benchmarked at the level of the amount of sequences retained, computational cost, error rate, and quality of the OTUs. In addition, a new pipeline called OCToPUS is introduced, which is making an optimal combination of different algorithms. Huge variability is observed between the different pipelines in respect to the monitored performance parameters, where in general the amount of retained reads is found to be inversely proportional to the quality of the reads. By contrast, OCToPUS achieves the lowest error rate, minimum number of spurious OTUs, and the closest correspondence to the existing community, while retaining the uppermost amount of reads when compared to other pipelines. The newly introduced pipeline translates Illumina MiSeq amplicon sequencing data into high-quality and reliable OTUs, with improved performance and accuracy compared to the currently existing pipelines.</t>
  </si>
  <si>
    <t xml:space="preserve">http://www.ncbi.nlm.nih.gov/pubmed/28931057</t>
  </si>
  <si>
    <t xml:space="preserve">Challenges and advances for transcriptome assembly in non-model species.</t>
  </si>
  <si>
    <t xml:space="preserve">Analyses of high-throughput transcriptome sequences of non-model organisms are based on two main approaches: de novo assembly and genome-guided assembly using mapping to assign reads prior to assembly. Given the limits of mapping reads to a reference when it is highly divergent, as is frequently the case for non-model species, we evaluate whether using blastn would outperform mapping methods for read assignment in such situations (&amp;gt;15% divergence). We demonstrate its high performance by using simulated reads of lengths corresponding to those generated by the most common sequencing platforms, and over a realistic range of genetic divergence (0% to 30% divergence). Here we focus on gene identification and not on resolving the whole set of transcripts (i.e. the complete transcriptome). For simulated datasets, the transcriptome-guided assembly based on blastn recovers 94.8% of genes irrespective of read length at 0% divergence; however, assignment rate of reads is negatively correlated with both increasing divergence level and reducing read lengths. Nevertheless, we still observe 92.6% of recovered genes at 30% divergence irrespective of read length. This analysis also produces a categorization of genes relative to their assignment, and suggests guidelines for data processing prior to analyses of comparative transcriptomics and gene expression to minimize potential inferential bias associated with incorrect transcript assignment. We also compare the performances of de novo assembly alone vs in combination with a transcriptome-guided assembly based on blastn both via simulation and empirically, using data from a cyprinid fish species and from an oak species. For any simulated scenario, the transcriptome-guided assembly using blastn outperforms the de novo approach alone, including when the divergence level is beyond the reach of traditional mapping methods. Combining de novo assembly and a related reference transcriptome for read assignment also addresses the bias/error in contigs caused by the dependence on a related reference alone. Empirical data corroborate these findings when assembling transcriptomes from the two non-model organisms: Parachondrostoma toxostoma (fish) and Quercus pubescens (plant). For the fish species, out of the 31,944 genes known from D. rerio, the guided and de novo assemblies recover respectively 20,605 and 20,032 genes but the performance of the guided assembly approach is much higher for both the contiguity and completeness metrics. For the oak, out of the 29,971 genes known from Vitis vinifera, the transcriptome-guided and de novo assemblies display similar performance, but the new guided approach detects 16,326 genes where the de novo assembly only detects 9,385 genes.</t>
  </si>
  <si>
    <t xml:space="preserve">http://www.ncbi.nlm.nih.gov/pubmed/27829364</t>
  </si>
  <si>
    <t xml:space="preserve">LSCplus: a fast solution for improving long read accuracy by short read alignment.</t>
  </si>
  <si>
    <t xml:space="preserve">The single molecule, real time (SMRT) sequencing technology of Pacific Biosciences enables the acquisition of transcripts from end to end due to its ability to produce extraordinarily long reads (&amp;gt;10 kb). This new method of transcriptome sequencing has been applied to several projects on humans and model organisms. However, the raw data from SMRT sequencing are of relatively low quality, with a random error rate of approximately 15 %, for which error correction using next-generation sequencing (NGS) short reads is typically necessary. Few tools have been designed that apply a hybrid sequencing approach that combines NGS and SMRT data, and the most popular existing tool for error correction, LSC, has computing resource requirements that are too intensive for most laboratory and research groups. These shortcomings severely limit the application of SMRT long reads for transcriptome analysis. Here, we report an improved tool (LSCplus) for error correction with the LSC program as a reference. LSCplus overcomes the disadvantage of LSC's time consumption and improves quality. Only 1/3-1/4 of the time and 1/20-1/25 of the error correction time is required using LSCplus compared with that required for using LSC. LSCplus is freely available at http://www.herbbol.org:8001/lscplus/ . Sample calculations are provided illustrating the precision and efficiency of this method regarding error correction and isoform detection.</t>
  </si>
  <si>
    <t xml:space="preserve">http://www.ncbi.nlm.nih.gov/pubmed/28961782</t>
  </si>
  <si>
    <t xml:space="preserve">MetaCache: context-aware classification of metagenomic reads using minhashing.</t>
  </si>
  <si>
    <t xml:space="preserve">Metagenomic shotgun sequencing studies are becoming increasingly popular with prominent examples including the sequencing of human microbiomes and diverse environments. A fundamental computational problem in this context is read classification, i.e. the assignment of each read to a taxonomic label. Due to the large number of reads produced by modern high-throughput sequencing technologies and the rapidly increasing number of available reference genomes corresponding software tools suffer from either long runtimes, large memory requirements or low accuracy. We introduce MetaCache-a novel software for read classification using the big data technique minhashing. Our approach performs context-aware classification of reads by computing representative subsamples of k-mers within both, probed reads and locally constrained regions of the reference genomes. As a result, MetaCache consumes significantly less memory compared to the state-of-the-art read classifiers Kraken and CLARK while achieving highly competitive sensitivity and precision at comparable speed. For example, using NCBI RefSeq draft and completed genomes with a total length of around 140 billion bases as reference, MetaCache's database consumes only 62 GB of memory while both Kraken and CLARK fail to construct their respective databases on a workstation with 512 GB RAM. Our experimental results further show that classification accuracy continuously improves when increasing the amount of utilized reference genome data. MetaCache is open source software written in C ++ and can be downloaded at http://github.com/muellan/metacache. bertil.schmidt@uni-mainz.de. Supplementary data are available at Bioinformatics online.</t>
  </si>
  <si>
    <t xml:space="preserve">http://www.ncbi.nlm.nih.gov/pubmed/26055432</t>
  </si>
  <si>
    <t xml:space="preserve">Review of alignment and SNP calling algorithms for next-generation sequencing data.</t>
  </si>
  <si>
    <t xml:space="preserve">Application of the massive parallel sequencing technology has become one of the most important issues in life sciences. Therefore, it was crucial to develop bioinformatics tools for next-generation sequencing (NGS) data processing. Currently, two of the most significant tasks include alignment to a reference genome and detection of single nucleotide polymorphisms (SNPs). In many types of genomic analyses, great numbers of reads need to be mapped to the reference genome; therefore, selection of the aligner is an essential step in NGS pipelines. Two main algorithms-suffix tries and hash tables-have been introduced for this purpose. Suffix array-based aligners are memory-efficient and work faster than hash-based aligners, but they are less accurate. In contrast, hash table algorithms tend to be slower, but more sensitive. SNP and genotype callers may also be divided into two main different approaches: heuristic and probabilistic methods. A variety of software has been subsequently developed over the past several years. In this paper, we briefly review the current development of NGS data processing algorithms and present the available software.</t>
  </si>
  <si>
    <t xml:space="preserve">http://www.ncbi.nlm.nih.gov/pubmed/31138108</t>
  </si>
  <si>
    <t xml:space="preserve">Comparison of kNN and k-means optimization methods of reference set selection for improved CNV callers performance.</t>
  </si>
  <si>
    <t xml:space="preserve">There are over 25 tools dedicated for the detection of Copy Number Variants (CNVs) using Whole Exome Sequencing (WES) data based on read depth analysis. The tools reported consist of several steps, including: (i) calculation of read depth for each sequencing target, (ii) normalization, (iii) segmentation and (iv) actual CNV calling. The essential aspect of the entire process is the normalization stage, in which systematic errors and biases are removed and the reference sample set is used to increase the signal-to-noise ratio. Although some CNV calling tools use dedicated algorithms to obtain the optimal reference sample set, most of the advanced CNV callers do not include this feature. To our knowledge, this work is the first attempt to assess the impact of reference sample set selection on CNV detection performance. We used WES data from the 1000 Genomes project to evaluate the impact of various methods of reference sample set selection on CNV calling performance of three chosen state-of-the-art tools: CODEX, CNVkit and exomeCopy. Two naive solutions (all samples as reference set and random selection) as well as two clustering methods (k-means and k nearest neighbours (kNN) with a variable number of clusters or group sizes) have been evaluated to discover the best performing sample selection method. The performed experiments have shown that the appropriate selection of the reference sample set may greatly improve the CNV detection rate. In particular, we found that smart reduction of reference sample size may significantly increase the algorithms' precision while having negligible negative effect on sensitivity. We observed that a complete CNV calling process with the k-means algorithm as the selection method has significantly better time complexity than kNN-based solution.</t>
  </si>
  <si>
    <t xml:space="preserve">http://www.ncbi.nlm.nih.gov/pubmed/30423071</t>
  </si>
  <si>
    <t xml:space="preserve">Computational enhancement of single-cell sequences for inferring tumor evolution.</t>
  </si>
  <si>
    <t xml:space="preserve">Tumor sequencing has entered an exciting phase with the advent of single-cell techniques that are revolutionizing the assessment of single nucleotide variation (SNV) at the highest cellular resolution. However, state-of-the-art single-cell sequencing technologies produce data with many missing bases (MBs) and incorrect base designations that lead to false-positive (FP) and false-negative (FN) detection of somatic mutations. While computational methods are available to make biological inferences in the presence of these errors, the accuracy of the imputed MBs and corrected FPs and FNs remains unknown. Using computer simulated datasets, we assessed the robustness performance of four existing methods (OncoNEM, SCG, SCITE and SiFit) and one new method (BEAM). BEAM is a Bayesian evolution-aware method that improves the quality of single-cell sequences by using the intrinsic evolutionary information in the single-cell data in a molecular phylogenetic framework. Overall, BEAM and SCITE performed the best. Most of the methods imputed MBs with high accuracy, but effective detection and correction of FPs and FNs is a challenge, especially for small datasets. Analysis of an empirical dataset shows that computational methods can improve both the quality of tumor single-cell sequences and their utility for biological inference. In conclusion, tumor cells descend from pre-existing cells, which creates evolutionary continuity in single-cell sequencing datasets. This information enables BEAM and other methods to correctly impute missing data and incorrect base assignments, but correction of FPs and FNs remains challenging when the number of SNVs sampled is small relative to the number of cells sequenced. BEAM is available on the web at https://github.com/SayakaMiura/BEAM.</t>
  </si>
  <si>
    <t xml:space="preserve">http://www.ncbi.nlm.nih.gov/pubmed/27076460</t>
  </si>
  <si>
    <t xml:space="preserve">ISEA: Iterative Seed-Extension Algorithm for De Novo Assembly Using Paired-End Information and Insert Size Distribution.</t>
  </si>
  <si>
    <t xml:space="preserve">The purpose of de novo assembly is to report more contiguous, complete, and less error prone contigs. Thanks to the advent of the next generation sequencing (NGS) technologies, the cost of producing high depth reads is reduced greatly. However, due to the disadvantages of NGS, de novo assembly has to face the difficulties brought by repeat regions, error rate, and low sequencing coverage in some regions. Although many de novo algorithms have been proposed to solve these problems, the de novo assembly still remains a challenge. In this article, we developed an iterative seed-extension algorithm for de novo assembly, called ISEA. To avoid the negative impact induced by error rate, ISEA utilizes reads overlap and paired-end information to correct error reads before assemblying. During extending seeds in a De Bruijn graph, ISEA uses an elaborately designed score function based on paired-end information and the distribution of insert size to solve the repeat region problem. By employing the distribution of insert size, the score function can also reduce the influence of error reads. In scaffolding, ISEA adopts a relaxed strategy to join contigs that were terminated for low coverage during the extension. The performance of ISEA was compared with six previous popular assemblers on four real datasets. The experimental results demonstrate that ISEA can effectively obtain longer and more accurate scaffolds.</t>
  </si>
  <si>
    <t xml:space="preserve">http://www.ncbi.nlm.nih.gov/pubmed/31667118</t>
  </si>
  <si>
    <t xml:space="preserve">Supergene validation: A model-based protocol for assessing the accuracy of non-model-based supergene methods.</t>
  </si>
  <si>
    <t xml:space="preserve">Genome-scale species tree inference is largely restricted to heuristic approaches that use estimated gene trees to reconstruct species-level relationships. Central to these heuristic species tree methods is the assumption that the gene trees are estimated without error. To increase the accuracy of input gene trees used to infer species trees, several techniques have recently been developed for constructing longer &amp;quot;supergenes&amp;quot; that represent sets of loci inferred to share the same genealogical history. While these supergene methods are designed to increase the amount of data for gene tree estimation by concatenating several loci into &amp;quot;supergenes&amp;quot; to increase gene tree accuracy, no formal protocols have been proposed to validate this key &amp;quot;supergene&amp;quot; concatenation step. In a recent study, we developed several supergene validation strategies for assessing the accuracy of a popular supergene method: the so-called &amp;quot;statistical binning&amp;quot; pipeline. In this article, we describe a more generalizable and model-based &amp;quot;supergene validation&amp;quot; protocol for assessing the accuracy of supergenes and supergene methods using model-based tests of phylogenetic congruency. •Supergenes are validated by adopting model-based tests of topological congruence•These model-based procedures out preform non-model based methods for supergene construction•The results of this protocol can be used to assess the overall performance of a supergene method across a phylogenomic dataset.</t>
  </si>
  <si>
    <t xml:space="preserve">http://www.ncbi.nlm.nih.gov/pubmed/27307618</t>
  </si>
  <si>
    <t xml:space="preserve">Compacting de Bruijn graphs from sequencing data quickly and in low memory.</t>
  </si>
  <si>
    <t xml:space="preserve">As the quantity of data per sequencing experiment increases, the challenges of fragment assembly are becoming increasingly computational. The de Bruijn graph is a widely used data structure in fragment assembly algorithms, used to represent the information from a set of reads. Compaction is an important data reduction step in most de Bruijn graph based algorithms where long simple paths are compacted into single vertices. Compaction has recently become the bottleneck in assembly pipelines, and improving its running time and memory usage is an important problem. We present an algorithm and a tool bcalm 2 for the compaction of de Bruijn graphs. bcalm 2 is a parallel algorithm that distributes the input based on a minimizer hashing technique, allowing for good balance of memory usage throughout its execution. For human sequencing data, bcalm 2 reduces the computational burden of compacting the de Bruijn graph to roughly an hour and 3 GB of memory. We also applied bcalm 2 to the 22 Gbp loblolly pine and 20 Gbp white spruce sequencing datasets. Compacted graphs were constructed from raw reads in less than 2 days and 40 GB of memory on a single machine. Hence, bcalm 2 is at least an order of magnitude more efficient than other available methods. Source code of bcalm 2 is freely available at: https://github.com/GATB/bcalm rayan.chikhi@univ-lille1.fr.</t>
  </si>
  <si>
    <t xml:space="preserve">http://www.ncbi.nlm.nih.gov/pubmed/30561550</t>
  </si>
  <si>
    <t xml:space="preserve">lordFAST: sensitive and Fast Alignment Search Tool for LOng noisy Read sequencing Data.</t>
  </si>
  <si>
    <t xml:space="preserve">Recent advances in genomics and precision medicine have been made possible through the application of high throughput sequencing (HTS) to large collections of human genomes. Although HTS technologies have proven their use in cataloging human genome variation, computational analysis of the data they generate is still far from being perfect. The main limitation of Illumina and other popular sequencing technologies is their short read length relative to the lengths of (common) genomic repeats. Newer (single molecule sequencing - SMS) technologies such as Pacific Biosciences and Oxford Nanopore are producing longer reads, making it theoretically possible to overcome the difficulties imposed by repeat regions. Unfortunately, because of their high sequencing error rate, reads generated by these technologies are very difficult to work with and cannot be used in many of the standard downstream analysis pipelines. Note that it is not only difficult to find the correct mapping locations of such reads in a reference genome, but also to establish their correct alignment so as to differentiate sequencing errors from real genomic variants. Furthermore, especially since newer SMS instruments provide higher throughput, mapping and alignment need to be performed much faster than before, maintaining high sensitivity. We introduce lordFAST, a novel long-read mapper that is specifically designed to align reads generated by PacBio and potentially other SMS technologies to a reference. lordFAST not only has higher sensitivity than the available alternatives, it is also among the fastest and has a very low memory footprint. lordFAST is implemented in C++ and supports multi-threading. The source code of lordFAST is available at https://github.com/vpc-ccg/lordfast. Supplementary data are available at Bioinformatics online.</t>
  </si>
  <si>
    <t xml:space="preserve">http://www.ncbi.nlm.nih.gov/pubmed/28320310</t>
  </si>
  <si>
    <t xml:space="preserve">TreeToReads - a pipeline for simulating raw reads from phylogenies.</t>
  </si>
  <si>
    <t xml:space="preserve">Using phylogenomic analysis tools for tracking pathogens has become standard practice in academia, public health agencies, and large industries. Using the same raw read genomic data as input, there are several different approaches being used to infer phylogenetic tree. These include many different SNP pipelines, wgMLST approaches, k-mer algorithms, whole genome alignment and others; each of these has advantages and disadvantages, some have been extensively validated, some are faster, some have higher resolution. A few of these analysis approaches are well-integrated into the regulatory process of US Federal agencies (e.g. the FDA's SNP pipeline for tracking foodborne pathogens). However, despite extensive validation on benchmark datasets and comparison with other pipelines, we lack methods for fully exploring the effects of multiple parameter values in each pipeline that can potentially have an effect on whether the correct phylogenetic tree is recovered. To resolve this problem, we offer a program, TreeToReads, which can generate raw read data from mutated genomes simulated under a known phylogeny. This simulation pipeline allows direct comparisons of simulated and observed data in a controlled environment. At each step of these simulations, researchers can vary parameters of interest (e.g., input tree topology, amount of sequence divergence, rate of indels, read coverage, distance of reference genome, etc) to assess the effects of various parameter values on correctly calling SNPs and reconstructing an accurate tree. Such critical assessments of the accuracy and robustness of analytical pipelines are essential to progress in both research and applied settings.</t>
  </si>
  <si>
    <t xml:space="preserve">http://www.ncbi.nlm.nih.gov/pubmed/30895306</t>
  </si>
  <si>
    <t xml:space="preserve">FLAS: fast and high-throughput algorithm for PacBio long-read self-correction.</t>
  </si>
  <si>
    <t xml:space="preserve">The third generation PacBio long reads have greatly facilitated sequencing projects with very large read lengths, but they contain about 15% sequencing errors and need error correction. For the projects with long reads only, it is challenging to make correction with fast speed, and also challenging to correct a sufficient amount of read bases, i.e. to achieve high-throughput self-correction. MECAT is currently among the fastest self-correction algorithms, but its throughput is relatively small (Xiao et al., 2017). Here, we introduce FLAS, a wrapper algorithm of MECAT, to achieve high-throughput long-read self-correction while keeping MECAT's fast speed. FLAS finds additional alignments from MECAT prealigned long reads to improve the correction throughput, and removes misalignments for accuracy. In addition, FLAS also uses the corrected long-read regions to correct the uncorrected ones to further improve the throughput. In our performance tests on Escherichia coli, Saccharomyces cerevisiae, Arabidopsis thaliana and human long reads, FLAS can achieve 22.0-50.6% larger throughput than MECAT. FLAS is 2-13× faster compared to the self-correction algorithms other than MECAT, and its throughput is also 9.8-281.8% larger. The FLAS corrected long reads can be assembled into contigs of 13.1-29.8% larger N50 sizes than MECAT. The FLAS software can be downloaded for free from this site: https://github.com/baoe/flas. Supplementary data are available at Bioinformatics online.</t>
  </si>
  <si>
    <t xml:space="preserve">http://www.ncbi.nlm.nih.gov/pubmed/26833346</t>
  </si>
  <si>
    <t xml:space="preserve">Optimization of alignment-based methods for taxonomic binning of metagenomics reads.</t>
  </si>
  <si>
    <t xml:space="preserve">Alignment-based taxonomic binning for metagenome characterization proceeds in two steps: reads mapping against a reference database (RDB) and taxonomic assignment according to the best hits. Beyond the sequencing technology and the completeness of the RDB, selecting the optimal configuration of the workflow, in particular the mapper parameters and the best hit selection threshold, to get the highest binning performance remains quite empirical. We developed a statistical framework to perform such optimization at a minimal computational cost. Using an optimization experimental design and simulated datasets for three sequencing technologies, we built accurate prediction models for five performance indicators and then derived the parameter configuration providing the optimal performance. Whatever the mapper and the dataset, we observed that the optimal configuration yielded better performance than the default configuration and that the best hit selection threshold had a large impact on performance. Finally, on a reference dataset from the Human Microbiome Project, we confirmed that the optimized configuration increased the performance compared with the default configuration. Not applicable. magali.dancette@biomerieux.com Supplementary data are available at Bioinformatics online.</t>
  </si>
  <si>
    <t xml:space="preserve">http://www.ncbi.nlm.nih.gov/pubmed/27663499</t>
  </si>
  <si>
    <t xml:space="preserve">FastRFS: fast and accurate Robinson-Foulds Supertrees using constrained exact optimization.</t>
  </si>
  <si>
    <t xml:space="preserve">The estimation of phylogenetic trees is a major part of many biological dataset analyses, but maximum likelihood approaches are NP-hard and Bayesian MCMC methods do not scale well to even moderate-sized datasets. Supertree methods, which are used to construct trees from trees computed on subsets, are critically important tools for enabling the statistical estimation of phylogenies for large and potentially heterogeneous datasets. Supertree estimation is itself NP-hard, and no current supertree method has sufficient accuracy and scalability to provide good accuracy on the large datasets that supertree methods were designed for, containing thousands of species and many subset trees. We present FastRFS, a new method based on a dynamic programming method we have developed to find an exact solution to the Robinson-Foulds Supertree problem within a constrained search space. FastRFS has excellent accuracy in terms of criterion scores and topological accuracy of the resultant trees, substantially improving on competing methods on a large collection of biological and simulated data. In addition, FastRFS is extremely fast, finishing in minutes on even very large datasets, and in under an hour on a biological dataset with 2228 species. FastRFS is available on github at https://github.com/pranjalv123/FastRFS. warnow@illinois.edu. Supplementary data are available at Bioinformatics online.</t>
  </si>
  <si>
    <t xml:space="preserve">http://www.ncbi.nlm.nih.gov/pubmed/29741627</t>
  </si>
  <si>
    <t xml:space="preserve">Fast-SG: an alignment-free algorithm for hybrid assembly.</t>
  </si>
  <si>
    <t xml:space="preserve">Long-read sequencing technologies are the ultimate solution for genome repeats, allowing near reference-level reconstructions of large genomes. However, long-read de novo assembly pipelines are computationally intense and require a considerable amount of coverage, thereby hindering their broad application to the assembly of large genomes. Alternatively, hybrid assembly methods that combine short- and long-read sequencing technologies can reduce the time and cost required to produce de novo assemblies of large genomes. Here, we propose a new method, called Fast-SG, that uses a new ultrafast alignment-free algorithm specifically designed for constructing a scaffolding graph using light-weight data structures. Fast-SG can construct the graph from either short or long reads. This allows the reuse of efficient algorithms designed for short-read data and permits the definition of novel modular hybrid assembly pipelines. Using comprehensive standard datasets and benchmarks, we show how Fast-SG outperforms the state-of-the-art short-read aligners when building the scaffoldinggraph and can be used to extract linking information from either raw or error-corrected long reads. We also show how a hybrid assembly approach using Fast-SG with shallow long-read coverage (5X) and moderate computational resources can produce long-range and accurate reconstructions of the genomes of Arabidopsis thaliana (Ler-0) and human (NA12878). Fast-SG opens a door to achieve accurate hybrid long-range reconstructions of large genomes with low effort, high portability, and low cost.</t>
  </si>
  <si>
    <t xml:space="preserve">http://www.ncbi.nlm.nih.gov/pubmed/30858580</t>
  </si>
  <si>
    <t xml:space="preserve">Best practices for benchmarking germline small-variant calls in human genomes.</t>
  </si>
  <si>
    <t xml:space="preserve">Standardized benchmarking approaches are required to assess the accuracy of variants called from sequence data. Although variant-calling tools and the metrics used to assess their performance continue to improve, important challenges remain. Here, as part of the Global Alliance for Genomics and Health (GA4GH), we present a benchmarking framework for variant calling. We provide guidance on how to match variant calls with different representations, define standard performance metrics, and stratify performance by variant type and genome context. We describe limitations of high-confidence calls and regions that can be used as truth sets (for example, single-nucleotide variant concordance of two methods is 99.7% inside versus 76.5% outside high-confidence regions). Our web-based app enables comparison of variant calls against truth sets to obtain a standardized performance report. Our approach has been piloted in the PrecisionFDA variant-calling challenges to identify the best-in-class variant-calling methods within high-confidence regions. Finally, we recommend a set of best practices for using our tools and evaluating the results.</t>
  </si>
  <si>
    <t xml:space="preserve">http://www.ncbi.nlm.nih.gov/pubmed/28035032</t>
  </si>
  <si>
    <t xml:space="preserve">Using genotype array data to compare multi- and single-sample variant calls and improve variant call sets from deep coverage whole-genome sequencing data.</t>
  </si>
  <si>
    <t xml:space="preserve">Variant calling from next-generation sequencing (NGS) data is susceptible to false positive calls due to sequencing, mapping and other errors. To better distinguish true from false positive calls, we present a method that uses genotype array data from the sequenced samples, rather than public data such as HapMap or dbSNP, to train an accurate classifier using Random Forests. We demonstrate our method on a set of variant calls obtained from 642 African-ancestry genomes from the Consortium on Asthma among African-ancestry Populations in the Americas (CAAPA), sequenced to high depth (30X). We have applied our classifier to compare call sets generated with different calling methods, including both single-sample and multi-sample callers. At a False Positive Rate of 5%, our method determines true positive rates of 97.5%, 95% and 99% on variant calls obtained using Illuminas single-sample caller CASAVA, Real Time Genomics multisample variant caller, and the GATK UnifiedGenotyper, respectively. Since NGS sequencing data may be accompanied by genotype data for the same samples, either collected concurrent to sequencing or from a previous study, our method can be trained on each dataset to provide a more accurate computational validation of site calls compared to generic methods. Moreover, our method allows for adjustment based on allele frequency (e.g. a different set of criteria to determine quality for rare versus common variants) and thereby provides insight into sequencing characteristics that indicate call quality for variants of different frequencies. Code is available on Github at: https://github.com/suyashss/variant_validation. suyashs@stanford.edu or mtaub@jhsph.edu. Supplementary data are available at Bioinformatics online.</t>
  </si>
  <si>
    <t xml:space="preserve">http://www.ncbi.nlm.nih.gov/pubmed/29048532</t>
  </si>
  <si>
    <t xml:space="preserve">Lightning-fast genome variant detection with GROM.</t>
  </si>
  <si>
    <t xml:space="preserve">Current human whole genome sequencing projects produce massive amounts of data, often creating significant computational challenges. Different approaches have been developed for each type of genome variant and method of its detection, necessitating users to run multiple algorithms to find variants. We present Genome Rearrangement OmniMapper (GROM), a novel comprehensive variant detection algorithm accepting aligned read files as input and finding SNVs, indels, structural variants (SVs), and copy number variants (CNVs). We show that GROM outperforms state-of-the-art methods on 7 validated benchmarks using 2 whole genome sequencing (WGS) data sets. Additionally, GROM boasts lightning-fast run times, analyzing a 50× WGS human data set (NA12878) on commonly available computer hardware in 11 minutes, more than an order of magnitude (up to 72 times) faster than tools detecting a similar range of variants. Addressing the needs of big data analysis, GROM combines in 1 algorithm SNV, indel, SV, and CNV detection, providing superior speed, sensitivity, and precision. GROM is also able to detect CNVs, SNVs, and indels in non-paired-read WGS libraries, as well as SNVs and indels in whole exome or RNA sequencing data sets.</t>
  </si>
  <si>
    <t xml:space="preserve">http://www.ncbi.nlm.nih.gov/pubmed/27153708</t>
  </si>
  <si>
    <t xml:space="preserve">BLESS 2: accurate, memory-efficient and fast error correction method.</t>
  </si>
  <si>
    <t xml:space="preserve">The most important features of error correction tools for sequencing data are accuracy, memory efficiency and fast runtime. The previous version of BLESS was highly memory-efficient and accurate, but it was too slow to handle reads from large genomes. We have developed a new version of BLESS to improve runtime and accuracy while maintaining a small memory usage. The new version, called BLESS 2, has an error correction algorithm that is more accurate than BLESS, and the algorithm has been parallelized using hybrid MPI and OpenMP programming. BLESS 2 was compared with five top-performing tools, and it was found to be the fastest when it was executed on two computing nodes using MPI, with each node containing twelve cores. Also, BLESS 2 showed at least 11% higher gain while retaining the memory efficiency of the previous version for large genomes. Freely available at https://sourceforge.net/projects/bless-ec dchen@illinois.edu Supplementary data are available at Bioinformatics online.</t>
  </si>
  <si>
    <t xml:space="preserve">http://www.ncbi.nlm.nih.gov/pubmed/27153660</t>
  </si>
  <si>
    <t xml:space="preserve">BRAT-nova: fast and accurate mapping of bisulfite-treated reads.</t>
  </si>
  <si>
    <t xml:space="preserve">In response to increasing amounts of sequencing data, faster and faster aligners need to become available. Here, we introduce BRAT-nova, a completely rewritten and improved implementation of the mapping tool BRAT-BW for bisulfite-treated reads (BS-Seq). BRAT-nova is very fast and accurate. On the human genome, BRAT-nova is 2-7 times faster than state-of-the-art aligners, while maintaining the same percentage of uniquely mapped reads and space usage. On synthetic reads, BRAT-nova is 2-8 times faster than state-of-the-art aligners while maintaining similar mapping accuracy, methylation call accuracy, methylation level accuracy and space efficiency. The software is available in the public domain at http://compbio.cs.ucr.edu/brat/ elenah@cs.ucr.edu Supplementary data are available at Bioinformatics online.</t>
  </si>
  <si>
    <t xml:space="preserve">http://www.ncbi.nlm.nih.gov/pubmed/30943889</t>
  </si>
  <si>
    <t xml:space="preserve">FeatureSelect: a software for feature selection based on machine learning approaches.</t>
  </si>
  <si>
    <t xml:space="preserve">Feature selection, as a preprocessing stage, is a challenging problem in various sciences such as biology, engineering, computer science, and other fields. For this purpose, some studies have introduced tools and softwares such as WEKA. Meanwhile, these tools or softwares are based on filter methods which have lower performance relative to wrapper methods. In this paper, we address this limitation and introduce a software application called FeatureSelect. In addition to filter methods, FeatureSelect consists of optimisation algorithms and three types of learners. It provides a user-friendly and straightforward method of feature selection for use in any kind of research, and can easily be applied to any type of balanced and unbalanced data based on several score functions like accuracy, sensitivity, specificity, etc. RESULTS: In addition to our previously introduced optimisation algorithm (WCC), a total of 10 efficient, well-known and recently developed algorithms have been implemented in FeatureSelect. We applied our software to a range of different datasets and evaluated the performance of its algorithms. Acquired results show that the performances of algorithms are varying on different datasets, but WCC, LCA, FOA, and LA are suitable than others in the overall state. The results also show that wrapper methods are better than filter methods. FeatureSelect is a feature or gene selection software application which is based on wrapper methods. Furthermore, it includes some popular filter methods and generates various comparison diagrams and statistical measurements. It is available from GitHub ( https://github.com/LBBSoft/FeatureSelect ) and is free open source software under an MIT license.</t>
  </si>
  <si>
    <t xml:space="preserve">http://www.ncbi.nlm.nih.gov/pubmed/29036467</t>
  </si>
  <si>
    <t xml:space="preserve">SVmine improves structural variation detection by integrative mining of predictions from multiple algorithms.</t>
  </si>
  <si>
    <t xml:space="preserve">Structural variation (SV) is an important class of genomic variations in human genomes. A number of SV detection algorithms based on high-throughput sequencing data have been developed, but they have various and often limited level of sensitivity, specificity and breakpoint resolution. Furthermore, since overlaps between predictions of algorithms are low, SV detection based on multiple algorithms, an often-used strategy in real applications, has little effect in improving the performance of SV detection. We develop a computational tool called SVmine for further mining of SV predictions from multiple tools to improve the performance of SV detection. SVmine refines SV predictions by performing local realignment and assess quality of SV predictions based on likelihoods of the realignments. The local realignment is performed against a set of sequences constructed from the reference sequence near the candidate SV by incorporating nearby single nucleotide variations, insertions and deletions. A sandwich alignment algorithm is further used to improve the accuracy of breakpoint positions. We evaluate SVmine on a set of simulated data and real data and find that SVmine has superior sensitivity, specificity and breakpoint estimation accuracy. We also find that SVmine can significantly improve overlaps of SV predictions from other algorithms. SVmine is available at https://github.com/xyc0813/SVmine. ruibinxi@math.pku.edu.cn. Supplementary data are available at Bioinformatics online.</t>
  </si>
  <si>
    <t xml:space="preserve">http://www.ncbi.nlm.nih.gov/pubmed/31185897</t>
  </si>
  <si>
    <t xml:space="preserve">Taxonomy based performance metrics for evaluating taxonomic assignment methods.</t>
  </si>
  <si>
    <t xml:space="preserve">Metagenomics experiments often make inferences about microbial communities by sequencing 16S and 18S rRNA, and taxonomic assignment is a fundamental step in such studies. This paper addresses the weaknesses in two types of metrics commonly used by previous studies for measuring the performance of existing taxonomic assignment methods: Sequence count based metrics and Binary error measurement. These metrics made performance evaluation results biased, less informative and mutually incomparable. We investigated weaknesses in two types of metrics and proposed new performance metrics including Average Taxonomy Distance (ATD) and ATD_by_Taxa, together with the visualized ATD plot. By comparing the evaluation results from four popular taxonomic assignment methods across three test data sets, we found the new metrics more robust, informative and comparable.</t>
  </si>
  <si>
    <t xml:space="preserve">http://www.ncbi.nlm.nih.gov/pubmed/30936562</t>
  </si>
  <si>
    <t xml:space="preserve">Assembly of long, error-prone reads using repeat graphs.</t>
  </si>
  <si>
    <t xml:space="preserve">Accurate genome assembly is hampered by repetitive regions. Although long single molecule sequencing reads are better able to resolve genomic repeats than short-read data, most long-read assembly algorithms do not provide the repeat characterization necessary for producing optimal assemblies. Here, we present Flye, a long-read assembly algorithm that generates arbitrary paths in an unknown repeat graph, called disjointigs, and constructs an accurate repeat graph from these error-riddled disjointigs. We benchmark Flye against five state-of-the-art assemblers and show that it generates better or comparable assemblies, while being an order of magnitude faster. Flye nearly doubled the contiguity of the human genome assembly (as measured by the NGA50 assembly quality metric) compared with existing assemblers.</t>
  </si>
  <si>
    <t xml:space="preserve">http://www.ncbi.nlm.nih.gov/pubmed/29900080</t>
  </si>
  <si>
    <t xml:space="preserve">BCD Beam Search: considering suboptimal partial solutions in Bad Clade Deletion supertrees.</t>
  </si>
  <si>
    <t xml:space="preserve">Supertree methods enable the reconstruction of large phylogenies. The supertree problem can be formalized in different ways in order to cope with contradictory information in the input. Some supertree methods are based on encoding the input trees in a matrix; other methods try to find minimum cuts in some graph. Recently, we introduced Bad Clade Deletion (BCD) supertrees which combines the graph-based computation of minimum cuts with optimizing a global objective function on the matrix representation of the input trees. The BCD supertree method has guaranteed polynomial running time and is very swift in practice. The quality of reconstructed supertrees was superior to matrix representation with parsimony (MRP) and usually on par with SuperFine for simulated data; but particularly for biological data, quality of BCD supertrees could not keep up with SuperFine supertrees. Here, we present a beam search extension for the BCD algorithm that keeps alive a constant number of partial solutions in each top-down iteration phase. The guaranteed worst-case running time of the new algorithm is still polynomial in the size of the input. We present an exact and a randomized subroutine to generate suboptimal partial solutions. Both beam search approaches consistently improve supertree quality on all evaluated datasets when keeping 25 suboptimal solutions alive. Supertree quality of the BCD Beam Search algorithm is on par with MRP and SuperFine even for biological data. This is the best performance of a polynomial-time supertree algorithm reported so far.</t>
  </si>
  <si>
    <t xml:space="preserve">http://www.ncbi.nlm.nih.gov/pubmed/30453880</t>
  </si>
  <si>
    <t xml:space="preserve">Comparing the performance of selected variant callers using synthetic data and genome segmentation.</t>
  </si>
  <si>
    <t xml:space="preserve">High-throughput sequencing has rapidly become an essential part of precision cancer medicine. But validating results obtained from analyzing and interpreting genomic data remains a rate-limiting factor. The gold standard, of course, remains manual validation by expert panels, which is not without its weaknesses, namely high costs in both funding and time as well as the necessarily selective nature of manual validation. But it may be possible to develop more economical, complementary means of validation. In this study we employed four synthetic data sets (variants with known mutations spiked into specific genomic locations) of increasing complexity to assess the sensitivity, specificity, and balanced accuracy of five open-source variant callers: FreeBayes v1.0, VarDict v11.5.1, MuTect v1.1.7, MuTect2, and MuSE v1.0rc. FreeBayes, VarDict, and MuTect were run in bcbio-next gen, and the results were integrated into a single Ensemble call set. The known mutations provided a level of &amp;quot;ground truth&amp;quot; against which we evaluated variant-caller performance. We further facilitated the comparison and evaluation by segmenting the whole genome into 10,000,000 base-pair fragments which yielded 316 segments. Differences among the numbers of true positives were small among the callers, but the numbers of false positives varied much more when the tools were used to analyze sets one through three. Both FreeBayes and VarDict produced strikingly more false positives than did the others, although VarDict, somewhat paradoxically also produced the highest number of true positives. The Ensemble approach yielded results characterized by higher specificity and balanced accuracy and fewer false positives than did any of the five tools used alone. Sensitivity and specificity, however, declined for all five callers as the complexity of the data sets increased, but we did not uncover anything more than limited, weak correlations between caller performance and certain DNA structural features: gene density and guanine-cytosine content. Altogether, MuTect2 performed the best among the callers tested, followed by MuSE and MuTect. Spiking data sets with specific mutations -single-nucleotide variations (SNVs), single-nucleotide polymorphisms (SNPs), or structural variations (SVs) in this study-at known locations in the genome provides an effective and economical way to compare data analyzed by variant callers with ground truth. The method constitutes a viable alternative to the prolonged, expensive, and noncomprehensive assessment by expert panels. It should be further developed and refined, as should other comparatively &amp;quot;lightweight&amp;quot; methods of assessing accuracy. Given that the scientific community has not yet established gold standards for validating NGS-related technologies such as variant callers, developing multiple alternative means for verifying variant-caller accuracy will eventually lead to the establishment of higher-quality standards than could be achieved by prematurely limiting the range of innovative methods explored by members of the community.</t>
  </si>
  <si>
    <t xml:space="preserve">http://www.ncbi.nlm.nih.gov/pubmed/27503227</t>
  </si>
  <si>
    <t xml:space="preserve">SRinversion: a tool for detecting short inversions by splitting and re-aligning poorly mapped and unmapped sequencing reads.</t>
  </si>
  <si>
    <t xml:space="preserve">Rapid development in sequencing technologies has dramatically improved our ability to detect genetic variants in human genome. However, current methods have variable sensitivities in detecting different types of genetic variants. One type of such genetic variants that is especially hard to detect is inversions. Analysis of public databases showed that few short inversions have been reported so far. Unlike reads that contain small insertions or deletions, which will be considered through gap alignment, reads carrying short inversions often have poor mapping quality or are unmapped, thus are often not further considered. As a result, the majority of short inversions might have been overlooked and require special algorithms for their detection. Here, we introduce SRinversion, a framework to analyze poorly mapped or unmapped reads by splitting and re-aligning them for the purpose of inversion detection. SRinversion is very sensitive to small inversions and can detect those less than 10 bp in size. We applied SRinversion to both simulated data and high-coverage sequencing data from the 1000 Genomes Project and compared the results with those from Pindel, BreakDancer, DELLY, Gustaf and MID. A better performance of SRinversion was achieved for both datasets for the detection of small inversions. SRinversion is implemented in Perl and is publicly available at http://paed.hku.hk/genome/software/SRinversion/index.html CONTACT: yangwl@hku.hkSupplementary information: Supplementary data are available at Bioinformatics online.</t>
  </si>
  <si>
    <t xml:space="preserve">http://www.ncbi.nlm.nih.gov/pubmed/30064374</t>
  </si>
  <si>
    <t xml:space="preserve">TOPAZ: asymmetric suffix array neighbourhood search for massive protein databases.</t>
  </si>
  <si>
    <t xml:space="preserve">Protein homology search is an important, yet time-consuming, step in everything from protein annotation to metagenomics. Its application, however, has become increasingly challenging, due to the exponential growth of protein databases. In order to perform homology search at the required scale, many methods have been proposed as alternatives to BLAST that make an explicit trade-off between sensitivity and speed. One such method, SANSparallel, uses a parallel implementation of the suffix array neighbourhood search (SANS) technique to achieve high speed and provides several modes to allow for greater sensitivity at the expense of performance. We present a new approach called asymmetric SANS together with scored seeds and an alternative suffix array ordering scheme called optimal substitution ordering. These techniques dramatically improve both the sensitivity and speed of the SANS approach. Our implementation, TOPAZ, is one of the top performing methods in terms of speed, sensitivity and scalability. In our benchmark, searching UniProtKB for homologous proteins to the Dickeya solani proteome, TOPAZ took less than 3 minutes to achieve a sensitivity of 0.84 compared to BLAST. Despite the trade-off homology search methods have to make between sensitivity and speed, TOPAZ stands out as one of the most sensitive and highest performance methods currently available.</t>
  </si>
  <si>
    <t xml:space="preserve">http://www.ncbi.nlm.nih.gov/pubmed/28218240</t>
  </si>
  <si>
    <t xml:space="preserve">Scaffolding and completing genome assemblies in real-time with nanopore sequencing.</t>
  </si>
  <si>
    <t xml:space="preserve">Third generation sequencing technologies provide the opportunity to improve genome assemblies by generating long reads spanning most repeat sequences. However, current analysis methods require substantial amounts of sequence data and computational resources to overcome the high error rates. Furthermore, they can only perform analysis after sequencing has completed, resulting in either over-sequencing, or in a low quality assembly due to under-sequencing. Here we present npScarf, which can scaffold and complete short read assemblies while the long read sequencing run is in progress. It reports assembly metrics in real-time so the sequencing run can be terminated once an assembly of sufficient quality is obtained. In assembling four bacterial and one eukaryotic genomes, we show that npScarf can construct more complete and accurate assemblies while requiring less sequencing data and computational resources than existing methods. Our approach offers a time- and resource-effective strategy for completing short read assemblies.</t>
  </si>
  <si>
    <t xml:space="preserve">http://www.ncbi.nlm.nih.gov/pubmed/26961371</t>
  </si>
  <si>
    <t xml:space="preserve">Fast, accurate, and lightweight analysis of BS-treated reads with ERNE 2.</t>
  </si>
  <si>
    <t xml:space="preserve">Bisulfite treatment of DNA followed by sequencing (BS-seq) has become a standard technique in epigenetic studies, providing researchers with tools for generating single-base resolution maps of whole methylomes. Aligning bisulfite-treated reads, however, is a computationally difficult task: bisulfite treatment decreases the (lexical) complexity of low-methylated genomic regions, and C-to-T mismatches may reflect cytosine unmethylation rather than SNPs or sequencing errors. Further challenges arise both during and after the alignment phase: data structures used by the aligner should be fast and should fit into main memory, and the methylation-caller output should be somehow compressed, due to its significant size. As far as data structures employed to align bisulfite-treated reads are concerned, solutions proposed in the literature can be roughly grouped into two main categories: those storing pointers at each text position (e.g. hash tables, suffix trees/arrays), and those using the information-theoretic minimum number of bits (e.g. FM indexes and compressed suffix arrays). The former are fast and memory consuming. The latter are much slower and light. In this paper, we try to close this gap proposing a data structure for aligning bisulfite-treated reads which is at the same time fast, light, and very accurate. We reach this objective by combining a recent theoretical result on succinct hashing with a bisulfite-aware hash function. Furthermore, the new versions of the tools implementing our ideas|the aligner ERNE-BS5 2 and the caller ERNE-METH 2|have been extended with increased downstream compatibility (EPP/Bismark cov output formats), output compression, and support for target enrichment protocols. Experimental results on public and simulated WGBS libraries show that our algorithmic solution is a competitive tradeoff between hash-based and BWT-based indexes, being as fast and accurate as the former, and as memory-efficient as the latter. The new functionalities of our bisulfite aligner and caller make it a fast and memory efficient tool, useful to analyze big datasets with little computational resources, to easily process target enrichment data, and produce statistics such as protocol efficiency and coverage as a function of the distance from target regions.</t>
  </si>
  <si>
    <t xml:space="preserve">http://www.ncbi.nlm.nih.gov/pubmed/27604516</t>
  </si>
  <si>
    <t xml:space="preserve">From Wet-Lab to Variations: Concordance and Speed of Bioinformatics Pipelines for Whole Genome and Whole Exome Sequencing.</t>
  </si>
  <si>
    <t xml:space="preserve">As whole genome sequencing becomes cheaper and faster, it will progressively substitute targeted next-generation sequencing as standard practice in research and diagnostics. However, computing cost-performance ratio is not advancing at an equivalent rate. Therefore, it is essential to evaluate the robustness of the variant detection process taking into account the computing resources required. We have benchmarked six combinations of state-of-the-art read aligners (BWA-MEM and GEM3) and variant callers (FreeBayes, GATK HaplotypeCaller, SAMtools) on whole genome and whole exome sequencing data from the NA12878 human sample. Results have been compared between them and against the NIST Genome in a Bottle (GIAB) variants reference dataset. We report differences in speed of up to 20 times in some steps of the process and have observed that SNV, and to a lesser extent InDel, detection is highly consistent in 70% of the genome. SNV, and especially InDel, detection is less reliable in 20% of the genome, and almost unfeasible in the remaining 10%. These findings will aid in choosing the appropriate tools bearing in mind objectives, workload, and computing infrastructure available.</t>
  </si>
  <si>
    <t xml:space="preserve">http://www.ncbi.nlm.nih.gov/pubmed/31438611</t>
  </si>
  <si>
    <t xml:space="preserve">WiPP: Workflow for Improved Peak Picking for Gas Chromatography-Mass Spectrometry (GC-MS) Data.</t>
  </si>
  <si>
    <t xml:space="preserve">Lack of reliable peak detection impedes automated analysis of large-scale gas chromatography-mass spectrometry (GC-MS) metabolomics datasets. Performance and outcome of individual peak-picking algorithms can differ widely depending on both algorithmic approach and parameters, as well as data acquisition method. Therefore, comparing and contrasting between algorithms is difficult. Here we present a workflow for improved peak picking (WiPP), a parameter optimising, multi-algorithm peak detection for GC-MS metabolomics. WiPP evaluates the quality of detected peaks using a machine learning-based classification scheme based on seven peak classes. The quality information returned by the classifier for each individual peak is merged with results from different peak detection algorithms to create one final high-quality peak set for immediate down-stream analysis. Medium- and low-quality peaks are kept for further inspection. By applying WiPP to standard compound mixes and a complex biological dataset, we demonstrate that peak detection is improved through the novel way to assign peak quality, an automated parameter optimisation, and results in integration across different embedded peak picking algorithms. Furthermore, our approach can provide an impartial performance comparison of different peak picking algorithms. WiPP is freely available on GitHub (https://github.com/bihealth/WiPP) under MIT licence.</t>
  </si>
  <si>
    <t xml:space="preserve">http://www.ncbi.nlm.nih.gov/pubmed/28939423</t>
  </si>
  <si>
    <t xml:space="preserve">Evaluation of nine popular de novo assemblers in microbial genome assembly.</t>
  </si>
  <si>
    <t xml:space="preserve">Next generation sequencing (NGS) technologies are revolutionizing biology, with Illumina being the most popular NGS platform. Short read assembly is a critical part of most genome studies using NGS. Hence, in this study, the performance of nine well-known assemblers was evaluated in the assembly of seven different microbial genomes. Effect of different read coverage and k-mer parameters on the quality of the assembly were also evaluated on both simulated and actual read datasets. Our results show that the performance of assemblers on real and simulated datasets could be significantly different, mainly because of coverage bias. According to outputs on actual read datasets, for all studied read coverages (of 7×, 25× and 100×), SPAdes and IDBA-UD clearly outperformed other assemblers based on NGA50 and accuracy metrics. Velvet is the most conservative assembler with the lowest NGA50 and error rate.</t>
  </si>
  <si>
    <t xml:space="preserve">http://www.ncbi.nlm.nih.gov/pubmed/30148202</t>
  </si>
  <si>
    <t xml:space="preserve">Comparison of strategies for scalable causal discovery of latent variable models from mixed data.</t>
  </si>
  <si>
    <t xml:space="preserve">Modern technologies allow large, complex biomedical datasets to be collected from patient cohorts. These datasets are comprised of both continuous and categorical data (&amp;quot;Mixed Data&amp;quot;), and essential variables may be unobserved in this data due to the complex nature of biomedical phenomena. Causal inference algorithms can identify important relationships from biomedical data; however, handling the challenges of causal inference over mixed data with unmeasured confounders in a scalable way is still an open problem. Despite recent advances into causal discovery strategies that could potentially handle these challenges; individually, no study currently exists that comprehensively compares these approaches in this setting. In this paper, we present a comparative study that addresses this problem by comparing the accuracy and efficiency of different strategies in large, mixed datasets with latent confounders. We experiment with two extensions of the Fast Causal Inference algorithm: a maximum probability search procedure we recently developed to identify causal orientations more accurately, and a strategy which quickly eliminates unlikely adjacencies in order to achieve scalability to high-dimensional data. We demonstrate that these methods significantly outperform the state of the art in the field by achieving both accurate edge orientations and tractable running time in simulation experiments on datasets with up to 500 variables. Finally, we demonstrate the usability of the best performing approach on real data by applying it to a biomedical dataset of HIV-infected individuals.</t>
  </si>
  <si>
    <t xml:space="preserve">http://www.ncbi.nlm.nih.gov/pubmed/31760933</t>
  </si>
  <si>
    <t xml:space="preserve">ProbPFP: a multiple sequence alignment algorithm combining hidden Markov model optimized by particle swarm optimization with partition function.</t>
  </si>
  <si>
    <t xml:space="preserve">During procedures for conducting multiple sequence alignment, that is so essential to use the substitution score of pairwise alignment. To compute adaptive scores for alignment, researchers usually use Hidden Markov Model or probabilistic consistency methods such as partition function. Recent studies show that optimizing the parameters for hidden Markov model, as well as integrating hidden Markov model with partition function can raise the accuracy of alignment. The combination of partition function and optimized HMM, which could further improve the alignment's accuracy, however, was ignored by these researches. A novel algorithm for MSA called ProbPFP is presented in this paper. It intergrate optimized HMM by particle swarm with partition function. The algorithm of PSO was applied to optimize HMM's parameters. After that, the posterior probability obtained by the HMM was combined with the one obtained by partition function, and thus to calculate an integrated substitution score for alignment. In order to evaluate the effectiveness of ProbPFP, we compared it with 13 outstanding or classic MSA methods. The results demonstrate that the alignments obtained by ProbPFP got the maximum mean TC scores and mean SP scores on these two benchmark datasets: SABmark and OXBench, and it got the second highest mean TC scores and mean SP scores on the benchmark dataset BAliBASE. ProbPFP is also compared with 4 other outstanding methods, by reconstructing the phylogenetic trees for six protein families extracted from the database TreeFam, based on the alignments obtained by these 5 methods. The result indicates that the reference trees are closer to the phylogenetic trees reconstructed from the alignments obtained by ProbPFP than the other methods. We propose a new multiple sequence alignment method combining optimized HMM and partition function in this paper. The performance validates this method could make a great improvement of the alignment's accuracy.</t>
  </si>
  <si>
    <t xml:space="preserve">http://www.ncbi.nlm.nih.gov/pubmed/32167528</t>
  </si>
  <si>
    <t xml:space="preserve">GraphBin: Refined binning of metagenomic contigs using assembly graphs.</t>
  </si>
  <si>
    <t xml:space="preserve">The field of metagenomics has provided valuable insights into the structure, diversity and ecology within microbial communities. One key step in metagenomics analysis is to assemble reads into longer contigs which are then binned into groups of contigs that belong to different species present in the metagenomic sample. Binning of contigs plays an important role in metagenomics and most available binning algorithms bin contigs using genomic features such as oligonucleotide/k-mer composition and contig coverage. As metagenomic contigs are derived from the assembly process, they are output from the underlying assembly graph which contains valuable connectivity information between contigs that can be used for binning. We propose GraphBin, a new binning method that makes use of the assembly graph and applies a label propagation algorithm to refine the binning result of existing tools.We show that GraphBin can make use of the assembly graphs constructed from both the de Bruijn graph and the overlap-layout-consensus approach. Moreover, we demonstrate improved experimental results from GraphBin in terms of identifying mis-binned contigs and binning of contigs discarded by existing binning tools. To the best of our knowledge, this is the first time that the information from the assembly graph has been used in a tool for the binning of metagenomic contigs. The source code of GraphBin is available at https://github.com/Vini2/GraphBin. Supplementary data are available at Bioinformatics online.</t>
  </si>
  <si>
    <t xml:space="preserve">http://www.ncbi.nlm.nih.gov/pubmed/28186220</t>
  </si>
  <si>
    <t xml:space="preserve">STELLS2: fast and accurate coalescent-based maximum likelihood inference of species trees from gene tree topologies.</t>
  </si>
  <si>
    <t xml:space="preserve">It is well known that gene trees and species trees may have different topologies. One explanation is incomplete lineage sorting, which is commonly modeled by the coalescent process. In multispecies coalescent, a gene tree topology is observed with some probability (called the gene tree probability) for a given species tree. Gene tree probability is the main tool for the program STELLS, which finds the maximum likelihood estimate of the species tree from the given gene tree topologies. However, STELLS becomes slow when data size increases. Recently, several fast species tree inference methods have been developed, which can handle large data. However, these methods often do not fully utilize the information in the gene trees. In this paper, we present an algorithm (called STELLS2) for computing the gene tree probability more efficiently than the original STELLS. The key idea of STELLS2 is taking some 'shortcuts' during the computation and computing the gene tree probability approximately. We apply the STELLS2 algorithm in the species tree inference approach in the original STELLS, which leads to a new maximum likelihood species tree inference method (also called STELLS2). Through simulation we demonstrate that the gene tree probabilities computed by STELLS2 and STELLS have strong correlation. We show that STELLS2 is almost as accurate in species tree inference as STELLS. Also STELLS2 is usually more accurate than several existing methods when there is one allele per species, although STELLS2 is slower than these methods. STELLS2 outperforms these methods significantly when there are multiple alleles per species. The program STELLS2 is available for download at: https://github.com/yufengwudcs/STELLS2. yufeng.wu@uconn.edu. Supplementary data are available at Bioinformatics online.</t>
  </si>
  <si>
    <t xml:space="preserve">http://www.ncbi.nlm.nih.gov/pubmed/31221194</t>
  </si>
  <si>
    <t xml:space="preserve">Essential guidelines for computational method benchmarking.</t>
  </si>
  <si>
    <t xml:space="preserve">In computational biology and other sciences, researchers are frequently faced with a choice between several computational methods for performing data analyses. Benchmarking studies aim to rigorously compare the performance of different methods using well-characterized benchmark datasets, to determine the strengths of each method or to provide recommendations regarding suitable choices of methods for an analysis. However, benchmarking studies must be carefully designed and implemented to provide accurate, unbiased, and informative results. Here, we summarize key practical guidelines and recommendations for performing high-quality benchmarking analyses, based on our experiences in computational biology.</t>
  </si>
  <si>
    <t xml:space="preserve">http://www.ncbi.nlm.nih.gov/pubmed/26614127</t>
  </si>
  <si>
    <t xml:space="preserve">MetaQUAST: evaluation of metagenome assemblies.</t>
  </si>
  <si>
    <t xml:space="preserve">During the past years we have witnessed the rapid development of new metagenome assembly methods. Although there are many benchmark utilities designed for single-genome assemblies, there is no well-recognized evaluation and comparison tool for metagenomic-specific analogues. In this article, we present MetaQUAST, a modification of QUAST, the state-of-the-art tool for genome assembly evaluation based on alignment of contigs to a reference. MetaQUAST addresses such metagenome datasets features as (i) unknown species content by detecting and downloading reference sequences, (ii) huge diversity by giving comprehensive reports for multiple genomes and (iii) presence of highly relative species by detecting chimeric contigs. We demonstrate MetaQUAST performance by comparing several leading assemblers on one simulated and two real datasets. http://bioinf.spbau.ru/metaquast aleksey.gurevich@spbu.ru Supplementary data are available at Bioinformatics online.</t>
  </si>
  <si>
    <t xml:space="preserve">http://www.ncbi.nlm.nih.gov/pubmed/26776207</t>
  </si>
  <si>
    <t xml:space="preserve">CSEQ-SIMULATOR: A DATA SIMULATOR FOR CLIP-SEQ EXPERIMENTS.</t>
  </si>
  <si>
    <t xml:space="preserve">CLIP-Seq protocols such as PAR-CLIP, HITS-CLIP or iCLIP allow a genome-wide analysis of protein-RNA interactions. For the processing of the resulting short read data, various tools are utilized. Some of these tools were specifically developed for CLIP-Seq data, whereas others were designed for the analysis of RNA-Seq data. To this date, however, it has not been assessed which of the available tools are most appropriate for the analysis of CLIP-Seq data. This is because an experimental gold standard dataset on which methods can be accessed and compared, is still not available. To address this lack of a gold-standard dataset, we here present Cseq-Simulator, a simulator for PAR-CLIP, HITS-CLIP and iCLIP-data. This simulator can be applied to generate realistic datasets that can serve as surrogates for experimental gold standard dataset. In this work, we also show how Cseq-Simulator can be used to perform a comparison of steps of typical CLIP-Seq analysis pipelines, such as the read alignment or the peak calling. These comparisons show which tools are useful in different settings and also allow identifying pitfalls in the data analysis.</t>
  </si>
  <si>
    <t xml:space="preserve">http://www.ncbi.nlm.nih.gov/pubmed/30423094</t>
  </si>
  <si>
    <t xml:space="preserve">A fast adaptive algorithm for computing whole-genome homology maps.</t>
  </si>
  <si>
    <t xml:space="preserve">Whole-genome alignment is an important problem in genomics for comparing different species, mapping draft assemblies to reference genomes and identifying repeats. However, for large plant and animal genomes, this task remains compute and memory intensive. In addition, current practical methods lack any guarantee on the characteristics of output alignments, thus making them hard to tune for different application requirements. We introduce an approximate algorithm for computing local alignment boundaries between long DNA sequences. Given a minimum alignment length and an identity threshold, our algorithm computes the desired alignment boundaries and identity estimates using kmer-based statistics, and maintains sufficient probabilistic guarantees on the output sensitivity. Further, to prioritize higher scoring alignment intervals, we develop a plane-sweep based filtering technique which is theoretically optimal and practically efficient. Implementation of these ideas resulted in a fast and accurate assembly-to-genome and genome-to-genome mapper. As a result, we were able to map an error-corrected whole-genome NA12878 human assembly to the hg38 human reference genome in about 1 min total execution time and &amp;lt;4 GB memory using eight CPU threads, achieving significant improvement in memory-usage over competing methods. Recall accuracy of computed alignment boundaries was consistently found to be &amp;gt;97% on multiple datasets. Finally, we performed a sensitive self-alignment of the human genome to compute all duplications of length ≥1 Kbp and ≥90% identity. The reported output achieves good recall and covers twice the number of bases than the current UCSC browser's segmental duplication annotation. https://github.com/marbl/MashMap.</t>
  </si>
  <si>
    <t xml:space="preserve">http://www.ncbi.nlm.nih.gov/pubmed/30407485</t>
  </si>
  <si>
    <t xml:space="preserve">Whisper: read sorting allows robust mapping of DNA sequencing data.</t>
  </si>
  <si>
    <t xml:space="preserve">Mapping reads to a reference genome is often the first step in a sequencing data analysis pipeline. The reduction of sequencing costs implies a need for algorithms able to process increasing amounts of generated data in reasonable time. We present Whisper, an accurate and high-performant mapping tool, based on the idea of sorting reads and then mapping them against suffix arrays for the reference genome and its reverse complement. Employing task and data parallelism as well as storing temporary data on disk result in superior time efficiency at reasonable memory requirements. Whisper excels at large NGS read collections, in particular Illumina reads with typical WGS coverage. The experiments with real data indicate that our solution works in about 15% of the time needed by the well-known BWA-MEM and Bowtie2 tools at a comparable accuracy, validated in a variant calling pipeline. Whisper is available for free from https://github.com/refresh-bio/Whisper or http://sun.aei.polsl.pl/REFRESH/Whisper/. Supplementary data are available at Bioinformatics online.</t>
  </si>
  <si>
    <t xml:space="preserve">http://www.ncbi.nlm.nih.gov/pubmed/31611172</t>
  </si>
  <si>
    <t xml:space="preserve">Examining the practical limits of batch effect-correction algorithms: When should you care about batch effects?</t>
  </si>
  <si>
    <t xml:space="preserve">Batch effects are technical sources of variation and can confound analysis. While many performance ranking exercises have been conducted to establish the best batch effect-correction algorithm (BECA), we hold the viewpoint that the notion of best is context-dependent. Moreover, alternative questions beyond the simplistic notion of &amp;quot;best&amp;quot; are also interesting: are BECAs robust against various degrees of confounding and if so, what is the limit? Using two different methods for simulating class (phenotype) and batch effects and taking various representative datasets across both genomics (RNA-Seq) and proteomics platforms, we demonstrate that under situations where sample classes and batch factors are moderately confounded, most BECAs are remarkably robust and only weakly affected by upstream normalization procedures. This observation is consistently supported across the multitude of test datasets. BECAs do have limits: When sample classes and batch factors are strongly confounded, BECA performance declines, with variable performance in precision, recall and also batch correction. We also report that while conventional normalization methods have minimal impact on batch effect correction, they do not affect downstream statistical feature selection, and in strongly confounded scenarios, may even outperform BECAs. In other words, removing batch effects is no guarantee of optimal functional analysis. Overall, this study suggests that simplistic performance ranking exercises are quite trivial, and all BECAs are compromises in some context or another.</t>
  </si>
  <si>
    <t xml:space="preserve">http://www.ncbi.nlm.nih.gov/pubmed/27330851</t>
  </si>
  <si>
    <t xml:space="preserve">Sparc: a sparsity-based consensus algorithm for long erroneous sequencing reads.</t>
  </si>
  <si>
    <t xml:space="preserve">Motivation. The third generation sequencing (3GS) technology generates long sequences of thousands of bases. However, its current error rates are estimated in the range of 15-40%, significantly higher than those of the prevalent next generation sequencing (NGS) technologies (less than 1%). Fundamental bioinformatics tasks such as de novo genome assembly and variant calling require high-quality sequences that need to be extracted from these long but erroneous 3GS sequences. Results. We describe a versatile and efficient linear complexity consensus algorithm Sparc to facilitate de novo genome assembly. Sparc builds a sparse k-mer graph using a collection of sequences from a targeted genomic region. The heaviest path which approximates the most likely genome sequence is searched through a sparsity-induced reweighted graph as the consensus sequence. Sparc supports using NGS and 3GS data together, which leads to significant improvements in both cost efficiency and computational efficiency. Experiments with Sparc show that our algorithm can efficiently provide high-quality consensus sequences using both PacBio and Oxford Nanopore sequencing technologies. With only 30× PacBio data, Sparc can reach a consensus with error rate &amp;lt;0.5%. With the more challenging Oxford Nanopore data, Sparc can also achieve similar error rate when combined with NGS data. Compared with the existing approaches, Sparc calculates the consensus with higher accuracy, and uses approximately 80% less memory and time. Availability. The source code is available for download at https://github.com/yechengxi/Sparc.</t>
  </si>
  <si>
    <t xml:space="preserve">http://www.ncbi.nlm.nih.gov/pubmed/27011215</t>
  </si>
  <si>
    <t xml:space="preserve">A Bayesian Assignment Method for Ambiguous Bisulfite Short Reads.</t>
  </si>
  <si>
    <t xml:space="preserve">DNA methylation is an epigenetic modification critical for normal development and diseases. The determination of genome-wide DNA methylation at single-nucleotide resolution is made possible by sequencing bisulfite treated DNA with next generation high-throughput sequencing. However, aligning bisulfite short reads to a reference genome remains challenging as only a limited proportion of them (around 50-70%) can be aligned uniquely; a significant proportion, known as multireads, are mapped to multiple locations and thus discarded from downstream analyses, causing financial waste and biased methylation inference. To address this issue, we develop a Bayesian model that assigns multireads to their most likely locations based on the posterior probability derived from information hidden in uniquely aligned reads. Analyses of both simulated data and real hairpin bisulfite sequencing data show that our method can effectively assign approximately 70% of the multireads to their best locations with up to 90% accuracy, leading to a significant increase in the overall mapping efficiency. Moreover, the assignment model shows robust performance with low coverage depth, making it particularly attractive considering the prohibitive cost of bisulfite sequencing. Additionally, results show that longer reads help improve the performance of the assignment model. The assignment model is also robust to varying degrees of methylation and varying sequencing error rates. Finally, incorporating prior knowledge on mutation rate and context specific methylation level into the assignment model increases inference accuracy. The assignment model is implemented in the BAM-ABS package and freely available at https://github.com/zhanglabvt/BAM_ABS.</t>
  </si>
  <si>
    <t xml:space="preserve">http://www.ncbi.nlm.nih.gov/pubmed/27586129</t>
  </si>
  <si>
    <t xml:space="preserve">BASE: a practical de novo assembler for large genomes using long NGS reads.</t>
  </si>
  <si>
    <t xml:space="preserve">De novo genome assembly using NGS data remains a computation-intensive task especially for large genomes. In practice, efficiency is often a primary concern and favors using a more efficient assembler like SOAPdenovo2. Yet SOAPdenovo2, based on de Bruijn graph, fails to take full advantage of longer NGS reads (say, 150 bp to 250 bp from Illumina HiSeq and MiSeq). Assemblers that are based on string graphs (e.g., SGA), though less popular and also very slow, are more favorable for longer reads. This paper shows a new de novo assembler called BASE. It enhances the classic seed-extension approach by indexing the reads efficiently to generate adaptive seeds that have high probability to appear uniquely in the genome. Such seeds form the basis for BASE to build extension trees and then to use reverse validation to remove the branches based on read coverage and paired-end information, resulting in high-quality consensus sequences of reads sharing the seeds. Such consensus sequences are then extended to contigs. Experiments on two bacteria and four human datasets shows the advantage of BASE in both contig quality and speed in dealing with longer reads. In the experiment on bacteria, two datasets with read length of 100 bp and 250 bp were used.. Especially for the 250 bp dataset, BASE gives much better quality than SOAPdenovo2 and SGA and is simlilar to SPAdes. Regarding speed, BASE is consistently a few times faster than SPAdes and SGA, but still slower than SOAPdenovo2. BASE and Soapdenov2 are further compared using human datasets with read length 100 bp, 150 bp and 250 bp. BASE shows a higher N50 for all datasets, while the improvement becomes more significant when read length reaches 250 bp. Besides, BASE is more-meory efficent than SOAPdenovo2 when sequencing data with error rate. BASE is a practically efficient tool for constructing contig, with significant improvement in quality for long NGS reads. It is relatively easy to extend BASE to include scaffolding.</t>
  </si>
  <si>
    <t xml:space="preserve">http://www.ncbi.nlm.nih.gov/pubmed/29218887</t>
  </si>
  <si>
    <t xml:space="preserve">A heuristic method for simulating open-data of arbitrary complexity that can be used to compare and evaluate machine learning methods.</t>
  </si>
  <si>
    <t xml:space="preserve">A central challenge of developing and evaluating artificial intelligence and machine learning methods for regression and classification is access to data that illuminates the strengths and weaknesses of different methods. Open data plays an important role in this process by making it easy for computational researchers to easily access real data for this purpose. Genomics has in some examples taken a leading role in the open data effort starting with DNA microarrays. While real data from experimental and observational studies is necessary for developing computational methods it is not sufficient. This is because it is not possible to know what the ground truth is in real data. This must be accompanied by simulated data where that balance between signal and noise is known and can be directly evaluated. Unfortunately, there is a lack of methods and software for simulating data with the kind of complexity found in real biological and biomedical systems. We present here the Heuristic Identification of Biological Architectures for simulating Complex Hierarchical Interactions (HIBACHI) method and prototype software for simulating complex biological and biomedical data. Further, we introduce new methods for developing simulation models that generate data that specifically allows discrimination between different machine learning methods.</t>
  </si>
  <si>
    <t xml:space="preserve">http://www.ncbi.nlm.nih.gov/pubmed/26549429</t>
  </si>
  <si>
    <t xml:space="preserve">Testing and Validation of Computational Methods for Mass Spectrometry.</t>
  </si>
  <si>
    <t xml:space="preserve">High-throughput methods based on mass spectrometry (proteomics, metabolomics, lipidomics, etc.) produce a wealth of data that cannot be analyzed without computational methods. The impact of the choice of method on the overall result of a biological study is often underappreciated, but different methods can result in very different biological findings. It is thus essential to evaluate and compare the correctness and relative performance of computational methods. The volume of the data as well as the complexity of the algorithms render unbiased comparisons challenging. This paper discusses some problems and challenges in testing and validation of computational methods. We discuss the different types of data (simulated and experimental validation data) as well as different metrics to compare methods. We also introduce a new public repository for mass spectrometric reference data sets ( http://compms.org/RefData ) that contains a collection of publicly available data sets for performance evaluation for a wide range of different methods.</t>
  </si>
  <si>
    <t xml:space="preserve">http://www.ncbi.nlm.nih.gov/pubmed/27958387</t>
  </si>
  <si>
    <t xml:space="preserve">Performance Evaluation and Online Realization of Data-driven Normalization Methods Used in LC/MS based Untargeted Metabolomics Analysis.</t>
  </si>
  <si>
    <t xml:space="preserve">In untargeted metabolomics analysis, several factors (e.g., unwanted experimental &amp;amp;biological variations and technical errors) may hamper the identification of differential metabolic features, which requires the data-driven normalization approaches before feature selection. So far, ≥16 normalization methods have been widely applied for processing the LC/MS based metabolomics data. However, the performance and the sample size dependence of those methods have not yet been exhaustively compared and no online tool for comparatively and comprehensively evaluating the performance of all 16 normalization methods has been provided. In this study, a comprehensive comparison on these methods was conducted. As a result, 16 methods were categorized into three groups based on their normalization performances across various sample sizes. The VSN, the Log Transformation and the PQN were identified as methods of the best normalization performance, while the Contrast consistently underperformed across all sub-datasets of different benchmark data. Moreover, an interactive web tool comprehensively evaluating the performance of 16 methods specifically for normalizing LC/MS based metabolomics data was constructed and hosted at http://server.idrb.cqu.edu.cn/MetaPre/. In summary, this study could serve as a useful guidance to the selection of suitable normalization methods in analyzing the LC/MS based metabolomics data.</t>
  </si>
  <si>
    <t xml:space="preserve">http://www.ncbi.nlm.nih.gov/pubmed/31504211</t>
  </si>
  <si>
    <t xml:space="preserve">Accurate and efficient cell lineage tree inference from noisy single cell data: the maximum likelihood perfect phylogeny approach.</t>
  </si>
  <si>
    <t xml:space="preserve">Cells in an organism share a common evolutionary history, called cell lineage tree. Cell lineage tree can be inferred from single cell genotypes at genomic variation sites. Cell lineage tree inference from noisy single cell data is a challenging computational problem. Most existing methods for cell lineage tree inference assume uniform uncertainty in genotypes. A key missing aspect is that real single cell data usually has non-uniform uncertainty in individual genotypes. Moreover, existing methods are often sampling based and can be very slow for large data. In this article, we propose a new method called ScisTree, which infers cell lineage tree and calls genotypes from noisy single cell genotype data. Different from most existing approaches, ScisTree works with genotype probabilities of individual genotypes (which can be computed by existing single cell genotype callers). ScisTree assumes the infinite sites model. Given uncertain genotypes with individualized probabilities, ScisTree implements a fast heuristic for inferring cell lineage tree and calling the genotypes that allow the so-called perfect phylogeny and maximize the likelihood of the genotypes. Through simulation, we show that ScisTree performs well on the accuracy of inferred trees, and is much more efficient than existing methods. The efficiency of ScisTree enables new applications including imputation of the so-called doublets. The program ScisTree is available for download at: https://github.com/yufengwudcs/ScisTree. Supplementary data are available at Bioinformatics online.</t>
  </si>
  <si>
    <t xml:space="preserve">http://www.ncbi.nlm.nih.gov/pubmed/28528020</t>
  </si>
  <si>
    <t xml:space="preserve">Optimal hybrid sequencing and assembly: Feasibility conditions for accurate genome reconstruction and cost minimization strategy.</t>
  </si>
  <si>
    <t xml:space="preserve">Recent advances in high-throughput genome sequencing technologies have enabled the systematic study of various genomes by making whole genome sequencing affordable. Modern sequencers generate a huge number of small sequence fragments called reads, where the read length and the per-base sequencing cost depend on the technology used. To date, many hybrid genome assembly algorithms have been developed that can take reads from multiple read sources to reconstruct the original genome. However, rigorous investigation of the feasibility conditions for complete genome reconstruction and the optimal sequencing strategy for minimizing the sequencing cost has been conspicuously missing. An important aspect of hybrid sequencing and assembly is that the feasibility conditions for genome reconstruction can be satisfied by different combinations of the available read sources, opening up the possibility of optimally combining the sources to minimize the sequencing cost while ensuring accurate genome reconstruction. In this paper, we derive the conditions for whole genome reconstruction from multiple read sources at a given confidence level and also introduce the optimal strategy for combining reads from different sources to minimize the overall sequencing cost. We show that the optimal read set, which simultaneously satisfies the feasibility conditions for genome reconstruction and minimizes the sequencing cost, can be effectively predicted through constrained discrete optimization. Through extensive evaluations based on several genomes and different read sets, we verify the derived feasibility conditions and demonstrate the performance of the proposed optimal hybrid sequencing and assembly strategy.</t>
  </si>
  <si>
    <t xml:space="preserve">http://www.ncbi.nlm.nih.gov/pubmed/29554948</t>
  </si>
  <si>
    <t xml:space="preserve">Species classifier choice is a key consideration when analysing low-complexity food microbiome data.</t>
  </si>
  <si>
    <t xml:space="preserve">The use of shotgun metagenomics to analyse low-complexity microbial communities in foods has the potential to be of considerable fundamental and applied value. However, there is currently no consensus with respect to choice of species classification tool, platform, or sequencing depth. Here, we benchmarked the performances of three high-throughput short-read sequencing platforms, the Illumina MiSeq, NextSeq 500, and Ion Proton, for shotgun metagenomics of food microbiota. Briefly, we sequenced six kefir DNA samples and a mock community DNA sample, the latter constructed by evenly mixing genomic DNA from 13 food-related bacterial species. A variety of bioinformatic tools were used to analyse the data generated, and the effects of sequencing depth on these analyses were tested by randomly subsampling reads.  = 0.127). The relative abundances predicted by the classifiers, apart from MetaPhlAn2, were apparently biased by reference genome sizes. Additionally, we observed varying false-positive rates among the classifiers. MetaPhlAn2 had the lowest false-positive rate, whereas SLIMM had the greatest false-positive rate. Strain-level analysis results were also similar across platforms. Each platform correctly identified the strains present in the mock community, but accuracy was improved slightly with greater sequencing depth. Notably, PanPhlAn detected the dominant strains in each kefir sample above 500,000 reads per sample. Again, the outputs from functional profiling analysis using SUPER-FOCUS were generally accordant between the platforms at different sequencing depths. Finally, and expectedly, metagenome assembly completeness was significantly lower on the MiSeq than either on the NextSeq (p = 0.03) or the Proton (p = 0.011), and it improved with increased sequencing depth. Our results demonstrate a remarkable similarity in the results generated by the three sequencing platforms at different sequencing depths, and, in fact, the choice of bioinformatics methodology had a more evident impact on results than the choice of sequencer did.</t>
  </si>
  <si>
    <t xml:space="preserve">http://www.ncbi.nlm.nih.gov/pubmed/31744515</t>
  </si>
  <si>
    <t xml:space="preserve">Systematic comparative analysis of single-nucleotide variant detection methods from single-cell RNA sequencing data.</t>
  </si>
  <si>
    <t xml:space="preserve">Systematic interrogation of single-nucleotide variants (SNVs) is one of the most promising approaches to delineate the cellular heterogeneity and phylogenetic relationships at the single-cell level. While SNV detection from abundant single-cell RNA sequencing (scRNA-seq) data is applicable and cost-effective in identifying expressed variants, inferring sub-clones, and deciphering genotype-phenotype linkages, there is a lack of computational methods specifically developed for SNV calling in scRNA-seq. Although variant callers for bulk RNA-seq have been sporadically used in scRNA-seq, the performances of different tools have not been assessed. Here, we perform a systematic comparison of seven tools including SAMtools, the GATK pipeline, CTAT, FreeBayes, MuTect2, Strelka2, and VarScan2, using both simulation and scRNA-seq datasets, and identify multiple elements influencing their performance. While the specificities are generally high, with sensitivities exceeding 90% for most tools when calling homozygous SNVs in high-confident coding regions with sufficient read depths, such sensitivities dramatically decrease when calling SNVs with low read depths, low variant allele frequencies, or in specific genomic contexts. SAMtools shows the highest sensitivity in most cases especially with low supporting reads, despite the relatively low specificity in introns or high-identity regions. Strelka2 shows consistently good performance when sufficient supporting reads are provided, while FreeBayes shows good performance in the cases of high variant allele frequencies. We recommend SAMtools, Strelka2, FreeBayes, or CTAT, depending on the specific conditions of usage. Our study provides the first benchmarking to evaluate the performances of different SNV detection tools for scRNA-seq data.</t>
  </si>
  <si>
    <t xml:space="preserve">http://www.ncbi.nlm.nih.gov/pubmed/29444661</t>
  </si>
  <si>
    <t xml:space="preserve">RNA-QC-chain: comprehensive and fast quality control for RNA-Seq data.</t>
  </si>
  <si>
    <t xml:space="preserve">RNA-Seq has become one of the most widely used applications based on next-generation sequencing technology. However, raw RNA-Seq data may have quality issues, which can significantly distort analytical results and lead to erroneous conclusions. Therefore, the raw data must be subjected to vigorous quality control (QC) procedures before downstream analysis. Currently, an accurate and complete QC of RNA-Seq data requires of a suite of different QC tools used consecutively, which is inefficient in terms of usability, running time, file usage, and interpretability of the results. We developed a comprehensive, fast and easy-to-use QC pipeline for RNA-Seq data, RNA-QC-Chain, which involves three steps: (1) sequencing-quality assessment and trimming; (2) internal (ribosomal RNAs) and external (reads from foreign species) contamination filtering; (3) alignment statistics reporting (such as read number, alignment coverage, sequencing depth and pair-end read mapping information). This package was developed based on our previously reported tool for general QC of next-generation sequencing (NGS) data called QC-Chain, with extensions specifically designed for RNA-Seq data. It has several features that are not available yet in other QC tools for RNA-Seq data, such as RNA sequence trimming, automatic rRNA detection and automatic contaminating species identification. The three QC steps can run either sequentially or independently, enabling RNA-QC-Chain as a comprehensive package with high flexibility and usability. Moreover, parallel computing and optimizations are embedded in most of the QC procedures, providing a superior efficiency. The performance of RNA-QC-Chain has been evaluated with different types of datasets, including an in-house sequencing data, a semi-simulated data, and two real datasets downloaded from public database. Comparisons of RNA-QC-Chain with other QC tools have manifested its superiorities in both function versatility and processing speed. We present here a tool, RNA-QC-Chain, which can be used to comprehensively resolve the quality control processes of RNA-Seq data effectively and efficiently.</t>
  </si>
  <si>
    <t xml:space="preserve">http://www.ncbi.nlm.nih.gov/pubmed/31842956</t>
  </si>
  <si>
    <t xml:space="preserve">Transcriptome assembly from long-read RNA-seq alignments with StringTie2.</t>
  </si>
  <si>
    <t xml:space="preserve">RNA sequencing using the latest single-molecule sequencing instruments produces reads that are thousands of nucleotides long. The ability to assemble these long reads can greatly improve the sensitivity of long-read analyses. Here we present StringTie2, a reference-guided transcriptome assembler that works with both short and long reads. StringTie2 includes new methods to handle the high error rate of long reads and offers the ability to work with full-length super-reads assembled from short reads, which further improves the quality of short-read assemblies. StringTie2 is more accurate and faster and uses less memory than all comparable short-read and long-read analysis tools.</t>
  </si>
  <si>
    <t xml:space="preserve">http://www.ncbi.nlm.nih.gov/pubmed/30407482</t>
  </si>
  <si>
    <t xml:space="preserve">Index suffix-prefix overlaps by (w, k)-minimizer to generate long contigs for reads compression.</t>
  </si>
  <si>
    <t xml:space="preserve">Advanced high-throughput sequencing technologies have produced massive amount of reads data, and algorithms have been specially designed to contract the size of these datasets for efficient storage and transmission. Reordering reads with regard to their positions in de novo assembled contigs or in explicit reference sequences has been proven to be one of the most effective reads compression approach. As there is usually no good prior knowledge about the reference sequence, current focus is on the novel construction of de novo assembled contigs. We introduce a new de novo compression algorithm named minicom. This algorithm uses large k-minimizers to index the reads and subgroup those that have the same minimizer. Within each subgroup, a contig is constructed. Then some pairs of the contigs derived from the subgroups are merged into longer contigs according to a (w, k)-minimizer-indexed suffix-prefix overlap similarity between two contigs. This merging process is repeated after the longer contigs are formed until no pair of contigs can be merged. We compare the performance of minicom with two reference-based methods and four de novo methods on 18 datasets (13 RNA-seq datasets and 5 whole genome sequencing datasets). In the compression of single-end reads, minicom obtained the smallest file size for 22 of 34 cases with significant improvement. In the compression of paired-end reads, minicom achieved 20-80% compression gain over the best state-of-the-art algorithm. Our method also achieved a 10% size reduction of compressed files in comparison with the best algorithm under the reads-order preserving mode. These excellent performances are mainly attributed to the exploit of the redundancy of the repetitive substrings in the long contigs. https://github.com/yuansliu/minicom. Supplementary data are available at Bioinformatics online.</t>
  </si>
  <si>
    <t xml:space="preserve">http://www.ncbi.nlm.nih.gov/pubmed/31778143</t>
  </si>
  <si>
    <t xml:space="preserve">CellBench: R/Bioconductor software for comparing single-cell RNA-seq analysis methods.</t>
  </si>
  <si>
    <t xml:space="preserve">Bioinformatic analysis of single-cell gene expression data is a rapidly evolving field. Hundreds of bespoke methods have been developed in the past few years to deal with various aspects of single-cell analysis and consensus on the most appropriate methods to use under different settings is still emerging. Benchmarking the many methods is therefore of critical importance and since analysis of single-cell data usually involves multi-step pipelines, effective evaluation of pipelines involving different combinations of methods is required. Current benchmarks of single-cell methods are mostly implemented with ad-hoc code that is often difficult to reproduce or extend, and exhaustive manual coding of many combinations is infeasible in most instances. Therefore, new software is needed to manage pipeline benchmarking. The CellBench R software facilitates method comparisons in either a task-centric or combinatorial way to allow pipelines of methods to be evaluated in an effective manner. CellBench automatically runs combinations of methods, provides facilities for measuring running time and delivers output in tabular form which is highly compatible with tidyverse R packages for summary and visualization. Our software has enabled comprehensive benchmarking of single-cell RNA-seq normalization, imputation, clustering, trajectory analysis and data integration methods using various performance metrics obtained from data with available ground truth. CellBench is also amenable to benchmarking other bioinformatics analysis tasks. Available from https://bioconductor.org/packages/CellBench.</t>
  </si>
  <si>
    <t xml:space="preserve">http://www.ncbi.nlm.nih.gov/pubmed/31504206</t>
  </si>
  <si>
    <t xml:space="preserve">Fast and accurate correction of optical mapping data via spaced seeds.</t>
  </si>
  <si>
    <t xml:space="preserve">Optical mapping data is used in many core genomics applications, including structural variation detection, scaffolding assembled contigs and mis-assembly detection. However, the pervasiveness of spurious and deleted cut sites in the raw data, which are called Rmaps, make assembly and alignment of them challenging. Although there exists another method to error correct Rmap data, named cOMet, it is unable to scale to even moderately large sized genomes. The challenge faced in error correction is in determining pairs of Rmaps that originate from the same region of the same genome. We create an efficient method for determining pairs of Rmaps that contain significant overlaps between them. Our method relies on the novel and nontrivial adaption and application of spaced seeds in the context of optical mapping, which allows for spurious and deleted cut sites to be accounted for. We apply our method to detecting and correcting these errors. The resulting error correction method, referred to as Elmeri, improves upon the results of state-of-the-art correction methods but in a fraction of the time. More specifically, cOMet required 9.9 CPU days to error correct Rmap data generated from the human genome, whereas Elmeri required less than 15 CPU hours and improved the quality of the Rmaps by more than four times compared to cOMet. Elmeri is publicly available under GNU Affero General Public License at https://github.com/LeenaSalmela/Elmeri. Supplementary data are available at Bioinformatics online.</t>
  </si>
  <si>
    <t xml:space="preserve">http://www.ncbi.nlm.nih.gov/pubmed/28833563</t>
  </si>
  <si>
    <t xml:space="preserve">Assessment of model accuracy estimations in CASP12.</t>
  </si>
  <si>
    <t xml:space="preserve">The record high 42 model accuracy estimation methods were tested in CASP12. The paper presents results of the assessment of these methods in the whole-model and per-residue accuracy modes. Scores from four different model evaluation packages were used as the &amp;quot;ground truth&amp;quot; for assessing accuracy of methods' estimates. They include a rigid-body score-GDT_TS, and three local-structure based scores-LDDT, CAD and SphereGrinder. The ability of methods to identify best models from among several available, predict model's absolute accuracy score, distinguish between good and bad models, predict accuracy of the coordinate error self-estimates, and discriminate between reliable and unreliable regions in the models was assessed. Single-model methods advanced to the point where they are better than clustering methods in picking the best models from decoy sets. On the other hand, consensus methods, taking advantage of the availability of large number of models for the same target protein, are still better in distinguishing between good and bad models and predicting local accuracy of models. The best accuracy estimation methods were shown to perform better with respect to the frozen in time reference clustering method and the results of the best method in the corresponding class of methods from the previous CASP. Top performing single-model methods were shown to do better than all but three CASP12 tertiary structure predictors when evaluated as model selectors.</t>
  </si>
  <si>
    <t xml:space="preserve">http://www.ncbi.nlm.nih.gov/pubmed/27412092</t>
  </si>
  <si>
    <t xml:space="preserve">LightAssembler: fast and memory-efficient assembly algorithm for high-throughput sequencing reads.</t>
  </si>
  <si>
    <t xml:space="preserve">The deluge of current sequenced data has exceeded Moore's Law, more than doubling every 2 years since the next-generation sequencing (NGS) technologies were invented. Accordingly, we will able to generate more and more data with high speed at fixed cost, but lack the computational resources to store, process and analyze it. With error prone high throughput NGS reads and genomic repeats, the assembly graph contains massive amount of redundant nodes and branching edges. Most assembly pipelines require this large graph to reside in memory to start their workflows, which is intractable for mammalian genomes. Resource-efficient genome assemblers combine both the power of advanced computing techniques and innovative data structures to encode the assembly graph efficiently in a computer memory. LightAssembler is a lightweight assembly algorithm designed to be executed on a desktop machine. It uses a pair of cache oblivious Bloom filters, one holding a uniform sample of [Formula: see text]-spaced sequenced [Formula: see text]-mers and the other holding [Formula: see text]-mers classified as likely correct, using a simple statistical test. LightAssembler contains a light implementation of the graph traversal and simplification modules that achieves comparable assembly accuracy and contiguity to other competing tools. Our method reduces the memory usage by [Formula: see text] compared to the resource-efficient assemblers using benchmark datasets from GAGE and Assemblathon projects. While LightAssembler can be considered as a gap-based sequence assembler, different gap sizes result in an almost constant assembly size and genome coverage. https://github.com/SaraEl-Metwally/LightAssembler CONTACT: sarah_almetwally4@mans.edu.egSupplementary information: Supplementary data are available at Bioinformatics online.</t>
  </si>
  <si>
    <t xml:space="preserve">http://www.ncbi.nlm.nih.gov/pubmed/27940952</t>
  </si>
  <si>
    <t xml:space="preserve">HapCUT2: robust and accurate haplotype assembly for diverse sequencing technologies.</t>
  </si>
  <si>
    <t xml:space="preserve">Many tools have been developed for haplotype assembly-the reconstruction of individual haplotypes using reads mapped to a reference genome sequence. Due to increasing interest in obtaining haplotype-resolved human genomes, a range of new sequencing protocols and technologies have been developed to enable the reconstruction of whole-genome haplotypes. However, existing computational methods designed to handle specific technologies do not scale well on data from different protocols. We describe a new algorithm, HapCUT2, that extends our previous method (HapCUT) to handle multiple sequencing technologies. Using simulations and whole-genome sequencing (WGS) data from multiple different data types-dilution pool sequencing, linked-read sequencing, single molecule real-time (SMRT) sequencing, and proximity ligation (Hi-C) sequencing-we show that HapCUT2 rapidly assembles haplotypes with best-in-class accuracy for all data types. In particular, HapCUT2 scales well for high sequencing coverage and rapidly assembled haplotypes for two long-read WGS data sets on which other methods struggled. Further, HapCUT2 directly models Hi-C specific error modalities, resulting in significant improvements in error rates compared to HapCUT, the only other method that could assemble haplotypes from Hi-C data. Using HapCUT2, haplotype assembly from a 90× coverage whole-genome Hi-C data set yielded high-resolution haplotypes (78.6% of variants phased in a single block) with high pairwise phasing accuracy (∼98% across chromosomes). Our results demonstrate that HapCUT2 is a robust tool for haplotype assembly applicable to data from diverse sequencing technologies.</t>
  </si>
  <si>
    <t xml:space="preserve">http://www.ncbi.nlm.nih.gov/pubmed/31985810</t>
  </si>
  <si>
    <t xml:space="preserve">Using Parsimony-Guided Tree Proposals to Accelerate Convergence in Bayesian Phylogenetic Inference.</t>
  </si>
  <si>
    <t xml:space="preserve">Sampling across tree space is one of the major challenges in Bayesian phylogenetic inference using Markov chain Monte Carlo (MCMC) algorithms. Standard MCMC tree moves consider small random perturbations of the topology, and select from candidate trees at random or based on the distance between the old and new topologies. MCMC algorithms using such moves tend to get trapped in tree space, making them slow in finding the globally most probable trees (known as 'convergence') and in estimating the correct proportions of the different types of them (known as 'mixing'). Here, we introduce a new class of moves, which propose trees based on their parsimony scores. The proposal distribution derived from the parsimony scores is a quickly computable albeit rough approximation of the conditional posterior distribution over candidate trees. We demonstrate with simulations that parsimony-guided moves correctly sample the uniform distribution of topologies from the prior. We then evaluate their performance against standard moves using six challenging empirical datasets, for which we were able to obtain accurate reference estimates of the posterior using long MCMC runs, a mix of topology proposals, and Metropolis coupling. On these datasets, ranging in size from 357 to 934 taxa and from 1,740 to 5,681 sites, we find that single chains using parsimony-guided moves usually converge an order of magnitude faster than chains using standard moves. They also exhibit better mixing, that is, they cover the most probable trees more quickly. Our results show that tree moves based on quick and dirty estimates of the posterior probability can significantly outperform standard moves. Future research will have to show to what extent the performance of such moves can be improved further by finding better ways of approximating the posterior probability, taking the trade-off between accuracy and speed into account.</t>
  </si>
  <si>
    <t xml:space="preserve">http://www.ncbi.nlm.nih.gov/pubmed/26744021</t>
  </si>
  <si>
    <t xml:space="preserve">Fast and accurate branch lengths estimation for phylogenomic trees.</t>
  </si>
  <si>
    <t xml:space="preserve">Branch lengths are an important attribute of phylogenetic trees, providing essential information for many studies in evolutionary biology. Yet, part of the current methodology to reconstruct a phylogeny from genomic information - namely supertree methods - focuses on the topology or structure of the phylogenetic tree, rather than the evolutionary divergences associated to it. Moreover, accurate methods to estimate branch lengths - typically based on probabilistic analysis of a concatenated alignment - are limited by large demands in memory and computing time, and may become impractical when the data sets are too large. Here, we present a novel phylogenomic distance-based method, named ERaBLE (Evolutionary Rates and Branch Length Estimation), to estimate the branch lengths of a given reference topology, and the relative evolutionary rates of the genes employed in the analysis. ERaBLE uses as input data a potentially very large collection of distance matrices, where each matrix is obtained from a different genomic region - either directly from its sequence alignment, or indirectly from a gene tree inferred from the alignment. Our experiments show that ERaBLE is very fast and fairly accurate when compared to other possible approaches for the same tasks. Specifically, it efficiently and accurately deals with large data sets, such as the OrthoMaM v8 database, composed of 6,953 exons from up to 40 mammals. ERaBLE may be used as a complement to supertree methods - or it may provide an efficient alternative to maximum likelihood analysis of concatenated alignments - to estimate branch lengths from phylogenomic data sets.</t>
  </si>
  <si>
    <t xml:space="preserve">http://www.ncbi.nlm.nih.gov/pubmed/27547936</t>
  </si>
  <si>
    <t xml:space="preserve">Genome-Wide SNP Calling from Genotyping by Sequencing (GBS) Data: A Comparison of Seven Pipelines and Two Sequencing Technologies.</t>
  </si>
  <si>
    <t xml:space="preserve">Next-generation sequencing (NGS) has revolutionized plant and animal research in many ways including new methods of high throughput genotyping. Genotyping-by-sequencing (GBS) has been demonstrated to be a robust and cost-effective genotyping method capable of producing thousands to millions of SNPs across a wide range of species. Undoubtedly, the greatest barrier to its broader use is the challenge of data analysis. Herein we describe a comprehensive comparison of seven GBS bioinformatics pipelines developed to process raw GBS sequence data into SNP genotypes. We compared five pipelines requiring a reference genome (TASSEL-GBS v1&amp;amp; v2, Stacks, IGST, and Fast-GBS) and two de novo pipelines that do not require a reference genome (UNEAK and Stacks). Using Illumina sequence data from a set of 24 re-sequenced soybean lines, we performed SNP calling with these pipelines and compared the GBS SNP calls with the re-sequencing data to assess their accuracy. The number of SNPs called without a reference genome was lower (13k to 24k) than with a reference genome (25k to 54k SNPs) while accuracy was high (92.3 to 98.7%) for all but one pipeline (TASSEL-GBSv1, 76.1%). Among pipelines offering a high accuracy (&amp;gt;95%), Fast-GBS called the greatest number of polymorphisms (close to 35,000 SNPs + Indels) and yielded the highest accuracy (98.7%). Using Ion Torrent sequence data for the same 24 lines, we compared the performance of Fast-GBS with that of TASSEL-GBSv2. It again called more polymorphisms (25.8K vs 22.9K) and these proved more accurate (95.2 vs 91.1%). Typically, SNP catalogues called from the same sequencing data using different pipelines resulted in highly overlapping SNP catalogues (79-92% overlap). In contrast, overlap between SNP catalogues obtained using the same pipeline but different sequencing technologies was less extensive (~50-70%).</t>
  </si>
  <si>
    <t xml:space="preserve">http://www.ncbi.nlm.nih.gov/pubmed/28822795</t>
  </si>
  <si>
    <t xml:space="preserve">Strategies for analyzing bisulfite sequencing data.</t>
  </si>
  <si>
    <t xml:space="preserve">DNA methylation is one of the main epigenetic modifications in the eukaryotic genome; it has been shown to play a role in cell-type specific regulation of gene expression, and therefore cell-type identity. Bisulfite sequencing is the gold-standard for measuring methylation over the genomes of interest. Here, we review several techniques used for the analysis of high-throughput bisulfite sequencing. We introduce specialized short-read alignment techniques as well as pre/post-alignment quality check methods to ensure data quality. Furthermore, we discuss subsequent analysis steps after alignment. We introduce various differential methylation methods and compare their performance using simulated and real bisulfite sequencing datasets. We also discuss the methods used to segment methylomes in order to pinpoint regulatory regions. We introduce annotation methods that can be used for further classification of regions returned by segmentation and differential methylation methods. Finally, we review software packages that implement strategies to efficiently deal with large bisulfite sequencing datasets locally and we discuss online analysis workflows that do not require any prior programming skills. The analysis strategies described in this review will guide researchers at any level to the best practices of bisulfite sequencing analysis.</t>
  </si>
  <si>
    <t xml:space="preserve">http://www.ncbi.nlm.nih.gov/pubmed/27156482</t>
  </si>
  <si>
    <t xml:space="preserve">Improved metagenome assemblies and taxonomic binning using long-read circular consensus sequence data.</t>
  </si>
  <si>
    <t xml:space="preserve">DNA assembly is a core methodological step in metagenomic pipelines used to study the structure and function within microbial communities. Here we investigate the utility of Pacific Biosciences long and high accuracy circular consensus sequencing (CCS) reads for metagenomic projects. We compared the application and performance of both PacBio CCS and Illumina HiSeq data with assembly and taxonomic binning algorithms using metagenomic samples representing a complex microbial community. Eight SMRT cells produced approximately 94 Mb of CCS reads from a biogas reactor microbiome sample that averaged 1319 nt in length and 99.7% accuracy. CCS data assembly generated a comparative number of large contigs greater than 1 kb, to those assembled from a ~190x larger HiSeq dataset (~18 Gb) produced from the same sample (i.e approximately 62% of total contigs). Hybrid assemblies using PacBio CCS and HiSeq contigs produced improvements in assembly statistics, including an increase in the average contig length and number of large contigs. The incorporation of CCS data produced significant enhancements in taxonomic binning and genome reconstruction of two dominant phylotypes, which assembled and binned poorly using HiSeq data alone. Collectively these results illustrate the value of PacBio CCS reads in certain metagenomics applications.</t>
  </si>
  <si>
    <t xml:space="preserve">http://www.ncbi.nlm.nih.gov/pubmed/27378303</t>
  </si>
  <si>
    <t xml:space="preserve">deBGA: read alignment with de Bruijn graph-based seed and extension.</t>
  </si>
  <si>
    <t xml:space="preserve">As high-throughput sequencing (HTS) technology becomes ubiquitous and the volume of data continues to rise, HTS read alignment is becoming increasingly rate-limiting, which keeps pressing the development of novel read alignment approaches. Moreover, promising novel applications of HTS technology require aligning reads to multiple genomes instead of a single reference; however, it is still not viable for the state-of-the-art aligners to align large numbers of reads to multiple genomes. We propose de Bruijn Graph-based Aligner (deBGA), an innovative graph-based seed-and-extension algorithm to align HTS reads to a reference genome that is organized and indexed using a de Bruijn graph. With its well-handling of repeats, deBGA is substantially faster than state-of-the-art approaches while maintaining similar or higher sensitivity and accuracy. This makes it particularly well-suited to handle the rapidly growing volumes of sequencing data. Furthermore, it provides a promising solution for aligning reads to multiple genomes and graph-based references in HTS applications. deBGA is available at: https://github.com/hitbc/deBGA CONTACT: ydwang@hit.edu.cnSupplementary information: Supplementary data are available at Bioinformatics online.</t>
  </si>
  <si>
    <t xml:space="preserve">http://www.ncbi.nlm.nih.gov/pubmed/32329220</t>
  </si>
  <si>
    <t xml:space="preserve">Chromosome-level hybrid de novo genome assemblies as an attainable option for non-model insects.</t>
  </si>
  <si>
    <t xml:space="preserve">The emergence of third generation sequencing (3GS; long-reads) is making closer the goal of chromosome-size fragments in de novo genome assemblies. This allows the exploration of new and broader questions on genome evolution for a number of non-model organisms. However, long-read technologies result in higher sequencing error rates and therefore impose an elevated cost of sufficient coverage to achieve high enough quality. In this context, hybrid assemblies, combining short-reads and long-reads provide an alternative efficient and cost-effective approach to generate de novo, chromosome-level genome assemblies. The array of available software programs for hybrid genome assembly, sequence correction and manipulation are constantly being expanded and improved. This makes it difficult for non-experts to find efficient, fast and tractable computational solutions for genome assembly, especially in the case of non-model organisms lacking a reference genome or one from a closely related species. In this study, we review and test the most recent pipelines for hybrid assemblies, comparing the model organism Drosophila melanogaster to a non-model cactophilic Drosophila, D. mojavensis. We show that it is possible to achieve excellent contiguity on this non-model organism using the DBG2OLC pipeline.</t>
  </si>
  <si>
    <t xml:space="preserve">http://www.ncbi.nlm.nih.gov/pubmed/28056762</t>
  </si>
  <si>
    <t xml:space="preserve">HiC-bench: comprehensive and reproducible Hi-C data analysis designed for parameter exploration and benchmarking.</t>
  </si>
  <si>
    <t xml:space="preserve">Chromatin conformation capture techniques have evolved rapidly over the last few years and have provided new insights into genome organization at an unprecedented resolution. Analysis of Hi-C data is complex and computationally intensive involving multiple tasks and requiring robust quality assessment. This has led to the development of several tools and methods for processing Hi-C data. However, most of the existing tools do not cover all aspects of the analysis and only offer few quality assessment options. Additionally, availability of a multitude of tools makes scientists wonder how these tools and associated parameters can be optimally used, and how potential discrepancies can be interpreted and resolved. Most importantly, investigators need to be ensured that slight changes in parameters and/or methods do not affect the conclusions of their studies. To address these issues (compare, explore and reproduce), we introduce HiC-bench, a configurable computational platform for comprehensive and reproducible analysis of Hi-C sequencing data. HiC-bench performs all common Hi-C analysis tasks, such as alignment, filtering, contact matrix generation and normalization, identification of topological domains, scoring and annotation of specific interactions using both published tools and our own. We have also embedded various tasks that perform quality assessment and visualization. HiC-bench is implemented as a data flow platform with an emphasis on analysis reproducibility. Additionally, the user can readily perform parameter exploration and comparison of different tools in a combinatorial manner that takes into account all desired parameter settings in each pipeline task. This unique feature facilitates the design and execution of complex benchmark studies that may involve combinations of multiple tool/parameter choices in each step of the analysis. To demonstrate the usefulness of our platform, we performed a comprehensive benchmark of existing and new TAD callers exploring different matrix correction methods, parameter settings and sequencing depths. Users can extend our pipeline by adding more tools as they become available. HiC-bench consists an easy-to-use and extensible platform for comprehensive analysis of Hi-C datasets. We expect that it will facilitate current analyses and help scientists formulate and test new hypotheses in the field of three-dimensional genome organization.</t>
  </si>
  <si>
    <t xml:space="preserve">http://www.ncbi.nlm.nih.gov/pubmed/29083403</t>
  </si>
  <si>
    <t xml:space="preserve">An objective comparison of cell-tracking algorithms.</t>
  </si>
  <si>
    <t xml:space="preserve">We present a combined report on the results of three editions of the Cell Tracking Challenge, an ongoing initiative aimed at promoting the development and objective evaluation of cell segmentation and tracking algorithms. With 21 participating algorithms and a data repository consisting of 13 data sets from various microscopy modalities, the challenge displays today's state-of-the-art methodology in the field. We analyzed the challenge results using performance measures for segmentation and tracking that rank all participating methods. We also analyzed the performance of all of the algorithms in terms of biological measures and practical usability. Although some methods scored high in all technical aspects, none obtained fully correct solutions. We found that methods that either take prior information into account using learning strategies or analyze cells in a global spatiotemporal video context performed better than other methods under the segmentation and tracking scenarios included in the challenge.</t>
  </si>
  <si>
    <t xml:space="preserve">http://www.ncbi.nlm.nih.gov/pubmed/28560825</t>
  </si>
  <si>
    <t xml:space="preserve">PhredEM: a phred-score-informed genotype-calling approach for next-generation sequencing studies.</t>
  </si>
  <si>
    <t xml:space="preserve">A fundamental challenge in analyzing next-generation sequencing (NGS) data is to determine an individual's genotype accurately, as the accuracy of the inferred genotype is essential to downstream analyses. Correctly estimating the base-calling error rate is critical to accurate genotype calls. Phred scores that accompany each call can be used to decide which calls are reliable. Some genotype callers, such as GATK and SAMtools, directly calculate the base-calling error rates from phred scores or recalibrated base quality scores. Others, such as SeqEM, estimate error rates from the read data without using any quality scores. It is also a common quality control procedure to filter out reads with low phred scores. However, choosing an appropriate phred score threshold is problematic as a too high threshold may lose data, while a too low threshold may introduce errors. We propose a new likelihood-based genotype-calling approach that exploits all reads and estimates the per-base error rates by incorporating phred scores through a logistic regression model. The approach, which we call PhredEM, uses the expectation-maximization (EM) algorithm to obtain consistent estimates of genotype frequencies and logistic regression parameters. It also includes a simple, computationally efficient screening algorithm to identify loci that are estimated to be monomorphic, so that only loci estimated to be nonmonomorphic require application of the EM algorithm. Like GATK, PhredEM can be used together with a linkage-disequilibrium-based method such as Beagle, which can further improve genotype calling as a refinement step. We evaluate the performance of PhredEM using both simulated data and real sequencing data from the UK10K project and the 1000 Genomes project. The results demonstrate that PhredEM performs better than either GATK or SeqEM, and that PhredEM is an improved, robust, and widely applicable genotype-calling approach for NGS studies. The relevant software is freely available.</t>
  </si>
  <si>
    <t xml:space="preserve">http://www.ncbi.nlm.nih.gov/pubmed/28274198</t>
  </si>
  <si>
    <t xml:space="preserve">A new parallel pipeline for DNA methylation analysis of long reads datasets.</t>
  </si>
  <si>
    <t xml:space="preserve">DNA methylation is an important mechanism of epigenetic regulation in development and disease. New generation sequencers allow genome-wide measurements of the methylation status by reading short stretches of the DNA sequence (Methyl-seq). Several software tools for methylation analysis have been proposed over recent years. However, the current trend is that the new sequencers and the ones expected for an upcoming future yield sequences of increasing length, making these software tools inefficient and obsolete. In this paper, we propose a new software based on a strategy for methylation analysis of Methyl-seq sequencing data that requires much shorter execution times while yielding a better level of sensitivity, particularly for datasets composed of long reads. This strategy can be exported to other methylation, DNA and RNA analysis tools. The developed software tool achieves execution times one order of magnitude shorter than the existing tools, while yielding equal sensitivity for short reads and even better sensitivity for long reads.</t>
  </si>
  <si>
    <t xml:space="preserve">http://www.ncbi.nlm.nih.gov/pubmed/27102907</t>
  </si>
  <si>
    <t xml:space="preserve">Empirical estimation of sequencing error rates using smoothing splines.</t>
  </si>
  <si>
    <t xml:space="preserve">Next-generation sequencing has been used by investigators to address a diverse range of biological problems through, for example, polymorphism and mutation discovery and microRNA profiling. However, compared to conventional sequencing, the error rates for next-generation sequencing are often higher, which impacts the downstream genomic analysis. Recently, Wang et al. (BMC Bioinformatics 13:185, 2012) proposed a shadow regression approach to estimate the error rates for next-generation sequencing data based on the assumption of a linear relationship between the number of reads sequenced and the number of reads containing errors (denoted as shadows). However, this linear read-shadow relationship may not be appropriate for all types of sequence data. Therefore, it is necessary to estimate the error rates in a more reliable way without assuming linearity. We proposed an empirical error rate estimation approach that employs cubic and robust smoothing splines to model the relationship between the number of reads sequenced and the number of shadows. We performed simulation studies using a frequency-based approach to generate the read and shadow counts directly, which can mimic the real sequence counts data structure. Using simulation, we investigated the performance of the proposed approach and compared it to that of shadow linear regression. The proposed approach provided more accurate error rate estimations than the shadow linear regression approach for all the scenarios tested. We also applied the proposed approach to assess the error rates for the sequence data from the MicroArray Quality Control project, a mutation screening study, the Encyclopedia of DNA Elements project, and bacteriophage PhiX DNA samples. The proposed empirical error rate estimation approach does not assume a linear relationship between the error-free read and shadow counts and provides more accurate estimations of error rates for next-generation, short-read sequencing data.</t>
  </si>
  <si>
    <t xml:space="preserve">http://www.ncbi.nlm.nih.gov/pubmed/28541403</t>
  </si>
  <si>
    <t xml:space="preserve">Flexbar 3.0 - SIMD and multicore parallelization.</t>
  </si>
  <si>
    <t xml:space="preserve">High-throughput sequencing machines can process many samples in a single run. For Illumina systems, sequencing reads are barcoded with an additional DNA tag that is contained in the respective sequencing adapters. The recognition of barcode and adapter sequences is hence commonly needed for the analysis of next-generation sequencing data. Flexbar performs demultiplexing based on barcodes and adapter trimming for such data. The massive amounts of data generated on modern sequencing machines demand that this preprocessing is done as efficiently as possible. We present Flexbar 3.0, the successor of the popular program Flexbar. It employs now twofold parallelism: multi-threading and additionally SIMD vectorization. Both types of parallelism are used to speed-up the computation of pair-wise sequence alignments, which are used for the detection of barcodes and adapters. Furthermore, new features were included to cover a wide range of applications. We evaluated the performance of Flexbar based on a simulated sequencing dataset. Our program outcompetes other tools in terms of speed and is among the best tools in the presented quality benchmark. https://github.com/seqan/flexbar. johannes.roehr@fu-berlin.de or knut.reinert@fu-berlin.de.</t>
  </si>
  <si>
    <t xml:space="preserve">http://www.ncbi.nlm.nih.gov/pubmed/29390973</t>
  </si>
  <si>
    <t xml:space="preserve">MPBoot: fast phylogenetic maximum parsimony tree inference and bootstrap approximation.</t>
  </si>
  <si>
    <t xml:space="preserve">The nonparametric bootstrap is widely used to measure the branch support of phylogenetic trees. However, bootstrapping is computationally expensive and remains a bottleneck in phylogenetic analyses. Recently, an ultrafast bootstrap approximation (UFBoot) approach was proposed for maximum likelihood analyses. However, such an approach is still missing for maximum parsimony. To close this gap we present MPBoot, an adaptation and extension of UFBoot to compute branch supports under the maximum parsimony principle. MPBoot works for both uniform and non-uniform cost matrices. Our analyses on biological DNA and protein showed that under uniform cost matrices, MPBoot runs on average 4.7 (DNA) to 7 times (protein data) (range: 1.2-20.7) faster than the standard parsimony bootstrap implemented in PAUP*; but 1.6 (DNA) to 4.1 times (protein data) slower than the standard bootstrap with a fast search routine in TNT (fast-TNT). However, for non-uniform cost matrices MPBoot is 5 (DNA) to 13 times (protein data) (range:0.3-63.9) faster than fast-TNT. We note that MPBoot achieves better scores more frequently than PAUP* and fast-TNT. However, this effect is less pronounced if an intensive but slower search in TNT is invoked. Moreover, experiments on large-scale simulated data show that while both PAUP* and TNT bootstrap estimates are too conservative, MPBoot bootstrap estimates appear more unbiased. MPBoot provides an efficient alternative to the standard maximum parsimony bootstrap procedure. It shows favorable performance in terms of run time, the capability of finding a maximum parsimony tree, and high bootstrap accuracy on simulated as well as empirical data sets. MPBoot is easy-to-use, open-source and available at http://www.cibiv.at/software/mpboot .</t>
  </si>
  <si>
    <t xml:space="preserve">http://www.ncbi.nlm.nih.gov/pubmed/28968788</t>
  </si>
  <si>
    <t xml:space="preserve">CSAR: a contig scaffolding tool using algebraic rearrangements.</t>
  </si>
  <si>
    <t xml:space="preserve">Advances in next generation sequencing have generated massive amounts of short reads. However, assembling genome sequences from short reads still remains a challenging task. Due to errors in reads and large repeats in the genome, many of current assembly tools usually produce just collections of contigs whose relative positions and orientations along the genome being sequenced are still unknown. To address this issue, a scaffolding process to order and orient the contigs of a draft genome is needed for completing the genome sequence. In this work, we propose a new scaffolding tool called CSAR that can efficiently and more accurately order and orient the contigs of a given draft genome based on a reference genome of a related organism. In particular, the reference genome required by CSAR is not necessary to be complete in sequence. Our experimental results on real datasets have shown that CSAR outperforms other similar tools such as Projector2, OSLay and Mauve Aligner in terms of average sensitivity, precision, F-score, genome coverage, NGA50 and running time. The program of CSAR can be downloaded from https://github.com/ablab-nthu/CSAR. hchiu@mail.ncku.edu.tw or cllu@cs.nthu.edu.tw. Supplementary data are available at Bioinformatics online.</t>
  </si>
  <si>
    <t xml:space="preserve">http://www.ncbi.nlm.nih.gov/pubmed/29642840</t>
  </si>
  <si>
    <t xml:space="preserve">iSeg: an efficient algorithm for segmentation of genomic and epigenomic data.</t>
  </si>
  <si>
    <t xml:space="preserve">Identification of functional elements of a genome often requires dividing a sequence of measurements along a genome into segments where adjacent segments have different properties, such as different mean values. Despite dozens of algorithms developed to address this problem in genomics research, methods with improved accuracy and speed are still needed to effectively tackle both existing and emerging genomic and epigenomic segmentation problems. We designed an efficient algorithm, called iSeg, for segmentation of genomic and epigenomic profiles. iSeg first utilizes dynamic programming to identify candidate segments and test for significance. It then uses a novel data structure based on two coupled balanced binary trees to detect overlapping significant segments and update them simultaneously during searching and refinement stages. Refinement and merging of significant segments are performed at the end to generate the final set of segments. By using an objective function based on the p-values of the segments, the algorithm can serve as a general computational framework to be combined with different assumptions on the distributions of the data. As a general segmentation method, it can segment different types of genomic and epigenomic data, such as DNA copy number variation, nucleosome occupancy, nuclease sensitivity, and differential nuclease sensitivity data. Using simple t-tests to compute p-values across multiple datasets of different types, we evaluate iSeg using both simulated and experimental datasets and show that it performs satisfactorily when compared with some other popular methods, which often employ more sophisticated statistical models. Implemented in C++, iSeg is also very computationally efficient, well suited for large numbers of input profiles and data with very long sequences. We have developed an efficient general-purpose segmentation tool and showed that it had comparable or more accurate results than many of the most popular segment-calling algorithms used in contemporary genomic data analysis. iSeg is capable of analyzing datasets that have both positive and negative values. Tunable parameters allow users to readily adjust the statistical stringency to best match the biological nature of individual datasets, including widely or sparsely mapped genomic datasets or those with non-normal distributions.</t>
  </si>
  <si>
    <t xml:space="preserve">http://www.ncbi.nlm.nih.gov/pubmed/27323088</t>
  </si>
  <si>
    <t xml:space="preserve">Multi-threading the generation of Burrows-Wheeler Alignment.</t>
  </si>
  <si>
    <t xml:space="preserve">Along with recent progress in next-generation sequencing technology, it has become easier to process larger amounts of genome sequencing data at a lower cost. The most time-consuming step of next-generation sequencing data analysis involves the mapping of read data into a reference genome. Although the Burrows-Wheeler Alignment (BWA) tool is one of the most widely used open-source software tools for aligning read sequences, it still has a limitation in that it does not fully support a multi-thread mechanism during the alignment generation step. In this article, we propose a BWA-MT tool based on BWA that supports multi-thread mechanisms for processing alignment generation. To evaluate BWA-MT, we used an evaluation system equipped with 24 cores and 128 GB of memory. As workloads, we used the hg19 human genome reference sequence and sequences of various read sizes from the 1 to 40 M spots. In our evaluation, BWA-MT showed a maximum of 3.66-times better performance, and generated the same Sequence Alignment/Map result file as that of BWA. Although the ability to speed up the procedure might be dependent on computing resources, we confirmed that BWA-MT is a highly effective and fast alignment tool.</t>
  </si>
  <si>
    <t xml:space="preserve">http://www.ncbi.nlm.nih.gov/pubmed/28839141</t>
  </si>
  <si>
    <t xml:space="preserve">On the performance of pre-microRNA detection algorithms.</t>
  </si>
  <si>
    <t xml:space="preserve">MicroRNAs are crucial for post-transcriptional gene regulation, and their dysregulation has been associated with diseases like cancer and, therefore, their analysis has become popular. The experimental discovery of miRNAs is cumbersome and, thus, many computational tools have been proposed. Here we assess 13 ab initio pre-miRNA detection approaches using all relevant, published, and novel data sets while judging algorithm performance based on ten intrinsic performance measures. We present an extensible framework, izMiR, which allows for the unbiased comparison of existing algorithms, adding new ones, and combining multiple approaches into ensemble methods. In an exhaustive attempt, we condense the results of millions of computations and show that no method is clearly superior; however, we provide a guideline for biomedical researchers to select a tool. Finally, we demonstrate that combining all of the methods into one ensemble approach, for the first time, allows reliable purely computational pre-miRNA detection in large eukaryotic genomes.As the experimental discovery of microRNAs (miRNAs) is cumbersome, computational tools have been developed for the prediction of pre-miRNAs. Here the authors develop a framework to assess the performance of existing and novel pre-miRNA prediction tools and provide guidelines for selecting an appropriate approach for a given data set.</t>
  </si>
  <si>
    <t xml:space="preserve">http://www.ncbi.nlm.nih.gov/pubmed/28749987</t>
  </si>
  <si>
    <t xml:space="preserve">DUDE-Seq: Fast, flexible, and robust denoising for targeted amplicon sequencing.</t>
  </si>
  <si>
    <t xml:space="preserve">We consider the correction of errors from nucleotide sequences produced by next-generation targeted amplicon sequencing. The next-generation sequencing (NGS) platforms can provide a great deal of sequencing data thanks to their high throughput, but the associated error rates often tend to be high. Denoising in high-throughput sequencing has thus become a crucial process for boosting the reliability of downstream analyses. Our methodology, named DUDE-Seq, is derived from a general setting of reconstructing finite-valued source data corrupted by a discrete memoryless channel and effectively corrects substitution and homopolymer indel errors, the two major types of sequencing errors in most high-throughput targeted amplicon sequencing platforms. Our experimental studies with real and simulated datasets suggest that the proposed DUDE-Seq not only outperforms existing alternatives in terms of error-correction capability and time efficiency, but also boosts the reliability of downstream analyses. Further, the flexibility of DUDE-Seq enables its robust application to different sequencing platforms and analysis pipelines by simple updates of the noise model. DUDE-Seq is available at http://data.snu.ac.kr/pub/dude-seq.</t>
  </si>
  <si>
    <t xml:space="preserve">http://www.ncbi.nlm.nih.gov/pubmed/27759079</t>
  </si>
  <si>
    <t xml:space="preserve">From next-generation resequencing reads to a high-quality variant data set.</t>
  </si>
  <si>
    <t xml:space="preserve">Sequencing has revolutionized biology by permitting the analysis of genomic variation at an unprecedented resolution. High-throughput sequencing is fast and inexpensive, making it accessible for a wide range of research topics. However, the produced data contain subtle but complex types of errors, biases and uncertainties that impose several statistical and computational challenges to the reliable detection of variants. To tap the full potential of high-throughput sequencing, a thorough understanding of the data produced as well as the available methodologies is required. Here, I review several commonly used methods for generating and processing next-generation resequencing data, discuss the influence of errors and biases together with their resulting implications for downstream analyses and provide general guidelines and recommendations for producing high-quality single-nucleotide polymorphism data sets from raw reads by highlighting several sophisticated reference-based methods representing the current state of the art.</t>
  </si>
  <si>
    <t xml:space="preserve">http://www.ncbi.nlm.nih.gov/pubmed/28205674</t>
  </si>
  <si>
    <t xml:space="preserve">MapReduce for accurate error correction of next-generation sequencing data.</t>
  </si>
  <si>
    <t xml:space="preserve">Next-generation sequencing platforms have produced huge amounts of sequence data. This is revolutionizing every aspect of genetic and genomic research. However, these sequence datasets contain quite a number of machine-induced errors-e.g. errors due to substitution can be as high as 2.5%. Existing error-correction methods are still far from perfect. In fact, more errors are sometimes introduced than correct corrections, especially by the prevalent k-mer based methods. The existing methods have also made limited exploitation of on-demand cloud computing. We introduce an error-correction method named MEC, which uses a two-layered MapReduce technique to achieve high correction performance. In the first layer, all the input sequences are mapped to groups to identify candidate erroneous bases in parallel. In the second layer, the erroneous bases at the same position are linked together from all the groups for making statistically reliable corrections. Experiments on real and simulated datasets show that our method outperforms existing methods remarkably. Its per-position error rate is consistently the lowest, and the correction gain is always the highest. The source code is available at bioinformatics.gxu.edu.cn/ngs/mec. wongls@comp.nus.edu.sg or jinyan.li@uts.edu.au. Supplementary data are available at Bioinformatics online.</t>
  </si>
  <si>
    <t xml:space="preserve">http://www.ncbi.nlm.nih.gov/pubmed/32322368</t>
  </si>
  <si>
    <t xml:space="preserve">A comparison of methods accounting for batch effects in differential expression analysis of UMI count based single cell RNA sequencing.</t>
  </si>
  <si>
    <t xml:space="preserve">Accounting for batch effects, especially latent batch effects, in differential expression (DE) analysis is critical for identifying true biological effects. Single-cell RNA sequencing (scRNA-seq) is a powerful tool for quantifying cell-to-cell variation in transcript abundance and characterizing cellular dynamics. Although many scRNA-seq DE analysis methods accommodate known batch variables, their performance has not been systematically evaluated. Moreover, the challenge of accounting for latent batch variables in scRNA-seq DE analysis is largely unmet. In contrast, many methods have been developed to account for batch variables (either known or latent) in other high-dimensional data, especially bulk RNA-seq. We extensively evaluate 11 methods for batch variables in different scRNA-seq DE analysis scenarios, with a primary focus on latent batch variables. We demonstrate that for known batch variables, incorporating them as covariates into a regression model outperformed approaches using a batch-corrected matrix. For latent batches, fixed effects models have inflated FDRs, whereas aggregation-based methods and mixed effects models have significant power loss. Surrogate variable based methods generally control the FDR well while achieving good power with small group effects. However, their performance (except that of SVA) deteriorated substantially in scenarios involving large group effects and/or group label impurity. In these settings, SVA achieves relatively good performance despite an occasionally inflated FDR (up to 0.2). Finally we make the following recommendations for scRNA-seq DE analysis: 1) incorporate known batch variables instead of using batch-corrected data; and 2) employ SVA for latent batch correction. However, better methods are still needed to fully unleash the power of scRNA-seq.</t>
  </si>
  <si>
    <t xml:space="preserve">http://www.ncbi.nlm.nih.gov/pubmed/28093407</t>
  </si>
  <si>
    <t xml:space="preserve">Protein multiple sequence alignment benchmarking through secondary structure prediction.</t>
  </si>
  <si>
    <t xml:space="preserve">Multiple sequence alignment (MSA) is commonly used to analyze sets of homologous protein or DNA sequences. This has lead to the development of many methods and packages for MSA over the past 30 years. Being able to compare different methods has been problematic and has relied on gold standard benchmark datasets of 'true' alignments or on MSA simulations. A number of protein benchmark datasets have been produced which rely on a combination of manual alignment and/or automated superposition of protein structures. These are either restricted to very small MSAs with few sequences or require manual alignment which can be subjective. In both cases, it remains very difficult to properly test MSAs of more than a few dozen sequences. PREFAB and HomFam both rely on using a small subset of sequences of known structure and do not fairly test the quality of a full MSA. In this paper we describe QuanTest, a fully automated and highly scalable test system for protein MSAs which is based on using secondary structure prediction accuracy (SSPA) to measure alignment quality. This is based on the assumption that better MSAs will give more accurate secondary structure predictions when we include sequences of known structure. SSPA measures the quality of an entire alignment however, not just the accuracy on a handful of selected sequences. It can be scaled to alignments of any size but here we demonstrate its use on alignments of either 200 or 1000 sequences. This allows the testing of slow accurate programs as well as faster, less accurate ones. We show that the scores from QuanTest are highly correlated with existing benchmark scores. We also validate the method by comparing a wide range of MSA alignment options and by including different levels of mis-alignment into MSA, and examining the effects on the scores. QuanTest is available from http://www.bioinf.ucd.ie/download/QuanTest.tgz. quan.le@ucd.ie. Supplementary data are available at Bioinformatics online.</t>
  </si>
  <si>
    <t xml:space="preserve">http://www.ncbi.nlm.nih.gov/pubmed/28361668</t>
  </si>
  <si>
    <t xml:space="preserve">GATK hard filtering: tunable parameters to improve variant calling for next generation sequencing targeted gene panel data.</t>
  </si>
  <si>
    <t xml:space="preserve">NGS technology represents a powerful alternative to the standard Sanger sequencing in the context of clinical setting. The proprietary software that are generally used for variant calling often depend on preset parameters that may not fit in a satisfactory manner for different genes. GATK, which is widely used in the academic world, is rich in parameters for variant calling. However the self-adjusting parameter calibration of GATK requires data from a large number of exomes. When these are not available, which is the standard condition of a diagnostic laboratory, the parameters must be set by the operator (hard filtering). The aim of the present paper was to set up a procedure to assess the best parameters to be used in the hard filtering of GATK. This was pursued by using classification trees on true and false variants from simulated sequences of a real dataset data. We simulated two datasets, with different coverages, including all the sequence alterations identified in a real dataset according to their observed frequencies. Simulated sequences were aligned with standard protocols and then regression trees were built up to identify the most reliable parameters and cutoff values to discriminate true and false variant calls. Moreover, we analyzed flanking sequences of region presenting a high rate of false positive calls observing that such sequences present a low complexity make up. Our results showed that GATK hard filtering parameter values can be tailored through a simulation study based-on the DNA region of interest to ameliorate the accuracy of the variant calling.</t>
  </si>
  <si>
    <t xml:space="preserve">http://www.ncbi.nlm.nih.gov/pubmed/28155631</t>
  </si>
  <si>
    <t xml:space="preserve">A fast read alignment method based on seed-and-vote for next generation sequencing.</t>
  </si>
  <si>
    <t xml:space="preserve">The next-generation of sequencing technologies, along with the development of bioinformatics, are generating a growing number of reads every day. For the convenience of further research, these reads should be aligned to the reference genome by read alignment tools. Despite the diversity of read alignment tools, most have no comprehensive advantage in both accuracy and speed. For example, BWA has comparatively high accuracy, but its speed leaves much to be desired, becoming a bottleneck while an increasing number of reads need to be aligned every day. We believe that the speed of read alignment tools still has huge room for improvement, while maintaining little to no loss in accuracy. Here we implement a new read alignment tool, Fast Seed-and-Vote Aligner (FSVA), which is based on seeding and voting. FSVA achieves a high accuracy close to BWA and simultaneously has a very high speed. It only requires ~10-15 CPU hours to run a whole genome read alignment, which is ~5-7 times faster than BWA. In some cases, reads have to be aligned in a short time. Where requirement of accuracy is not very stringent, FSVA would be a promising option. FSVA is available at https://github.com/Topwood91/FSVA.</t>
  </si>
  <si>
    <t xml:space="preserve">http://www.ncbi.nlm.nih.gov/pubmed/29086168</t>
  </si>
  <si>
    <t xml:space="preserve">Beyond the hype: deep neural networks outperform established methods using a ChEMBL bioactivity benchmark set.</t>
  </si>
  <si>
    <t xml:space="preserve">The increase of publicly available bioactivity data in recent years has fueled and catalyzed research in chemogenomics, data mining, and modeling approaches. As a direct result, over the past few years a multitude of different methods have been reported and evaluated, such as target fishing, nearest neighbor similarity-based methods, and Quantitative Structure Activity Relationship (QSAR)-based protocols. However, such studies are typically conducted on different datasets, using different validation strategies, and different metrics. In this study, different methods were compared using one single standardized dataset obtained from ChEMBL, which is made available to the public, using standardized metrics (BEDROC and Matthews Correlation Coefficient). Specifically, the performance of Naïve Bayes, Random Forests, Support Vector Machines, Logistic Regression, and Deep Neural Networks was assessed using QSAR and proteochemometric (PCM) methods. All methods were validated using both a random split validation and a temporal validation, with the latter being a more realistic benchmark of expected prospective execution. Deep Neural Networks are the top performing classifiers, highlighting the added value of Deep Neural Networks over other more conventional methods. Moreover, the best method ('DNN_PCM') performed significantly better at almost one standard deviation higher than the mean performance. Furthermore, Multi-task and PCM implementations were shown to improve performance over single task Deep Neural Networks. Conversely, target prediction performed almost two standard deviations under the mean performance. Random Forests, Support Vector Machines, and Logistic Regression performed around mean performance. Finally, using an ensemble of DNNs, alongside additional tuning, enhanced the relative performance by another 27% (compared with unoptimized 'DNN_PCM'). Here, a standardized set to test and evaluate different machine learning algorithms in the context of multi-task learning is offered by providing the data and the protocols. Graphical Abstract .</t>
  </si>
  <si>
    <t xml:space="preserve">http://www.ncbi.nlm.nih.gov/pubmed/28459823</t>
  </si>
  <si>
    <t xml:space="preserve">A comparison of per sample global scaling and per gene normalization methods for differential expression analysis of RNA-seq data.</t>
  </si>
  <si>
    <t xml:space="preserve">Normalization is an essential step with considerable impact on high-throughput RNA sequencing (RNA-seq) data analysis. Although there are numerous methods for read count normalization, it remains a challenge to choose an optimal method due to multiple factors contributing to read count variability that affects the overall sensitivity and specificity. In order to properly determine the most appropriate normalization methods, it is critical to compare the performance and shortcomings of a representative set of normalization routines based on different dataset characteristics. Therefore, we set out to evaluate the performance of the commonly used methods (DESeq, TMM-edgeR, FPKM-CuffDiff, TC, Med UQ and FQ) and two new methods we propose: Med-pgQ2 and UQ-pgQ2 (per-gene normalization after per-sample median or upper-quartile global scaling). Our per-gene normalization approach allows for comparisons between conditions based on similar count levels. Using the benchmark Microarray Quality Control Project (MAQC) and simulated datasets, we performed differential gene expression analysis to evaluate these methods. When evaluating MAQC2 with two replicates, we observed that Med-pgQ2 and UQ-pgQ2 achieved a slightly higher area under the Receiver Operating Characteristic Curve (AUC), a specificity rate &amp;gt; 85%, the detection power &amp;gt; 92% and an actual false discovery rate (FDR) under 0.06 given the nominal FDR (≤0.05). Although the top commonly used methods (DESeq and TMM-edgeR) yield a higher power (&amp;gt;93%) for MAQC2 data, they trade off with a reduced specificity (&amp;lt;70%) and a slightly higher actual FDR than our proposed methods. In addition, the results from an analysis based on the qualitative characteristics of sample distribution for MAQC2 and human breast cancer datasets show that only our gene-wise normalization methods corrected data skewed towards lower read counts. However, when we evaluated MAQC3 with less variation in five replicates, all methods performed similarly. Thus, our proposed Med-pgQ2 and UQ-pgQ2 methods perform slightly better for differential gene analysis of RNA-seq data skewed towards lowly expressed read counts with high variation by improving specificity while maintaining a good detection power with a control of the nominal FDR level.</t>
  </si>
  <si>
    <t xml:space="preserve">http://www.ncbi.nlm.nih.gov/pubmed/28821183</t>
  </si>
  <si>
    <t xml:space="preserve">Improvement of the Threespine Stickleback Genome Using a Hi-C-Based Proximity-Guided Assembly.</t>
  </si>
  <si>
    <t xml:space="preserve">Scaffolding genomes into complete chromosome assemblies remains challenging even with the rapidly increasing sequence coverage generated by current next-generation sequence technologies. Even with scaffolding information, many genome assemblies remain incomplete. The genome of the threespine stickleback (Gasterosteus aculeatus), a fish model system in evolutionary genetics and genomics, is not completely assembled despite scaffolding with high-density linkage maps. Here, we first test the ability of a Hi-C based proximity-guided assembly (PGA) to perform a de novo genome assembly from relatively short contigs. Using Hi-C based PGA, we generated complete chromosome assemblies from a distribution of short contigs (20-100 kb). We found that 96.40% of contigs were correctly assigned to linkage groups (LGs), with ordering nearly identical to the previous genome assembly. Using available bacterial artificial chromosome (BAC) end sequences, we provide evidence that some of the few discrepancies between the Hi-C assembly and the existing assembly are due to structural variation between the populations used for the 2 assemblies or errors in the existing assembly. This Hi-C assembly also allowed us to improve the existing assembly, assigning over 60% (13.35 Mb) of the previously unassigned (~21.7 Mb) contigs to LGs. Together, our results highlight the potential of the Hi-C based PGA method to be used in combination with short read data to perform relatively inexpensive de novo genome assemblies. This approach will be particularly useful in organisms in which it is difficult to perform linkage mapping or to obtain high molecular weight DNA required for other scaffolding methods.</t>
  </si>
  <si>
    <t xml:space="preserve">http://www.ncbi.nlm.nih.gov/pubmed/29535149</t>
  </si>
  <si>
    <t xml:space="preserve">SvABA: genome-wide detection of structural variants and indels by local assembly.</t>
  </si>
  <si>
    <t xml:space="preserve">Structural variants (SVs), including small insertion and deletion variants (indels), are challenging to detect through standard alignment-based variant calling methods. Sequence assembly offers a powerful approach to identifying SVs, but is difficult to apply at scale genome-wide for SV detection due to its computational complexity and the difficulty of extracting SVs from assembly contigs. We describe SvABA, an efficient and accurate method for detecting SVs from short-read sequencing data using genome-wide local assembly with low memory and computing requirements. We evaluated SvABA's performance on the NA12878 human genome and in simulated and real cancer genomes. SvABA demonstrates superior sensitivity and specificity across a large spectrum of SVs and substantially improves detection performance for variants in the 20-300 bp range, compared with existing methods. SvABA also identifies complex somatic rearrangements with chains of short (&amp;lt;1000 bp) templated-sequence insertions copied from distant genomic regions. We applied SvABA to 344 cancer genomes from 11 cancer types and found that short templated-sequence insertions occur in ∼4% of all somatic rearrangements. Finally, we demonstrate that SvABA can identify sites of viral integration and cancer driver alterations containing medium-sized (50-300 bp) SVs.</t>
  </si>
  <si>
    <t xml:space="preserve">http://www.ncbi.nlm.nih.gov/pubmed/30923804</t>
  </si>
  <si>
    <t xml:space="preserve">Shouji: a fast and efficient pre-alignment filter for sequence alignment.</t>
  </si>
  <si>
    <t xml:space="preserve">The ability to generate massive amounts of sequencing data continues to overwhelm the processing capability of existing algorithms and compute infrastructures. In this work, we explore the use of hardware/software co-design and hardware acceleration to significantly reduce the execution time of short sequence alignment, a crucial step in analyzing sequenced genomes. We introduce Shouji, a highly parallel and accurate pre-alignment filter that remarkably reduces the need for computationally-costly dynamic programming algorithms. The first key idea of our proposed pre-alignment filter is to provide high filtering accuracy by correctly detecting all common subsequences shared between two given sequences. The second key idea is to design a hardware accelerator that adopts modern field-programmable gate array (FPGA) architectures to further boost the performance of our algorithm. Shouji significantly improves the accuracy of pre-alignment filtering by up to two orders of magnitude compared to the state-of-the-art pre-alignment filters, GateKeeper and SHD. Our FPGA-based accelerator is up to three orders of magnitude faster than the equivalent CPU implementation of Shouji. Using a single FPGA chip, we benchmark the benefits of integrating Shouji with five state-of-the-art sequence aligners, designed for different computing platforms. The addition of Shouji as a pre-alignment step reduces the execution time of the five state-of-the-art sequence aligners by up to 18.8×. Shouji can be adapted for any bioinformatics pipeline that performs sequence alignment for verification. Unlike most existing methods that aim to accelerate sequence alignment, Shouji does not sacrifice any of the aligner capabilities, as it does not modify or replace the alignment step. https://github.com/CMU-SAFARI/Shouji. Supplementary data are available at Bioinformatics online.</t>
  </si>
  <si>
    <t xml:space="preserve">http://www.ncbi.nlm.nih.gov/pubmed/31815396</t>
  </si>
  <si>
    <t xml:space="preserve">This chapter will review the statistical methods used in RNA sequencing data analysis, including bulk RNA sequencing and single-cell RNA sequencing. RNA sequencing data analysis has been widely used in biomedical and biological research to identify genes associated with certain conditions or diseases. Many statistical methods have been proposed to analyze bulk and single-cell RNA sequencing data. Several studies have compared the performance of different statistical methods for RNA sequencing data analysis through simulation studies and real data evaluations. This chapter will summarize the statistical methods and the evaluation results for comparing different statistical analysis methods used for RNA sequencing data analysis. It will cover the statistical models, model assumptions, and challenges encountered in the RNA sequencing data analysis. It is hoped that this chapter will help researchers learn more about the statistical perspective of the RNA sequencing data analysis and enable them to choose appropriate statistical analysis methods for their own RNA sequencing data analysis.</t>
  </si>
  <si>
    <t xml:space="preserve">http://www.ncbi.nlm.nih.gov/pubmed/27605105</t>
  </si>
  <si>
    <t xml:space="preserve">ReliableGenome: annotation of genomic regions with high/low variant calling concordance.</t>
  </si>
  <si>
    <t xml:space="preserve">The increasing adoption of clinical whole-genome resequencing (WGS) demands for highly accurate and reproducible variant calling (VC) methods. The observed discordance between state-of-the-art VC pipelines, however, indicates that the current practice still suffers from non-negligible numbers of false positive and negative SNV and INDEL calls that were shown to be enriched among discordant calls but also in genomic regions with low sequence complexity. Here, we describe our method ReliableGenome (RG) for partitioning genomes into high and low concordance regions with respect to a set of surveyed VC pipelines. Our method combines call sets derived by multiple pipelines from arbitrary numbers of datasets and interpolates expected concordance for genomic regions without data. By applying RG to 219 deep human WGS datasets, we demonstrate that VC concordance depends predominantly on genomic context rather than the actual sequencing data which manifests in high recurrence of regions that can/cannot be reliably genotyped by a single method. This enables the application of pre-computed regions to other data created with comparable sequencing technology and software. RG outperforms comparable efforts in predicting VC concordance and false positive calls in low-concordance regions which underlines its usefulness for variant filtering, annotation and prioritization. RG allows focusing resource-intensive algorithms (e.g. consensus calling methods) on the smaller, discordant share of the genome (20-30%) which might result in increased overall accuracy at reasonable costs. Our method and analysis of discordant calls may further be useful for development, benchmarking and optimization of VC algorithms and for the relative comparison of call sets between different studies/pipelines. RG was implemented in Java, source code and binaries are freely available for non-commercial use at https://github.com/popitsch/wtchg-rg/ CONTACT: niko@wtchg.ox.ac.ukSupplementary information: Supplementary data are available at Bioinformatics online.</t>
  </si>
  <si>
    <t xml:space="preserve">http://www.ncbi.nlm.nih.gov/pubmed/30458766</t>
  </si>
  <si>
    <t xml:space="preserve">SWIFOLD: Smith-Waterman implementation on FPGA with OpenCL for long DNA sequences.</t>
  </si>
  <si>
    <t xml:space="preserve">The Smith-Waterman (SW) algorithm is the best choice for searching similar regions between two DNA or protein sequences. However, it may become impracticable in some contexts due to its high computational demands. Consequently, the computer science community has focused on the use of modern parallel architectures such as Graphics Processing Units (GPUs), Xeon Phi accelerators and Field Programmable Gate Arrays (FGPAs) to speed up large-scale workloads. This paper presents and evaluates SWIFOLD: a Smith-Waterman parallel Implementation on FPGA with OpenCL for Long DNA sequences. First, we evaluate its performance and resource usage for different kernel configurations. Next, we carry out a performance comparison between our tool and other state-of-the-art implementations considering three different datasets. SWIFOLD offers the best average performance for small and medium test sets, achieving a performance that is independent of input size and sequence similarity. In addition, SWIFOLD provides competitive performance rates in comparison with GPU-based implementations on the latest GPU generation for the large dataset. The results suggest that SWIFOLD can be a serious contender for accelerating the SW alignment of DNA sequences of unrestricted size in an affordable way reaching on average 125 GCUPS and almost a peak of 270 GCUPS.</t>
  </si>
  <si>
    <t xml:space="preserve">http://www.ncbi.nlm.nih.gov/pubmed/28086746</t>
  </si>
  <si>
    <t xml:space="preserve">MVIAeval: a web tool for comprehensively evaluating the performance of a new missing value imputation algorithm.</t>
  </si>
  <si>
    <t xml:space="preserve">Missing value imputation is important for microarray data analyses because microarray data with missing values would significantly degrade the performance of the downstream analyses. Although many microarray missing value imputation algorithms have been developed, an objective and comprehensive performance comparison framework is still lacking. To solve this problem, we previously proposed a framework which can perform a comprehensive performance comparison of different existing algorithms. Also the performance of a new algorithm can be evaluated by our performance comparison framework. However, constructing our framework is not an easy task for the interested researchers. To save researchers' time and efforts, here we present an easy-to-use web tool named MVIAeval (Missing Value Imputation Algorithm evaluator) which implements our performance comparison framework. MVIAeval provides a user-friendly interface allowing users to upload the R code of their new algorithm and select (i) the test datasets among 20 benchmark microarray (time series and non-time series) datasets, (ii) the compared algorithms among 12 existing algorithms, (iii) the performance indices from three existing ones, (iv) the comprehensive performance scores from two possible choices, and (v) the number of simulation runs. The comprehensive performance comparison results are then generated and shown as both figures and tables. MVIAeval is a useful tool for researchers to easily conduct a comprehensive and objective performance evaluation of their newly developed missing value imputation algorithm for microarray data or any data which can be represented as a matrix form (e.g. NGS data or proteomics data). Thus, MVIAeval will greatly expedite the progress in the research of missing value imputation algorithms.</t>
  </si>
  <si>
    <t xml:space="preserve">http://www.ncbi.nlm.nih.gov/pubmed/31510642</t>
  </si>
  <si>
    <t xml:space="preserve">cloudSPAdes: assembly of synthetic long reads using de Bruijn graphs.</t>
  </si>
  <si>
    <t xml:space="preserve">The recently developed barcoding-based synthetic long read (SLR) technologies have already found many applications in genome assembly and analysis. However, although some new barcoding protocols are emerging and the range of SLR applications is being expanded, the existing SLR assemblers are optimized for a narrow range of parameters and are not easily extendable to new barcoding technologies and new applications such as metagenomics or hybrid assembly. We describe the algorithmic challenge of the SLR assembly and present a cloudSPAdes algorithm for SLR assembly that is based on analyzing the de Bruijn graph of SLRs. We benchmarked cloudSPAdes across various barcoding technologies/applications and demonstrated that it improves on the state-of-the-art SLR assemblers in accuracy and speed. Source code and installation manual for cloudSPAdes are available at https://github.com/ablab/spades/releases/tag/cloudspades-paper. Supplementary data are available at Bioinformatics online.</t>
  </si>
  <si>
    <t xml:space="preserve">http://www.ncbi.nlm.nih.gov/pubmed/29036597</t>
  </si>
  <si>
    <t xml:space="preserve">Faucet: streaming de novo assembly graph construction.</t>
  </si>
  <si>
    <t xml:space="preserve">We present Faucet, a two-pass streaming algorithm for assembly graph construction. Faucet builds an assembly graph incrementally as each read is processed. Thus, reads need not be stored locally, as they can be processed while downloading data and then discarded. We demonstrate this functionality by performing streaming graph assembly of publicly available data, and observe that the ratio of disk use to raw data size decreases as coverage is increased. Faucet pairs the de Bruijn graph obtained from the reads with additional meta-data derived from them. We show these metadata-coverage counts collected at junction k-mers and connections bridging between junction pairs-contain most salient information needed for assembly, and demonstrate they enable cleaning of metagenome assembly graphs, greatly improving contiguity while maintaining accuracy. We compared Fauceted resource use and assembly quality to state of the art metagenome assemblers, as well as leading resource-efficient genome assemblers. Faucet used orders of magnitude less time and disk space than the specialized metagenome assemblers MetaSPAdes and Megahit, while also improving on their memory use; this broadly matched performance of other assemblers optimizing resource efficiency-namely, Minia and LightAssembler. However, on metagenomes tested, Faucet,o outputs had 14-110% higher mean NGA50 lengths compared with Minia, and 2- to 11-fold higher mean NGA50 lengths compared with LightAssembler, the only other streaming assembler available. Faucet is available at https://github.com/Shamir-Lab/Faucet. rshamir@tau.ac.il or eranhalperin@gmail.com. Supplementary data are available at Bioinformatics online.</t>
  </si>
  <si>
    <t xml:space="preserve">http://www.ncbi.nlm.nih.gov/pubmed/32311025</t>
  </si>
  <si>
    <t xml:space="preserve">ntJoin: Fast and lightweight assembly-guided scaffolding using minimizer graphs.</t>
  </si>
  <si>
    <t xml:space="preserve">The ability to generate high-quality genome sequences is cornerstone to modern biological research. Even with recent advancements in sequencing technologies, many genome assemblies are still not achieving reference-grade. Here, we introduce ntJoin, a tool that leverages structural synteny between a draft assembly and reference sequence(s) to contiguate and correct the former with respect to the latter. Instead of alignments, ntJoin uses a lightweight mapping approach based on a graph data structure generated from ordered minimizer sketches. The tool can be used in a variety of different applications, including improving a draft assembly with a reference-grade genome, a short read assembly with a draft long read assembly, and a draft assembly with an assembly from a closely-related species. When scaffolding a human short read assembly using the reference human genome or a long read assembly, ntJoin improves the NGA50 length 23- and 13-fold, respectively, in under 13 m, using less than 11 GB of RAM. Compared to existing reference-guided scaffolders, ntJoin generates highly contiguous assemblies faster and using less memory. ntJoin is written in C ++ and Python, and is freely available at https://github.com/bcgsc/ntjoin. Supplementary data are available at Bioinformatics online.</t>
  </si>
  <si>
    <t xml:space="preserve">http://www.ncbi.nlm.nih.gov/pubmed/31778144</t>
  </si>
  <si>
    <t xml:space="preserve">NextPolish: a fast and efficient genome polishing tool for long-read assembly.</t>
  </si>
  <si>
    <t xml:space="preserve">Although long-read sequencing technologies can produce genomes with long contiguity, they suffer from high error rates. Thus, we developed NextPolish, a tool that efficiently corrects sequence errors in genomes assembled with long reads. This new tool consists of two interlinked modules that are designed to score and count K-mers from high quality short reads, and to polish genome assemblies containing large numbers of base errors. When evaluated for the speed and efficiency using human and a plant (Arabidopsis thaliana) genomes, NextPolish outperformed Pilon by correcting sequence errors faster, and with a higher correction accuracy. NextPolish is implemented in C and Python. The source code is available from https://github.com/Nextomics/NextPolish. Supplementary data are available at Bioinformatics online.</t>
  </si>
  <si>
    <t xml:space="preserve">http://www.ncbi.nlm.nih.gov/pubmed/29970002</t>
  </si>
  <si>
    <t xml:space="preserve">HapCHAT: adaptive haplotype assembly for efficiently leveraging high coverage in long reads.</t>
  </si>
  <si>
    <t xml:space="preserve">Haplotype assembly is the process of assigning the different alleles of the variants covered by mapped sequencing reads to the two haplotypes of the genome of a human individual. Long reads, which are nowadays cheaper to produce and more widely available than ever before, have been used to reduce the fragmentation of the assembled haplotypes since their ability to span several variants along the genome. These long reads are also characterized by a high error rate, an issue which may be mitigated, however, with larger sets of reads, when this error rate is uniform across genome positions. Unfortunately, current state-of-the-art dynamic programming approaches designed for long reads deal only with limited coverages. Here, we propose a new method for assembling haplotypes which combines and extends the features of previous approaches to deal with long reads and higher coverages. In particular, our algorithm is able to dynamically adapt the estimated number of errors at each variant site, while minimizing the total number of error corrections necessary for finding a feasible solution. This allows our method to significantly reduce the required computational resources, allowing to consider datasets composed of higher coverages. The algorithm has been implemented in a freely available tool, HapCHAT: Haplotype Assembly Coverage Handling by Adapting Thresholds. An experimental analysis on sequencing reads with up to 60 × coverage reveals improvements in accuracy and recall achieved by considering a higher coverage with lower runtimes. Our method leverages the long-range information of sequencing reads that allows to obtain assembled haplotypes fragmented in a lower number of unphased haplotype blocks. At the same time, our method is also able to deal with higher coverages to better correct the errors in the original reads and to obtain more accurate haplotypes as a result. HapCHAT is available at http://hapchat.algolab.eu under the GNU Public License (GPL).</t>
  </si>
  <si>
    <t xml:space="preserve">http://www.ncbi.nlm.nih.gov/pubmed/29893851</t>
  </si>
  <si>
    <t xml:space="preserve">AMBER: Assessment of Metagenome BinnERs.</t>
  </si>
  <si>
    <t xml:space="preserve">Reconstructing the genomes of microbial community members is key to the interpretation of shotgun metagenome samples. Genome binning programs deconvolute reads or assembled contigs of such samples into individual bins. However, assessing their quality is difficult due to the lack of evaluation software and standardized metrics. Here, we present Assessment of Metagenome BinnERs (AMBER), an evaluation package for the comparative assessment of genome reconstructions from metagenome benchmark datasets. It calculates the performance metrics and comparative visualizations used in the first benchmarking challenge of the initiative for the Critical Assessment of Metagenome Interpretation (CAMI). As an application, we show the outputs of AMBER for 11 binning programs on two CAMI benchmark datasets. AMBER is implemented in Python and available under the Apache 2.0 license on GitHub.</t>
  </si>
  <si>
    <t xml:space="preserve">http://www.ncbi.nlm.nih.gov/pubmed/27993787</t>
  </si>
  <si>
    <t xml:space="preserve">Improved VCF normalization for accurate VCF comparison.</t>
  </si>
  <si>
    <t xml:space="preserve">The Variant Call Format (VCF) is widely used to store data about genetic variation. Variant calling workflows detect potential variants in large numbers of short sequence reads generated by DNA sequencing and report them in VCF format. To evaluate the accuracy of variant callers, it is critical to correctly compare their output against a reference VCF file containing a gold standard set of variants. However, comparing VCF files is a complicated task as an individual genomic variant can be represented in several different ways and is therefore not necessarily reported in a unique way by different software. We introduce a VCF normalization method called Best Alignment Normalisation (BAN) that results in more accurate VCF file comparison. BAN applies all the variations in a VCF file to the reference genome to create a sample genome, and then recalls the variants by aligning this sample genome back with the reference genome. Since the purpose of BAN is to get an accurate result at the time of VCF comparison, we define a better normalization method as the one resulting in less disagreement between the outputs of different VCF comparators. The BAN Linux bash script along with required software are publicly available on https://sites.google.com/site/banadf16. A.Bayat@unsw.edu.au. Supplementary data are available at Bioinformatics online.</t>
  </si>
  <si>
    <t xml:space="preserve">http://www.ncbi.nlm.nih.gov/pubmed/28369459</t>
  </si>
  <si>
    <t xml:space="preserve">de novo assembly and population genomic survey of natural yeast isolates with the Oxford Nanopore MinION sequencer.</t>
  </si>
  <si>
    <t xml:space="preserve">Oxford Nanopore Technologies Ltd (Oxford, UK) have recently commercialized MinION, a small single-molecule nanopore sequencer, that offers the possibility of sequencing long DNA fragments from small genomes in a matter of seconds. The Oxford Nanopore technology is truly disruptive; it has the potential to revolutionize genomic applications due to its portability, low cost, and ease of use compared with existing long reads sequencing technologies. The MinION sequencer enables the rapid sequencing of small eukaryotic genomes, such as the yeast genome. Combined with existing assembler algorithms, near complete genome assemblies can be generated and comprehensive population genomic analyses can be performed. Here, we resequenced the genome of the Saccharomyces cerevisiae S288C strain to evaluate the performance of nanopore-only assemblers. Then we de novo sequenced and assembled the genomes of 21 isolates representative of the S. cerevisiae genetic diversity using the MinION platform. The contiguity of our assemblies was 14 times higher than the Illumina-only assemblies and we obtained one or two long contigs for 65 % of the chromosomes. This high contiguity allowed us to accurately detect large structural variations across the 21 studied genomes. Because of the high completeness of the nanopore assemblies, we were able to produce a complete cartography of transposable elements insertions and inspect structural variants that are generally missed using a short-read sequencing strategy. Our analyses show that the Oxford Nanopore technology is already usable for de novo sequencing and assembly; however, non-random errors in homopolymers require polishing the consensus using an alternate sequencing technology.</t>
  </si>
  <si>
    <t xml:space="preserve">http://www.ncbi.nlm.nih.gov/pubmed/28100585</t>
  </si>
  <si>
    <t xml:space="preserve">Fast and accurate de novo genome assembly from long uncorrected reads.</t>
  </si>
  <si>
    <t xml:space="preserve">The assembly of long reads from Pacific Biosciences and Oxford Nanopore Technologies typically requires resource-intensive error-correction and consensus-generation steps to obtain high-quality assemblies. We show that the error-correction step can be omitted and that high-quality consensus sequences can be generated efficiently with a SIMD-accelerated, partial-order alignment-based, stand-alone consensus module called Racon. Based on tests with PacBio and Oxford Nanopore data sets, we show that Racon coupled with miniasm enables consensus genomes with similar or better quality than state-of-the-art methods while being an order of magnitude faster.</t>
  </si>
  <si>
    <t xml:space="preserve">http://www.ncbi.nlm.nih.gov/pubmed/27079541</t>
  </si>
  <si>
    <t xml:space="preserve">Fast and sensitive mapping of nanopore sequencing reads with GraphMap.</t>
  </si>
  <si>
    <t xml:space="preserve">Realizing the democratic promise of nanopore sequencing requires the development of new bioinformatics approaches to deal with its specific error characteristics. Here we present GraphMap, a mapping algorithm designed to analyse nanopore sequencing reads, which progressively refines candidate alignments to robustly handle potentially high-error rates and a fast graph traversal to align long reads with speed and high precision (&amp;gt;95%). Evaluation on MinION sequencing data sets against short- and long-read mappers indicates that GraphMap increases mapping sensitivity by 10-80% and maps &amp;gt;95% of bases. GraphMap alignments enabled single-nucleotide variant calling on the human genome with increased sensitivity (15%) over the next best mapper, precise detection of structural variants from length 100 bp to 4 kbp, and species and strain-specific identification of pathogens using MinION reads. GraphMap is available open source under the MIT license at https://github.com/isovic/graphmap.</t>
  </si>
  <si>
    <t xml:space="preserve">http://www.ncbi.nlm.nih.gov/pubmed/26315913</t>
  </si>
  <si>
    <t xml:space="preserve">HapCol: accurate and memory-efficient haplotype assembly from long reads.</t>
  </si>
  <si>
    <t xml:space="preserve">Haplotype assembly is the computational problem of reconstructing haplotypes in diploid organisms and is of fundamental importance for characterizing the effects of single-nucleotide polymorphisms on the expression of phenotypic traits. Haplotype assembly highly benefits from the advent of 'future-generation' sequencing technologies and their capability to produce long reads at increasing coverage. Existing methods are not able to deal with such data in a fully satisfactory way, either because accuracy or performances degrade as read length and sequencing coverage increase or because they are based on restrictive assumptions. By exploiting a feature of future-generation technologies-the uniform distribution of sequencing errors-we designed an exact algorithm, called HapCol, that is exponential in the maximum number of corrections for each single-nucleotide polymorphism position and that minimizes the overall error-correction score. We performed an experimental analysis, comparing HapCol with the current state-of-the-art combinatorial methods both on real and simulated data. On a standard benchmark of real data, we show that HapCol is competitive with state-of-the-art methods, improving the accuracy and the number of phased positions. Furthermore, experiments on realistically simulated datasets revealed that HapCol requires significantly less computing resources, especially memory. Thanks to its computational efficiency, HapCol can overcome the limits of previous approaches, allowing to phase datasets with higher coverage and without the traditional all-heterozygous assumption. Our source code is available under the terms of the GNU General Public License at http://hapcol.algolab.eu/ bonizzoni@disco.unimib.it Supplementary data are available at Bioinformatics online.</t>
  </si>
  <si>
    <t xml:space="preserve">http://www.ncbi.nlm.nih.gov/pubmed/29211825</t>
  </si>
  <si>
    <t xml:space="preserve">Bicycle: a bioinformatics pipeline to analyze bisulfite sequencing data.</t>
  </si>
  <si>
    <t xml:space="preserve">High-throughput sequencing of bisulfite-converted DNA is a technique used to measure DNA methylation levels. Although a considerable number of computational pipelines have been developed to analyze such data, none of them tackles all the peculiarities of the analysis together, revealing limitations that can force the user to manually perform additional steps needed for a complete processing of the data. This article presents bicycle, an integrated, flexible analysis pipeline for bisulfite sequencing data. Bicycle analyzes whole genome bisulfite sequencing data, targeted bisulfite sequencing data and hydroxymethylation data. To show how bicycle overtakes other available pipelines, we compared them on a defined number of features that are summarized in a table. We also tested bicycle with both simulated and real datasets, to show its level of performance, and compared it to different state-of-the-art methylation analysis pipelines. Bicycle is publicly available under GNU LGPL v3.0 license at http://www.sing-group.org/bicycle. Users can also download a customized Ubuntu LiveCD including bicycle and other bisulfite sequencing data pipelines compared here. In addition, a docker image with bicycle and its dependencies, which allows a straightforward use of bicycle in any platform (e.g. Linux, OS X or Windows), is also available. ograna@cnio.es or dgpena@uvigo.es. Supplementary data are available at Bioinformatics online.</t>
  </si>
  <si>
    <t xml:space="preserve">http://www.ncbi.nlm.nih.gov/pubmed/30909888</t>
  </si>
  <si>
    <t xml:space="preserve">A new massively parallel nanoball sequencing platform for whole exome research.</t>
  </si>
  <si>
    <t xml:space="preserve">Whole exome sequencing (WES) has been widely used in human genetics research. BGISEQ-500 is a recently established next-generation sequencing platform. However, the performance of BGISEQ-500 on WES is not well studied. In this study, we evaluated the performance of BGISEQ-500 on WES by side-to-side comparison with Hiseq4000, on well-characterized human sample NA12878. BGISEQ demonstrated similarly high reproducibility as Hiseq for variation detection. Also, the SNVs from BGISEQ data is highly consistent with Hiseq results (concordance 96.5%~ 97%). Variation detection accuracy was subsequently evaluated with data from the genome in a bottle project as the benchmark. Both platforms showed similar sensitivity and precision in SNV detection. While in indel detection, BGISEQ showed slightly higher sensitivity and lower precision. The impact of sequence depth and read length on variation detection accuracy was further analyzed, and showed that variation detection sensitivity still increasing when the sequence depth is larger than 100x, and the impact of read length is minor when using 100x data. This study suggested that BGISEQ-500 is a qualified sequencing platform for WES.</t>
  </si>
  <si>
    <t xml:space="preserve">http://www.ncbi.nlm.nih.gov/pubmed/28881996</t>
  </si>
  <si>
    <t xml:space="preserve">Improved data-driven likelihood factorizations for transcript abundance estimation.</t>
  </si>
  <si>
    <t xml:space="preserve">Many methods for transcript-level abundance estimation reduce the computational burden associated with the iterative algorithms they use by adopting an approximate factorization of the likelihood function they optimize. This leads to considerably faster convergence of the optimization procedure, since each round of e.g. the EM algorithm, can execute much more quickly. However, these approximate factorizations of the likelihood function simplify calculations at the expense of discarding certain information that can be useful for accurate transcript abundance estimation. We demonstrate that model simplifications (i.e. factorizations of the likelihood function) adopted by certain abundance estimation methods can lead to a diminished ability to accurately estimate the abundances of highly related transcripts. In particular, considering factorizations based on transcript-fragment compatibility alone can result in a loss of accuracy compared to the per-fragment, unsimplified model. However, we show that such shortcomings are not an inherent limitation of approximately factorizing the underlying likelihood function. By considering the appropriate conditional fragment probabilities, and adopting improved, data-driven factorizations of this likelihood, we demonstrate that such approaches can achieve accuracy nearly indistinguishable from methods that consider the complete (i.e. per-fragment) likelihood, while retaining the computational efficiently of the compatibility-based factorizations. Our data-driven factorizations are incorporated into a branch of the Salmon transcript quantification tool: https://github.com/COMBINE-lab/salmon/tree/factorizations . rob.patro@cs.stonybrook.edu. Supplementary data are available at Bioinformatics online.</t>
  </si>
  <si>
    <t xml:space="preserve">http://www.ncbi.nlm.nih.gov/pubmed/31856811</t>
  </si>
  <si>
    <t xml:space="preserve">Fast read alignment with incorporation of known genomic variants.</t>
  </si>
  <si>
    <t xml:space="preserve">Many genetic variants have been reported from sequencing projects due to decreasing experimental costs. Compared to the current typical paradigm, read mapping incorporating existing variants can improve the performance of subsequent analysis. This method is supposed to map sequencing reads efficiently to a graphical index with a reference genome and known variation to increase alignment quality and variant calling accuracy. However, storing and indexing various types of variation require costly RAM space. Aligning reads to a graph model-based index including the whole set of variants is ultimately an NP-hard problem in theory. Here, we propose a variation-aware read alignment algorithm (VARA), which generates the alignment between read and multiple genomic sequences simultaneously utilizing the schema of the Landau-Vishkin algorithm. VARA dynamically extracts regional variants to construct a pseudo tree-based structure on-the-fly for seed extension without loading the whole genome variation into memory space. We developed the novel high-throughput sequencing read aligner deBGA-VARA by integrating VARA into deBGA. The deBGA-VARA is benchmarked both on simulated reads and the NA12878 sequencing dataset. The experimental results demonstrate that read alignment incorporating genetic variation knowledge can achieve high sensitivity and accuracy. Due to its efficiency, VARA provides a promising solution for further improvement of variant calling while maintaining small memory footprints. The deBGA-VARA is available at: https://github.com/hitbc/deBGA-VARA.</t>
  </si>
  <si>
    <t xml:space="preserve">http://www.ncbi.nlm.nih.gov/pubmed/29523083</t>
  </si>
  <si>
    <t xml:space="preserve">Fast and efficient short read mapping based on a succinct hash index.</t>
  </si>
  <si>
    <t xml:space="preserve">Various indexing techniques have been applied by next generation sequencing read mapping tools. The choice of a particular data structure is a trade-off between memory consumption, mapping throughput, and construction time. We present the succinct hash index - a novel data structure for read mapping which is a variant of the classical q-gram index with a particularly small memory footprint occupying between 3.5 and 5.3 GB for a human reference genome for typical parameter settings. The succinct hash index features two novel seed selection algorithms (group seeding and variable-length seeding) and an efficient parallel construction algorithm, which we have implemented to design the FEM (Fast(F) and Efficient(E) read Mapper(M)) mapper. FEM can return all read mappings within a given edit distance. Our experimental results show that FEM is scalable and outperforms other state-of-the-art all-mappers in terms of both speed and memory footprint. Compared to Masai, FEM is an order-of-magnitude faster using a single thread and two orders-of-magnitude faster when using multiple threads. Furthermore, we observe an up to 2.8-fold speedup compared to BitMapper and an order-of-magnitude speedup compared to BitMapper2 and Hobbes3. The presented succinct index is the first feasible implementation of the q-gram index functionality that occupies around 3.5 GB of memory for a whole human reference genome. FEM is freely available at https://github.com/haowenz/FEM .</t>
  </si>
  <si>
    <t xml:space="preserve">http://www.ncbi.nlm.nih.gov/pubmed/29554207</t>
  </si>
  <si>
    <t xml:space="preserve">Arioc: GPU-accelerated alignment of short bisulfite-treated reads.</t>
  </si>
  <si>
    <t xml:space="preserve">The alignment of bisulfite-treated DNA sequences (BS-seq reads) to a large genome involves a significant computational burden beyond that required to align non-bisulfite-treated reads. In the analysis of BS-seq data, this can present an important performance bottleneck that can be mitigated by appropriate algorithmic and software-engineering improvements. One strategy is to modify the read-alignment algorithms by integrating the logic related to BS-seq alignment, with the goal of making the software implementation amenable to optimizations that lead to higher speed and greater sensitivity than might otherwise be attainable. We evaluated this strategy using Arioc, a short-read aligner that uses GPU (general-purpose graphics processing unit) hardware to accelerate computationally-expensive programming logic. We integrated the BS-seq computational logic into both GPU and CPU code throughout the Arioc implementation. We then carried out a read-by-read comparison of Arioc's reported alignments with the alignments reported by well-known CPU-based BS-seq read aligners. With simulated reads, Arioc's accuracy is equal to or better than the other read aligners we evaluated. With human sequencing reads, Arioc's throughput is at least 10 times faster than existing BS-seq aligners across a wide range of sensitivity settings. The Arioc software is available for download at https://github.com/RWilton/Arioc. It is released under a BSD open-source license. Supplementary data are available at Bioinformatics online.</t>
  </si>
  <si>
    <t xml:space="preserve">http://www.ncbi.nlm.nih.gov/pubmed/31790154</t>
  </si>
  <si>
    <t xml:space="preserve">Fusion-Bloom: fusion detection in assembled transcriptomes.</t>
  </si>
  <si>
    <t xml:space="preserve">Presence or absence of gene fusions is one of the most important diagnostic markers in many cancer types. Consequently, fusion detection methods using various genomics data types, such as RNA sequencing (RNA-seq) are valuable tools for research and clinical applications. While information-rich RNA-seq data have proven to be instrumental in discovery of a number of hallmark fusion events, bioinformatics tools to detect fusions still have room for improvement. Here, we present Fusion-Bloom, a fusion detection method that leverages recent developments in de novo transcriptome assembly and assembly-based structural variant calling technologies (RNA-Bloom and PAVFinder, respectively). We benchmarked Fusion-Bloom against the performance of five other state-of-the-art fusion detection tools using multiple datasets. Overall, we observed Fusion-Bloom to display a good balance between detection sensitivity and specificity. We expect the tool to find applications in translational research and clinical genomics pipelines. Fusion-Bloom is implemented as a UNIX Make utility, available at https://github.com/bcgsc/pavfinder and released under a Creative Commons License (Attribution 4.0 International), as described at http://creativecommons.org/licenses/by/4.0/. Supplementary data are available at Bioinformatics online.</t>
  </si>
  <si>
    <t xml:space="preserve">http://www.ncbi.nlm.nih.gov/pubmed/27307617</t>
  </si>
  <si>
    <t xml:space="preserve">RapMap: a rapid, sensitive and accurate tool for mapping RNA-seq reads to transcriptomes.</t>
  </si>
  <si>
    <t xml:space="preserve">The alignment of sequencing reads to a transcriptome is a common and important step in many RNA-seq analysis tasks. When aligning RNA-seq reads directly to a transcriptome (as is common in the de novo setting or when a trusted reference annotation is available), care must be taken to report the potentially large number of multi-mapping locations per read. This can pose a substantial computational burden for existing aligners, and can considerably slow downstream analysis. We introduce a novel concept, quasi-mapping, and an efficient algorithm implementing this approach for mapping sequencing reads to a transcriptome. By attempting only to report the potential loci of origin of a sequencing read, and not the base-to-base alignment by which it derives from the reference, RapMap-our tool implementing quasi-mapping-is capable of mapping sequencing reads to a target transcriptome substantially faster than existing alignment tools. The algorithm we use to implement quasi-mapping uses several efficient data structures and takes advantage of the special structure of shared sequence prevalent in transcriptomes to rapidly provide highly-accurate mapping information. We demonstrate how quasi-mapping can be successfully applied to the problems of transcript-level quantification from RNA-seq reads and the clustering of contigs from de novo assembled transcriptomes into biologically meaningful groups. RapMap is implemented in C ++11 and is available as open-source software, under GPL v3, at https://github.com/COMBINE-lab/RapMap rob.patro@cs.stonybrook.edu Supplementary data are available at Bioinformatics online.</t>
  </si>
  <si>
    <t xml:space="preserve">http://www.ncbi.nlm.nih.gov/pubmed/27000067</t>
  </si>
  <si>
    <t xml:space="preserve">A benchmark for microRNA quantification algorithms using the OpenArray platform.</t>
  </si>
  <si>
    <t xml:space="preserve">Several techniques have been tailored to the quantification of microRNA expression, including hybridization arrays, quantitative PCR (qPCR), and high-throughput sequencing. Each of these has certain strengths and limitations depending both on the technology itself and the algorithm used to convert raw data into expression estimates. Reliable quantification of microRNA expression is challenging in part due to the relatively low abundance and short length of the miRNAs. While substantial research has been devoted to the development of methods to quantify mRNA expression, relatively little effort has been spent on microRNA expression. In this work, we focus on the Life Technologies TaqMan OpenArray(Ⓡ) system, a qPCR-based platform to measure microRNA expression. Several algorithms currently exist to estimate expression from the raw amplification data produced by qPCR-based technologies. To assess and compare the performance of these methods, we performed a set of dilution/mixture experiments to create a benchmark data set. We also developed a suite of statistical assessments that evaluate many different aspects of performance: accuracy, precision, titration response, number of complete features, limit of detection, and data quality. The benchmark data and software are freely available via two R/Bioconductor packages, miRcomp and miRcompData. Finally, we demonstrate use of our software by comparing two widely used algorithms and providing assessments for four other algorithms. Benchmark data sets and software are crucial tools for the assessment and comparison of competing algorithms. We believe that the miRcomp and miRcompData packages will facilitate the development of new methodology for microRNA expression estimation.</t>
  </si>
  <si>
    <t xml:space="preserve">http://www.ncbi.nlm.nih.gov/pubmed/28204566</t>
  </si>
  <si>
    <t xml:space="preserve">NOVOPlasty: de novo assembly of organelle genomes from whole genome data.</t>
  </si>
  <si>
    <t xml:space="preserve">The evolution in next-generation sequencing (NGS) technology has led to the development of many different assembly algorithms, but few of them focus on assembling the organelle genomes. These genomes are used in phylogenetic studies, food identification and are the most deposited eukaryotic genomes in GenBank. Producing organelle genome assembly from whole genome sequencing (WGS) data would be the most accurate and least laborious approach, but a tool specifically designed for this task is lacking. We developed a seed-and-extend algorithm that assembles organelle genomes from whole genome sequencing (WGS) data, starting from a related or distant single seed sequence. The algorithm has been tested on several new (Gonioctena intermedia and Avicennia marina) and public (Arabidopsis thaliana and Oryza sativa) whole genome Illumina data sets where it outperforms known assemblers in assembly accuracy and coverage. In our benchmark, NOVOPlasty assembled all tested circular genomes in less than 30 min with a maximum memory requirement of 16 GB and an accuracy over 99.99%. In conclusion, NOVOPlasty is the sole de novo assembler that provides a fast and straightforward extraction of the extranuclear genomes from WGS data in one circular high quality contig. The software is open source and can be downloaded at https://github.com/ndierckx/NOVOPlasty.</t>
  </si>
  <si>
    <t xml:space="preserve">http://www.ncbi.nlm.nih.gov/pubmed/27812418</t>
  </si>
  <si>
    <t xml:space="preserve">The PARA-suite: PAR-CLIP specific sequence read simulation and processing.</t>
  </si>
  <si>
    <t xml:space="preserve">Next-generation sequencing technologies have profoundly impacted biology over recent years. Experimental protocols, such as photoactivatable ribonucleoside-enhanced cross-linking and immunoprecipitation (PAR-CLIP), which identifies protein-RNA interactions on a genome-wide scale, commonly employ deep sequencing. With PAR-CLIP, the incorporation of photoactivatable nucleosides into nascent transcripts leads to high rates of specific nucleotide conversions during reverse transcription. So far, the specific properties of PAR-CLIP-derived sequencing reads have not been assessed in depth. We here compared PAR-CLIP sequencing reads to regular transcriptome sequencing reads (RNA-Seq) to identify distinctive properties that are relevant for reference-based read alignment of PAR-CLIP datasets. We developed a set of freely available tools for PAR-CLIP data analysis, called the PAR-CLIP analyzer suite (PARA-suite). The PARA-suite includes error model inference, PAR-CLIP read simulation based on PAR-CLIP specific properties, a full read alignment pipeline with a modified Burrows-Wheeler Aligner algorithm and CLIP read clustering for binding site detection. We show that differences in the error profiles of PAR-CLIP reads relative to regular transcriptome sequencing reads (RNA-Seq) make a distinct processing advantageous. We examine the alignment accuracy of commonly applied read aligners on 10 simulated PAR-CLIP datasets using different parameter settings and identified the most accurate setup among those read aligners. We demonstrate the performance of the PARA-suite in conjunction with different binding site detection algorithms on several real PAR-CLIP and HITS-CLIP datasets. Our processing pipeline allowed the improvement of both alignment and binding site detection accuracy. The PARA-suite toolkit and the PARA-suite aligner are available at https://github.com/akloetgen/PARA-suite and https://github.com/akloetgen/PARA-suite_aligner, respectively, under the GNU GPLv3 license.</t>
  </si>
  <si>
    <t xml:space="preserve">http://www.ncbi.nlm.nih.gov/pubmed/26753519</t>
  </si>
  <si>
    <t xml:space="preserve">Combining location-and-scale batch effect adjustment with data cleaning by latent factor adjustment.</t>
  </si>
  <si>
    <t xml:space="preserve">In the context of high-throughput molecular data analysis it is common that the observations included in a dataset form distinct groups; for example, measured at different times, under different conditions or even in different labs. These groups are generally denoted as batches. Systematic differences between these batches not attributable to the biological signal of interest are denoted as batch effects. If ignored when conducting analyses on the combined data, batch effects can lead to distortions in the results. In this paper we present FAbatch, a general, model-based method for correcting for such batch effects in the case of an analysis involving a binary target variable. It is a combination of two commonly used approaches: location-and-scale adjustment and data cleaning by adjustment for distortions due to latent factors. We compare FAbatch extensively to the most commonly applied competitors on the basis of several performance metrics. FAbatch can also be used in the context of prediction modelling to eliminate batch effects from new test data. This important application is illustrated using real and simulated data. We implemented FAbatch and various other functionalities in the R package bapred available online from CRAN. FAbatch is seen to be competitive in many cases and above average in others. In our analyses, the only cases where it failed to adequately preserve the biological signal were when there were extremely outlying batches and when the batch effects were very weak compared to the biological signal. As seen in this paper batch effect structures found in real datasets are diverse. Current batch effect adjustment methods are often either too simplistic or make restrictive assumptions, which can be violated in real datasets. Due to the generality of its underlying model and its ability to perform well FAbatch represents a reliable tool for batch effect adjustment for most situations found in practice.</t>
  </si>
  <si>
    <t xml:space="preserve">http://www.ncbi.nlm.nih.gov/pubmed/28873962</t>
  </si>
  <si>
    <t xml:space="preserve">A recurrence-based approach for validating structural variation using long-read sequencing technology.</t>
  </si>
  <si>
    <t xml:space="preserve">Although numerous algorithms have been developed to identify structural variations (SVs) in genomic sequences, there is a dearth of approaches that can be used to evaluate their results. This is significant as the accurate identification of structural variation is still an outstanding but important problem in genomics. The emergence of new sequencing technologies that generate longer sequence reads can, in theory, provide direct evidence for all types of SVs regardless of the length of the region through which it spans. However, current efforts to use these data in this manner require the use of large computational resources to assemble these sequences as well as visual inspection of each region. Here we present VaPoR, a highly efficient algorithm that autonomously validates large SV sets using long-read sequencing data. We assessed the performance of VaPoR on SVs in both simulated and real genomes and report a high-fidelity rate for overall accuracy across different levels of sequence depths. We show that VaPoR can interrogate a much larger range of SVs while still matching existing methods in terms of false positive validations and providing additional features considering breakpoint precision and predicted genotype. We further show that VaPoR can run quickly and efficiency without requiring a large processing or assembly pipeline. VaPoR provides a long read-based validation approach for genomic SVs that requires relatively low read depth and computing resources and thus will provide utility with targeted or low-pass sequencing coverage for accurate SV assessment. The VaPoR Software is available at: https://github.com/mills-lab/vapor.</t>
  </si>
  <si>
    <t xml:space="preserve">http://www.ncbi.nlm.nih.gov/pubmed/28786362</t>
  </si>
  <si>
    <t xml:space="preserve">Secure approximation of edit distance on genomic data.</t>
  </si>
  <si>
    <t xml:space="preserve">Edit distance is a well established metric to quantify how dissimilar two strings are by counting the minimum number of operations required to transform one string into the other. It is utilized in the domain of human genomic sequence similarity as it captures the requirements and leads to a better diagnosis of diseases. However, in addition to the computational complexity due to the large genomic sequence length, the privacy of these sequences are highly important. As these genomic sequences are unique and can identify an individual, these cannot be shared in a plaintext. In this paper, we propose two different approximation methods to securely compute the edit distance among genomic sequences. We use shingling, private set intersection methods, the banded alignment algorithm, and garbled circuits to implement these methods. We experimentally evaluate these methods and discuss both advantages and limitations. Experimental results show that our first approximation method is fast and achieves similar accuracy compared to existing techniques. However, for longer genomic sequences, both the existing techniques and our proposed first method are unable to achieve a good accuracy. On the other hand, our second approximation method is able to achieve higher accuracy on such datasets. However, the second method is relatively slower than the first proposed method. The proposed algorithms are generally accurate, time-efficient and can be applied individually and jointly as they have complimentary properties (runtime vs. accuracy) on different types of datasets.</t>
  </si>
  <si>
    <t xml:space="preserve">http://www.ncbi.nlm.nih.gov/pubmed/29769015</t>
  </si>
  <si>
    <t xml:space="preserve">A comparison of methods for estimating substitution rates from ancient DNA sequence data.</t>
  </si>
  <si>
    <t xml:space="preserve">Phylogenetic analysis of DNA from modern and ancient samples allows the reconstruction of important demographic and evolutionary processes. A critical component of these analyses is the estimation of evolutionary rates, which can be calibrated using information about the ages of the samples. However, the reliability of these rate estimates can be negatively affected by among-lineage rate variation and non-random sampling. Using a simulation study, we compared the performance of three phylogenetic methods for inferring evolutionary rates from time-structured data sets: regression of root-to-tip distances, least-squares dating, and Bayesian inference. We also applied these three methods to time-structured mitogenomic data sets from six vertebrate species. Our results from 12 simulation scenarios show that the three methods produce reliable estimates when the substitution rate is high, rate variation is low, and samples of similar ages are not all grouped together in the tree (i.e., low phylo-temporal clustering). The interaction of these factors is particularly important for least-squares dating and Bayesian estimation of evolutionary rates. The three estimation methods produced consistent estimates of rates across most of the six mitogenomic data sets, with sequence data from horses being an exception. We recommend that phylogenetic studies of ancient DNA sequences should use multiple methods of inference and test for the presence of temporal signal, among-lineage rate variation, and phylo-temporal clustering in the data.</t>
  </si>
  <si>
    <t xml:space="preserve">http://www.ncbi.nlm.nih.gov/pubmed/31159721</t>
  </si>
  <si>
    <t xml:space="preserve">A comparison of three programming languages for a full-fledged next-generation sequencing tool.</t>
  </si>
  <si>
    <t xml:space="preserve">elPrep is an established multi-threaded framework for preparing SAM and BAM files in sequencing pipelines. To achieve good performance, its software architecture makes only a single pass through a SAM/BAM file for multiple preparation steps, and keeps sequencing data as much as possible in main memory. Similar to other SAM/BAM tools, management of heap memory is a complex task in elPrep, and it became a serious productivity bottleneck in its original implementation language during recent further development of elPrep. We therefore investigated three alternative programming languages: Go and Java using a concurrent, parallel garbage collector on the one hand, and C++17 using reference counting on the other hand for handling large amounts of heap objects. We reimplemented elPrep in all three languages and benchmarked their runtime performance and memory use. The Go implementation performs best, yielding the best balance between runtime performance and memory use. While the Java benchmarks report a somewhat faster runtime than the Go benchmarks, the memory use of the Java runs is significantly higher. The C++17 benchmarks run significantly slower than both Go and Java, while using somewhat more memory than the Go runs. Our analysis shows that concurrent, parallel garbage collection is better at managing a large heap of objects than reference counting in our case. Based on our benchmark results, we selected Go as our new implementation language for elPrep, and recommend considering Go as a good candidate for developing other bioinformatics tools for processing SAM/BAM data as well.</t>
  </si>
  <si>
    <t xml:space="preserve">http://www.ncbi.nlm.nih.gov/pubmed/31727128</t>
  </si>
  <si>
    <t xml:space="preserve">OrthoFinder: phylogenetic orthology inference for comparative genomics.</t>
  </si>
  <si>
    <t xml:space="preserve">Here, we present a major advance of the OrthoFinder method. This extends OrthoFinder's high accuracy orthogroup inference to provide phylogenetic inference of orthologs, rooted gene trees, gene duplication events, the rooted species tree, and comparative genomics statistics. Each output is benchmarked on appropriate real or simulated datasets, and where comparable methods exist, OrthoFinder is equivalent to or outperforms these methods. Furthermore, OrthoFinder is the most accurate ortholog inference method on the Quest for Orthologs benchmark test. Finally, OrthoFinder's comprehensive phylogenetic analysis is achieved with equivalent speed and scalability to the fastest, score-based heuristic methods. OrthoFinder is available at https://github.com/davidemms/OrthoFinder.</t>
  </si>
  <si>
    <t xml:space="preserve">http://www.ncbi.nlm.nih.gov/pubmed/28049408</t>
  </si>
  <si>
    <t xml:space="preserve">Detailed simulation of cancer exome sequencing data reveals differences and common limitations of variant callers.</t>
  </si>
  <si>
    <t xml:space="preserve">Next-generation sequencing of matched tumor and normal biopsy pairs has become a technology of paramount importance for precision cancer treatment. Sequencing costs have dropped tremendously, allowing the sequencing of the whole exome of tumors for just a fraction of the total treatment costs. However, clinicians and scientists cannot take full advantage of the generated data because the accuracy of analysis pipelines is limited. This particularly concerns the reliable identification of subclonal mutations in a cancer tissue sample with very low frequencies, which may be clinically relevant. Using simulations based on kidney tumor data, we compared the performance of nine state-of-the-art variant callers, namely deepSNV, GATK HaplotypeCaller, GATK UnifiedGenotyper, JointSNVMix2, MuTect, SAMtools, SiNVICT, SomaticSniper, and VarScan2. The comparison was done as a function of variant allele frequencies and coverage. Our analysis revealed that deepSNV and JointSNVMix2 perform very well, especially in the low-frequency range. We attributed false positive and false negative calls of the nine tools to specific error sources and assigned them to processing steps of the pipeline. All of these errors can be expected to occur in real data sets. We found that modifying certain steps of the pipeline or parameters of the tools can lead to substantial improvements in performance. Furthermore, a novel integration strategy that combines the ranks of the variants yielded the best performance. More precisely, the rank-combination of deepSNV, JointSNVMix2, MuTect, SiNVICT and VarScan2 reached a sensitivity of 78% when fixing the precision at 90%, and outperformed all individual tools, where the maximum sensitivity was 71% with the same precision. The choice of well-performing tools for alignment and variant calling is crucial for the correct interpretation of exome sequencing data obtained from mixed samples, and common pipelines are suboptimal. We were able to relate observed substantial differences in performance to the underlying statistical models of the tools, and to pinpoint the error sources of false positive and false negative calls. These findings might inspire new software developments that improve exome sequencing pipelines and further the field of precision cancer treatment.</t>
  </si>
  <si>
    <t xml:space="preserve">http://www.ncbi.nlm.nih.gov/pubmed/27663496</t>
  </si>
  <si>
    <t xml:space="preserve">FBB: a fast Bayesian-bound tool to calibrate RNA-seq aligners.</t>
  </si>
  <si>
    <t xml:space="preserve">Despite RNA-seq reads provide quality scores that represent the probability of calling a correct base, these values are not probabilistically integrated in most alignment algorithms. Based on the quality scores of the reads, we propose to calculate a lower bound of the probability of alignment of any fast alignment algorithm that generates SAM files. This bound is called Fast Bayesian Bound (FBB) and serves as a canonical reference to compare alignment results across different algorithms. This Bayesian Bound intends to provide additional support to the current state-of-the-art aligners, not to replace them. We propose a feasible Bayesian bound that uses quality scores of the reads to align them to a genome of reference. Two theorems are provided to efficiently calculate the Bayesian bound that under some conditions becomes the equality. The algorithm reads the SAM files generated by the alignment algorithms using multiple command option values. The program options are mapped into the FBB reference values, and all the aligners can be compared respect to the same accuracy values provided by the FBB. Stranded paired read RNA-seq data was used for evaluation purposes. The errors of the alignments can be calculated based on the information contained in the distance between the pairs given by Theorem 2, and the alignments to the incorrect strand. Most of the algorithms (Bowtie, Bowtie 2, SHRiMP2, Soap 2, Novoalign) provide similar results with subtle variations. Current version of the FBB software is provided at https://bitbucket.org/irenerodriguez/fbb CONTACT: rhuerta@ucsd.eduSupplementary information: Supplementary data are available at Bioinformatics online.</t>
  </si>
  <si>
    <t xml:space="preserve">http://www.ncbi.nlm.nih.gov/pubmed/29367590</t>
  </si>
  <si>
    <t xml:space="preserve">Whole-genome assembly of the coral reef Pearlscale Pygmy Angelfish (Centropyge vrolikii).</t>
  </si>
  <si>
    <t xml:space="preserve">The diversity of DNA sequencing methods and algorithms for genome assemblies presents scientists with a bewildering array of choices. Here, we construct and compare eight candidate assemblies combining overlapping shotgun read data, mate-pair and Chicago libraries and four different genome assemblers to produce a high-quality draft genome of the iconic coral reef Pearlscale Pygmy Angelfish, Centropyge vrolikii (family Pomacanthidae). The best candidate assembly combined all four data types and had a scaffold N50 127.5 times higher than the candidate assembly obtained from shotgun data only. Our best candidate assembly had a scaffold N50 of 8.97 Mb, contig N50 of 189,827, and 97.4% complete for BUSCO v2 (Actinopterygii set) and 95.6% complete for CEGMA matches. These contiguity and accuracy scores are higher than those of any other fish assembly released to date that did not apply linkage map information, including those based on more expensive long-read sequencing data. Our analysis of how different data types improve assembly quality will help others choose the most appropriate de novo genome sequencing strategy based on resources and target applications. Furthermore, the draft genome of the Pearlscale Pygmy angelfish will play an important role in future studies of coral reef fish evolution, diversity and conservation.</t>
  </si>
  <si>
    <t xml:space="preserve">http://www.ncbi.nlm.nih.gov/pubmed/28910776</t>
  </si>
  <si>
    <t xml:space="preserve">FastEtch: A Fast Sketch-Based Assembler for Genomes.</t>
  </si>
  <si>
    <t xml:space="preserve">De novo genome assembly describes the process of reconstructing an unknown genome from a large collection of short (or long) reads sequenced from the genome. A single run of a Next-Generation Sequencing (NGS) technology can produce billions of short reads, making genome assembly computationally demanding (both in terms of memory and time). One of the major computational steps in modern day short read assemblers involves the construction and use of a string data structure called the de Bruijn graph. In fact, a majority of short read assemblers build the complete de Bruijn graph for the set of input reads, and subsequently traverse and prune low-quality edges, in order to generate genomic &amp;quot;contigs&amp;quot;-the output of assembly. These steps of graph construction and traversal, contribute to well over 90 percent of the runtime and memory. In this paper, we present a fast algorithm, FastEtch, that uses sketching to build an approximate version of the de Bruijn graph for the purpose of generating an assembly. The algorithm uses Count-Min sketch, which is a probabilistic data structure for streaming data sets. The result is an approximate de Bruijn graph that stores information pertaining only to a selected subset of nodes that are most likely to contribute to the contig generation step. In addition, edges are not stored; instead that fraction which contribute to our contig generation are detected on-the-fly. This approximate approach is intended to significantly improve performance (both execution time and memory footprint) whilst possibly compromising on the output assembly quality. We present two main versions of the assembler-one that generates an assembly, where each contig represents a contiguous genomic region from one strand of the DNA, and another that generates an assembly, where the contigs can straddle either of the two strands of the DNA. For further scalability, we have implemented a multi-threaded parallel code. Experimental results using our algorithm conducted on E. coli, Yeast, C. elegans, and Human (Chr2 and Chr2+3) genomes show that our method yields one of the best time-memory-quality trade-offs, when compared against many state-of-the-art genome assemblers.</t>
  </si>
  <si>
    <t xml:space="preserve">http://www.ncbi.nlm.nih.gov/pubmed/26515532</t>
  </si>
  <si>
    <t xml:space="preserve">An evaluation of methods to test predefined genomic regions for differential methylation in bisulfite sequencing data.</t>
  </si>
  <si>
    <t xml:space="preserve">In the biology of tissue development and diseases, DNA methylation plays an important role. For a deeper understanding, it is crucial to accurately compare DNA methylation patterns between groups of samples representing different conditions. A widely used method to investigate DNA methylation in the CpG context is bisulfite sequencing, which produces data on the single-nucleotide scale. While there are benefits to analyzing CpG sites on a basepair level, there are both biological and statistical reasons to test entire genomic regions for differential methylation. However, the analysis of DNA methylation is hampered by the lack of best practice standards. Here, we compared multiple approaches for testing predefined genomic regions for differential DNA methylation in bisulfite sequencing data. Nine methods were evaluated: BiSeq, COHCAP, Goeman's Global Test, Limma, methylKit/eDMR, RADMeth and three log-linear regression approaches with different distribution assumptions. We applied these methods to simulated data and determined their sensitivity and specificity. This revealed performance differences, which were also seen when applied to real data. Methods that first test single CpG sites and then test regions based on transformed CpG-wise P-values performed better than methods that summarize methylation levels or raw reads. Interestingly, smoothing of methylation levels had a negligible impact. In particular, Global Test, BiSeq and RADMeth/z-test outperformed the other methods we evaluated, providing valuable guidance for more accurate analysis of DNA methylation.</t>
  </si>
  <si>
    <t xml:space="preserve">http://www.ncbi.nlm.nih.gov/pubmed/31077131</t>
  </si>
  <si>
    <t xml:space="preserve">pTrimmer: An efficient tool to trim primers of multiplex deep sequencing data.</t>
  </si>
  <si>
    <t xml:space="preserve">With the widespread use of multiple amplicon-sequencing (MAS) in genetic variation detection, an efficient tool is required to remove primer sequences from short reads to ensure the reliability of downstream analysis. Although some tools are currently available, their efficiency and accuracy require improvement in trimming large scale of primers in high throughput target genome sequencing. This issue is becoming more urgent considering the potential clinical implementation of MAS for processing patient samples. We here developed pTrimmer that could handle thousands of primers simultaneously with greatly improved accuracy and performance. pTrimmer combines the two algorithms of k-mers and Needleman-Wunsch algorithm, which ensures its accuracy even with the presence of sequencing errors. pTrimmer has an improvement of 28.59% sensitivity and 11.87% accuracy compared to the similar tools. The simulation showed pTrimmer has an ultra-high sensitivity rate of 99.96% and accuracy of 97.38% compared to cutPrimers (70.85% sensitivity rate and 58.73% accuracy). And the performance of pTrimmer is notably higher. It is about 370 times faster than cutPrimers and even 17,000 times faster than cutadapt per threads. Trimming 2158 pairs of primers from 11 million reads (Illumina PE 150 bp) takes only 37 s and no more than 100 MB of memory consumption. pTrimmer is designed to trim primer sequence from multiplex amplicon sequencing and target sequencing. It is highly sensitive and specific compared to other three similar tools, which could help users to get more reliable mutational information for downstream analysis.</t>
  </si>
  <si>
    <t xml:space="preserve">http://www.ncbi.nlm.nih.gov/pubmed/26589995</t>
  </si>
  <si>
    <t xml:space="preserve">The Impact of Missing Data on Species Tree Estimation.</t>
  </si>
  <si>
    <t xml:space="preserve">Phylogeneticists are increasingly assembling genome-scale data sets that include hundreds of genes to resolve their focal clades. Although these data sets commonly include a moderate to high amount of missing data, there remains no consensus on their impact to species tree estimation. Here, using several simulated and empirical data sets, we assess the effects of missing data on species tree estimation under varying degrees of incomplete lineage sorting (ILS) and gene rate heterogeneity. We demonstrate that concatenation (RAxML), gene-tree-based coalescent (ASTRAL, MP-EST, and STAR), and supertree (matrix representation with parsimony [MRP]) methods perform reliably, so long as missing data are randomly distributed (by gene and/or by species) and that a sufficiently large number of genes are sampled. When data sets are indecisive sensu Sanderson et al. (2010. Phylogenomics with incomplete taxon coverage: the limits to inference. BMC Evol Biol. 10:155) and/or ILS is high, however, high amounts of missing data that are randomly distributed require exhaustive levels of gene sampling, likely exceeding most empirical studies to date. Moreover, missing data become especially problematic when they are nonrandomly distributed. We demonstrate that STAR produces inconsistent results when the amount of nonrandom missing data is high, regardless of the degree of ILS and gene rate heterogeneity. Similarly, concatenation methods using maximum likelihood can be misled by nonrandom missing data in the presence of gene rate heterogeneity, which becomes further exacerbated when combined with high ILS. In contrast, ASTRAL, MP-EST, and MRP are more robust under all of these scenarios. These results underscore the importance of understanding the influence of missing data in the phylogenomics era.</t>
  </si>
  <si>
    <t xml:space="preserve">http://www.ncbi.nlm.nih.gov/pubmed/29126180</t>
  </si>
  <si>
    <t xml:space="preserve">RepLong: de novo repeat identification using long read sequencing data.</t>
  </si>
  <si>
    <t xml:space="preserve">The identification of repetitive elements is important in genome assembly and phylogenetic analyses. The existing de novo repeat identification methods exploiting the use of short reads are impotent in identifying long repeats. Since long reads are more likely to cover repeat regions completely, using long reads is more favorable for recognizing long repeats. In this study, we propose a novel de novo repeat elements identification method namely RepLong based on PacBio long reads. Given that the reads mapped to the repeat regions are highly overlapped with each other, the identification of repeat elements is equivalent to the discovery of consensus overlaps between reads, which can be further cast into a community detection problem in the network of read overlaps. In RepLong, we first construct a network of read overlaps based on pair-wise alignment of the reads, where each vertex indicates a read and an edge indicates a substantial overlap between the corresponding two reads. Secondly, the communities whose intra connectivity is greater than the inter connectivity are extracted based on network modularity optimization. Finally, representative reads in each community are extracted to form the repeat library. Comparison studies on Drosophila melanogaster and human long read sequencing data with genome-based and short-read-based methods demonstrate the efficiency of RepLong in identifying long repeats. RepLong can handle lower coverage data and serve as a complementary solution to the existing methods to promote the repeat identification performance on long-read sequencing data. The software of RepLong is freely available at https://github.com/ruiguo-bio/replong. ywsun@szu.edu.cn or zhuzx@szu.edu.cn. Supplementary data are available at Bioinformatics online.</t>
  </si>
  <si>
    <t xml:space="preserve">http://www.ncbi.nlm.nih.gov/pubmed/31481971</t>
  </si>
  <si>
    <t xml:space="preserve">Sentieon DNASeq Variant Calling Workflow Demonstrates Strong Computational Performance and Accuracy.</t>
  </si>
  <si>
    <t xml:space="preserve">As reliable, efficient genome sequencing becomes ubiquitous, the need for similarly reliable and efficient variant calling becomes increasingly important. The Genome Analysis Toolkit (GATK), maintained by the Broad Institute, is currently the widely accepted standard for variant calling software. However, alternative solutions may provide faster variant calling without sacrificing accuracy. One such alternative is Sentieon DNASeq, a toolkit analogous to GATK but built on a highly optimized backend. We conducted an independent evaluation of the DNASeq single-sample variant calling pipeline in comparison to that of GATK. Our results support the near-identical accuracy of the two software packages, showcase optimal scalability and great speed from Sentieon, and describe computational performance considerations for the deployment of DNASeq.</t>
  </si>
  <si>
    <t xml:space="preserve">http://www.ncbi.nlm.nih.gov/pubmed/26894997</t>
  </si>
  <si>
    <t xml:space="preserve">BinPacker: Packing-Based De Novo Transcriptome Assembly from RNA-seq Data.</t>
  </si>
  <si>
    <t xml:space="preserve">High-throughput RNA-seq technology has provided an unprecedented opportunity to reveal the very complex structures of transcriptomes. However, it is an important and highly challenging task to assemble vast amounts of short RNA-seq reads into transcriptomes with alternative splicing isoforms. In this study, we present a novel de novo assembler, BinPacker, by modeling the transcriptome assembly problem as tracking a set of trajectories of items with their sizes representing coverage of their corresponding isoforms by solving a series of bin-packing problems. This approach, which subtly integrates coverage information into the procedure, has two exclusive features: 1) only splicing junctions are involved in the assembling procedure; 2) massive pell-mell reads are assembled seemingly by moving a comb along junction edges on a splicing graph. Being tested on both real and simulated RNA-seq datasets, it outperforms almost all the existing de novo assemblers on all the tested datasets, and even outperforms those ab initio assemblers on the real dog dataset. In addition, it runs substantially faster and requires less memory space than most of the assemblers. BinPacker is published under GNU GENERAL PUBLIC LICENSE and the source is available from: http://sourceforge.net/projects/transcriptomeassembly/files/BinPacker_1.0.tar.gz/download. Quick installation version is available from: http://sourceforge.net/projects/transcriptomeassembly/files/BinPacker_binary.tar.gz/download.</t>
  </si>
  <si>
    <t xml:space="preserve">http://www.ncbi.nlm.nih.gov/pubmed/26558345</t>
  </si>
  <si>
    <t xml:space="preserve">Statistical approaches to account for false-positive errors in environmental DNA samples.</t>
  </si>
  <si>
    <t xml:space="preserve">Environmental DNA (eDNA) sampling is prone to both false-positive and false-negative errors. We review statistical methods to account for such errors in the analysis of eDNA data and use simulations to compare the performance of different modelling approaches. Our simulations illustrate that even low false-positive rates can produce biased estimates of occupancy and detectability. We further show that removing or classifying single PCR detections in an ad hoc manner under the suspicion that such records represent false positives, as sometimes advocated in the eDNA literature, also results in biased estimation of occupancy, detectability and false-positive rates. We advocate alternative approaches to account for false-positive errors that rely on prior information, or the collection of ancillary detection data at a subset of sites using a sampling method that is not prone to false-positive errors. We illustrate the advantages of these approaches over ad hoc classifications of detections and provide practical advice and code for fitting these models in maximum likelihood and Bayesian frameworks. Given the severe bias induced by false-negative and false-positive errors, the methods presented here should be more routinely adopted in eDNA studies.</t>
  </si>
  <si>
    <t xml:space="preserve">http://www.ncbi.nlm.nih.gov/pubmed/29673316</t>
  </si>
  <si>
    <t xml:space="preserve">A study on fast calling variants from next-generation sequencing data using decision tree.</t>
  </si>
  <si>
    <t xml:space="preserve">The rapid development of next-generation sequencing (NGS) technology has continuously been refreshing the throughput of sequencing data. However, due to the lack of a smart tool that is both fast and accurate, the analysis task for NGS data, especially those with low-coverage, remains challenging. We proposed a decision-tree based variant calling algorithm. Experiments on a set of real data indicate that our algorithm achieves high accuracy and sensitivity for SNVs and indels and shows good adaptability on low-coverage data. In particular, our algorithm is obviously faster than 3 widely used tools in our experiments. We implemented our algorithm in a software named Fuwa and applied it together with 4 well-known variant callers, i.e., Platypus, GATK-UnifiedGenotyper, GATK-HaplotypeCaller and SAMtools, to three sequencing data sets of a well-studied sample NA12878, which were produced by whole-genome, whole-exome and low-coverage whole-genome sequencing technology respectively. We also conducted additional experiments on the WGS data of 4 newly released samples that have not been used to populate dbSNP.</t>
  </si>
  <si>
    <t xml:space="preserve">http://www.ncbi.nlm.nih.gov/pubmed/30598087</t>
  </si>
  <si>
    <t xml:space="preserve">Multi-CSAR: a multiple reference-based contig scaffolder using algebraic rearrangements.</t>
  </si>
  <si>
    <t xml:space="preserve">One of the important steps in the process of assembling a genome sequence from short reads is scaffolding, in which the contigs in a draft genome are ordered and oriented into scaffolds. Currently, several scaffolding tools based on a single reference genome have been developed. However, a single reference genome may not be sufficient alone for a scaffolder to generate correct scaffolds of a target draft genome, especially when the evolutionary relationship between the target and reference genomes is distant or some rearrangements occur between them. This motivates the need to develop scaffolding tools that can order and orient the contigs of the target genome using multiple reference genomes. In this work, we utilize a heuristic method to develop a new scaffolder called Multi-CSAR that is able to accurately scaffold a target draft genome based on multiple reference genomes, each of which does not need to be complete. Our experimental results on real datasets show that Multi-CSAR outperforms other two multiple reference-based scaffolding tools, Ragout and MeDuSa, in terms of many average metrics, such as sensitivity, precision, F-score, genome coverage, NGA50, scaffold number and running time. Multi-CSAR is a multiple reference-based scaffolder that can efficiently produce more accurate scaffolds of a target draft genome by referring to multiple complete and/or incomplete genomes of related organisms. Its stand-alone program is available for download at https://github.com/ablab-nthu/Multi-CSAR.</t>
  </si>
  <si>
    <t xml:space="preserve">http://www.ncbi.nlm.nih.gov/pubmed/31694538</t>
  </si>
  <si>
    <t xml:space="preserve">The effect of alignment uncertainty, substitution models and priors in building and dating the mammal tree of life.</t>
  </si>
  <si>
    <t xml:space="preserve">The flood of genomic data to help build and date the tree of life requires automation at several critical junctures, most importantly during sequence assembly and alignment. It is widely appreciated that automated alignment protocols can yield inaccuracies, but the relative impact of various sources error on phylogenomic analysis is not yet known. This study employs an updated mammal data set of 5162 coding loci sampled from 90 species to evaluate the effects of alignment uncertainty, substitution models, and fossil priors on gene tree, species tree, and divergence time estimation. Additionally, a novel coalescent likelihood ratio test is introduced for comparing competing species trees against a given set of gene trees. The aligned DNA sequences of 5162 loci from 90 species were trimmed and filtered using trimAL and two filtering protocols. The final dataset contains 4 sets of alignments - before trimming, after trimming, filtered by a recently proposed pipeline, and further filtered by comparing ML gene trees for each locus with the concatenation tree. Our analyses suggest that the average discordance among the coalescent trees is significantly smaller than that among the concatenation trees estimated from the 4 sets of alignments or with different substitution models. There is no significant difference among the divergence times estimated with different substitution models. However, the divergence dates estimated from the alignments after trimming are more recent than those estimated from the alignments before trimming. Our results highlight that alignment uncertainty of the updated mammal data set and the choice of substitution models have little impact on tree topologies yielded by coalescent methods for species tree estimation, whereas they are more influential on the trees made by concatenation. Given the choice of calibration scheme and clock models, divergence time estimates are robust to the choice of substitution models, but removing alignments deemed problematic by trimming algorithms can lead to more recent dates. Although the fossil prior is important in divergence time estimation, Bayesian estimates of divergence times in this data set are driven primarily by the sequence data.</t>
  </si>
  <si>
    <t xml:space="preserve">http://www.ncbi.nlm.nih.gov/pubmed/27043882</t>
  </si>
  <si>
    <t xml:space="preserve">Standardized benchmarking in the quest for orthologs.</t>
  </si>
  <si>
    <t xml:space="preserve">Achieving high accuracy in orthology inference is essential for many comparative, evolutionary and functional genomic analyses, yet the true evolutionary history of genes is generally unknown and orthologs are used for very different applications across phyla, requiring different precision-recall trade-offs. As a result, it is difficult to assess the performance of orthology inference methods. Here, we present a community effort to establish standards and an automated web-based service to facilitate orthology benchmarking. Using this service, we characterize 15 well-established inference methods and resources on a battery of 20 different benchmarks. Standardized benchmarking provides a way for users to identify the most effective methods for the problem at hand, sets a minimum requirement for new tools and resources, and guides the development of more accurate orthology inference methods.</t>
  </si>
  <si>
    <t xml:space="preserve">http://www.ncbi.nlm.nih.gov/pubmed/28334228</t>
  </si>
  <si>
    <t xml:space="preserve">A survey of the approaches for identifying differential methylation using bisulfite sequencing data.</t>
  </si>
  <si>
    <t xml:space="preserve">DNA methylation is an important epigenetic mechanism that plays a crucial role in cellular regulatory systems. Recent advancements in sequencing technologies now enable us to generate high-throughput methylation data and to measure methylation up to single-base resolution. This wealth of data does not come without challenges, and one of the key challenges in DNA methylation studies is to identify the significant differences in the methylation levels of the base pairs across distinct biological conditions. Several computational methods have been developed to identify differential methylation using bisulfite sequencing data; however, there is no clear consensus among existing approaches. A comprehensive survey of these approaches would be of great benefit to potential users and researchers to get a complete picture of the available resources. In this article, we present a detailed survey of 22 such approaches focusing on their underlying statistical models, primary features, key advantages and major limitations. Importantly, the intrinsic drawbacks of the approaches pointed out in this survey could potentially be addressed by future research.</t>
  </si>
  <si>
    <t xml:space="preserve">http://www.ncbi.nlm.nih.gov/pubmed/29618097</t>
  </si>
  <si>
    <t xml:space="preserve">Alignment Modulates Ancestral Sequence Reconstruction Accuracy.</t>
  </si>
  <si>
    <t xml:space="preserve">Accurate reconstruction of ancestral states is a critical evolutionary analysis when studying ancient proteins and comparing biochemical properties between parental or extinct species and their extant relatives. It relies on multiple sequence alignment (MSA) which may introduce biases, and it remains unknown how MSA methodological approaches impact ancestral sequence reconstruction (ASR). Here, we investigate how MSA methodology modulates ASR using a simulation study of various evolutionary scenarios. We evaluate the accuracy of ancestral protein sequence reconstruction for simulated data and compare reconstruction outcomes using different alignment methods. Our results reveal biases introduced not only by aligner algorithms and assumptions, but also tree topology and the rate of insertions and deletions. Under many conditions we find no substantial differences between the MSAs. However, increasing the difficulty for the aligners can significantly impact ASR. The MAFFT consistency aligners and PRANK variants exhibit the best performance, whereas FSA displays limited performance. We also discover a bias towards reconstructed sequences longer than the true ancestors, deriving from a preference for inferring insertions, in almost all MSA methodological approaches. In addition, we find measures of MSA quality generally correlate highly with reconstruction accuracy. Thus, we show MSA methodological differences can affect the quality of reconstructions and propose MSA methods should be selected with care to accurately determine ancestral states with confidence.</t>
  </si>
  <si>
    <t xml:space="preserve">http://www.ncbi.nlm.nih.gov/pubmed/29547902</t>
  </si>
  <si>
    <t xml:space="preserve">SMMB: a stochastic Markov blanket framework strategy for epistasis detection in GWAS.</t>
  </si>
  <si>
    <t xml:space="preserve">Large scale genome-wide association studies (GWAS) are tools of choice for discovering associations between genotypes and phenotypes. To date, many studies rely on univariate statistical tests for association between the phenotype and each assayed single nucleotide polymorphism (SNP). However, interaction between SNPs, namely epistasis, must be considered when tackling the complexity of underlying biological mechanisms. Epistasis analysis at large scale entails a prohibitive computational burden when addressing the detection of more than two interacting SNPs. In this paper, we introduce a stochastic causal graph-based method, SMMB, to analyze epistatic patterns in GWAS data. We present Stochastic Multiple Markov Blanket algorithm (SMMB), which combines both ensemble stochastic strategy inspired from random forests and Bayesian Markov blanket-based methods. We compared SMMB with three other recent algorithms using both simulated and real datasets. Our method outperforms the other compared methods for a majority of simulated cases of 2-way and 3-way epistasis patterns (especially in scenarii where minor allele frequencies of causal SNPs are low). Our approach performs similarly as two other compared methods for large real datasets, in terms of power, and runs faster. Parallel version available on https://ls2n.fr/listelogicielsequipe/DUKe/128/. Supplementary data are available at Bioinformatics online.</t>
  </si>
  <si>
    <t xml:space="preserve">http://www.ncbi.nlm.nih.gov/pubmed/27454115</t>
  </si>
  <si>
    <t xml:space="preserve">Heuristics for multiobjective multiple sequence alignment.</t>
  </si>
  <si>
    <t xml:space="preserve">Aligning multiple sequences arises in many tasks in Bioinformatics. However, the alignments produced by the current software packages are highly dependent on the parameters setting, such as the relative importance of opening gaps with respect to the increase of similarity. Choosing only one parameter setting may provide an undesirable bias in further steps of the analysis and give too simplistic interpretations. In this work, we reformulate multiple sequence alignment from a multiobjective point of view. The goal is to generate several sequence alignments that represent a trade-off between maximizing the substitution score and minimizing the number of indels/gaps in the sum-of-pairs score function. This trade-off gives to the practitioner further information about the similarity of the sequences, from which she could analyse and choose the most plausible alignment. We introduce several heuristic approaches, based on local search procedures, that compute a set of sequence alignments, which are representative of the trade-off between the two objectives (substitution score and indels). Several algorithm design options are discussed and analysed, with particular emphasis on the influence of the starting alignment and neighborhood search definitions on the overall performance. A perturbation technique is proposed to improve the local search, which provides a wide range of high-quality alignments. The proposed approach is tested experimentally on a wide range of instances. We performed several experiments with sequences obtained from the benchmark database BAliBASE 3.0. To evaluate the quality of the results, we calculate the hypervolume indicator of the set of score vectors returned by the algorithms. The results obtained allow us to identify reasonably good choices of parameters for our approach. Further, we compared our method in terms of correctly aligned pairs ratio and columns correctly aligned ratio with respect to reference alignments. Experimental results show that our approaches can obtain better results than TCoffee and Clustal Omega in terms of the first ratio.</t>
  </si>
  <si>
    <t xml:space="preserve">http://www.ncbi.nlm.nih.gov/pubmed/27377322</t>
  </si>
  <si>
    <t xml:space="preserve">PhyPA: Phylogenetic method with pairwise sequence alignment outperforms likelihood methods in phylogenetics involving highly diverged sequences.</t>
  </si>
  <si>
    <t xml:space="preserve">While pairwise sequence alignment (PSA) by dynamic programming is guaranteed to generate one of the optimal alignments, multiple sequence alignment (MSA) of highly divergent sequences often results in poorly aligned sequences, plaguing all subsequent phylogenetic analysis. One way to avoid this problem is to use only PSA to reconstruct phylogenetic trees, which can only be done with distance-based methods. I compared the accuracy of this new computational approach (named PhyPA for phylogenetics by pairwise alignment) against the maximum likelihood method using MSA (the ML+MSA approach), based on nucleotide, amino acid and codon sequences simulated with different topologies and tree lengths. I present a surprising discovery that the fast PhyPA method consistently outperforms the slow ML+MSA approach for highly diverged sequences even when all optimization options were turned on for the ML+MSA approach. Only when sequences are not highly diverged (i.e., when a reliable MSA can be obtained) does the ML+MSA approach outperforms PhyPA. The true topologies are always recovered by ML with the true alignment from the simulation. However, with MSA derived from alignment programs such as MAFFT or MUSCLE, the recovered topology consistently has higher likelihood than that for the true topology. Thus, the failure to recover the true topology by the ML+MSA is not because of insufficient search of tree space, but by the distortion of phylogenetic signal by MSA methods. I have implemented in DAMBE PhyPA and two approaches making use of multi-gene data sets to derive phylogenetic support for subtrees equivalent to resampling techniques such as bootstrapping and jackknifing.</t>
  </si>
  <si>
    <t xml:space="preserve">http://www.ncbi.nlm.nih.gov/pubmed/31772173</t>
  </si>
  <si>
    <t xml:space="preserve">Shotgun metagenome data of a defined mock community using Oxford Nanopore, PacBio and Illumina technologies.</t>
  </si>
  <si>
    <t xml:space="preserve">Metagenomic sequence data from defined mock communities is crucial for the assessment of sequencing platform performance and downstream analyses, including assembly, binning and taxonomic assignment. We report a comparison of shotgun metagenome sequencing and assembly metrics of a defined microbial mock community using the Oxford Nanopore Technologies (ONT) MinION, PacBio and Illumina sequencing platforms. Our synthetic microbial community BMock12 consists of 12 bacterial strains with genome sizes spanning 3.2-7.2 Mbp, 40-73% GC content, and 1.5-7.3% repeats. Size selection of both PacBio and ONT sequencing libraries prior to sequencing was essential to yield comparable relative abundances of organisms among all sequencing technologies. While the Illumina-based metagenome assembly yielded good coverage with few misassemblies, contiguity was greatly improved by both, Illumina + ONT and Illumina + PacBio hybrid assemblies but increased misassemblies, most notably in genomes with high sequence similarity to each other. Our resulting datasets allow evaluation and benchmarking of bioinformatics software on Illumina, PacBio and ONT platforms in parallel.</t>
  </si>
  <si>
    <t xml:space="preserve">http://www.ncbi.nlm.nih.gov/pubmed/26545922</t>
  </si>
  <si>
    <t xml:space="preserve">Computationally Efficient Composite Likelihood Statistics for Demographic Inference.</t>
  </si>
  <si>
    <t xml:space="preserve">Many population genetics tools employ composite likelihoods, because fully modeling genomic linkage is challenging. But traditional approaches to estimating parameter uncertainties and performing model selection require full likelihoods, so these tools have relied on computationally expensive maximum-likelihood estimation (MLE) on bootstrapped data. Here, we demonstrate that statistical theory can be applied to adjust composite likelihoods and perform robust computationally efficient statistical inference in two demographic inference tools: ∂a∂i and TRACTS. On both simulated and real data, the adjustments perform comparably to MLE bootstrapping while using orders of magnitude less computational time.</t>
  </si>
  <si>
    <t xml:space="preserve">http://www.ncbi.nlm.nih.gov/pubmed/27168761</t>
  </si>
  <si>
    <t xml:space="preserve">Circular sequence comparison: algorithms and applications.</t>
  </si>
  <si>
    <t xml:space="preserve">Sequence comparison is a fundamental step in many important tasks in bioinformatics; from phylogenetic reconstruction to the reconstruction of genomes. Traditional algorithms for measuring approximation in sequence comparison are based on the notions of distance or similarity, and are generally computed through sequence alignment techniques. As circular molecular structure is a common phenomenon in nature, a caveat of the adaptation of alignment techniques for circular sequence comparison is that they are computationally expensive, requiring from super-quadratic to cubic time in the length of the sequences. In this paper, we introduce a new distance measure based on q-grams, and show how it can be applied effectively and computed efficiently for circular sequence comparison. Experimental results, using real DNA, RNA, and protein sequences as well as synthetic data, demonstrate orders-of-magnitude superiority of our approach in terms of efficiency, while maintaining an accuracy very competitive to the state of the art.</t>
  </si>
  <si>
    <t xml:space="preserve">http://www.ncbi.nlm.nih.gov/pubmed/27896983</t>
  </si>
  <si>
    <t xml:space="preserve">LEARNING PARSIMONIOUS ENSEMBLES FOR UNBALANCED COMPUTATIONAL GENOMICS PROBLEMS.</t>
  </si>
  <si>
    <t xml:space="preserve">Prediction problems in biomedical sciences are generally quite difficult, partially due to incomplete knowledge of how the phenomenon of interest is influenced by the variables and measurements used for prediction, as well as a lack of consensus regarding the ideal predictor(s) for specific problems. In these situations, a powerful approach to improving prediction performance is to construct ensembles that combine the outputs of many individual base predictors, which have been successful for many biomedical prediction tasks. Moreover, selecting a parsimonious ensemble can be of even greater value for biomedical sciences, where it is not only important to learn an accurate predictor, but also to interpret what novel knowledge it can provide about the target problem. Ensemble selection is a promising approach for this task because of its ability to select a collectively predictive subset, often a relatively small one, of all input base predictors. One of the most well-known algorithms for ensemble selection, CES (Caruana et al.'s Ensemble Selection), generally performs well in practice, but faces several challenges due to the difficulty of choosing the right values of its various parameters. Since the choices made for these parameters are usually ad-hoc, good performance of CES is difficult to guarantee for a variety of problems or datasets. To address these challenges with CES and other such algorithms, we propose a novel heterogeneous ensemble selection approach based on the paradigm of reinforcement learning (RL), which offers a more systematic and mathematically sound methodology for exploring the many possible combinations of base predictors that can be selected into an ensemble. We develop three RL-based strategies for constructing ensembles and analyze their results on two unbalanced computational genomics problems, namely the prediction of protein function and splice sites in eukaryotic genomes. We show that the resultant ensembles are indeed substantially more parsimonious as compared to the full set of base predictors, yet still offer almost the same classification power, especially for larger datasets. The RL ensembles also yield a better combination of parsimony and predictive performance as compared to CES.</t>
  </si>
  <si>
    <t xml:space="preserve">http://www.ncbi.nlm.nih.gov/pubmed/29373581</t>
  </si>
  <si>
    <t xml:space="preserve">MUMmer4: A fast and versatile genome alignment system.</t>
  </si>
  <si>
    <t xml:space="preserve">The MUMmer system and the genome sequence aligner nucmer included within it are among the most widely used alignment packages in genomics. Since the last major release of MUMmer version 3 in 2004, it has been applied to many types of problems including aligning whole genome sequences, aligning reads to a reference genome, and comparing different assemblies of the same genome. Despite its broad utility, MUMmer3 has limitations that can make it difficult to use for large genomes and for the very large sequence data sets that are common today. In this paper we describe MUMmer4, a substantially improved version of MUMmer that addresses genome size constraints by changing the 32-bit suffix tree data structure at the core of MUMmer to a 48-bit suffix array, and that offers improved speed through parallel processing of input query sequences. With a theoretical limit on the input size of 141Tbp, MUMmer4 can now work with input sequences of any biologically realistic length. We show that as a result of these enhancements, the nucmer program in MUMmer4 is easily able to handle alignments of large genomes; we illustrate this with an alignment of the human and chimpanzee genomes, which allows us to compute that the two species are 98% identical across 96% of their length. With the enhancements described here, MUMmer4 can also be used to efficiently align reads to reference genomes, although it is less sensitive and accurate than the dedicated read aligners. The nucmer aligner in MUMmer4 can now be called from scripting languages such as Perl, Python and Ruby. These improvements make MUMer4 one the most versatile genome alignment packages available.</t>
  </si>
  <si>
    <t xml:space="preserve">http://www.ncbi.nlm.nih.gov/pubmed/31510677</t>
  </si>
  <si>
    <t xml:space="preserve">TideHunter: efficient and sensitive tandem repeat detection from noisy long-reads using seed-and-chain.</t>
  </si>
  <si>
    <t xml:space="preserve">Pacific Biosciences (PacBio) and Oxford Nanopore Technologies (ONT) sequencing technologies can produce long-reads up to tens of kilobases, but with high error rates. In order to reduce sequencing error, Rolling Circle Amplification (RCA) has been used to improve library preparation by amplifying circularized template molecules. Linear products of the RCA contain multiple tandem copies of the template molecule. By integrating additional in silico processing steps, these tandem sequences can be collapsed into a consensus sequence with a higher accuracy than the original raw reads. Existing pipelines using alignment-based methods to discover the tandem repeat patterns from the long-reads are either inefficient or lack sensitivity. We present a novel tandem repeat detection and consensus calling tool, TideHunter, to efficiently discover tandem repeat patterns and generate high-quality consensus sequences from amplified tandemly repeated long-read sequencing data. TideHunter works with noisy long-reads (PacBio and ONT) at error rates of up to 20% and does not have any limitation of the maximal repeat pattern size. We benchmarked TideHunter using simulated and real datasets with varying error rates and repeat pattern sizes. TideHunter is tens of times faster than state-of-the-art methods and has a higher sensitivity and accuracy. TideHunter is written in C, it is open source and is available at https://github.com/yangao07/TideHunter.</t>
  </si>
  <si>
    <t xml:space="preserve">http://www.ncbi.nlm.nih.gov/pubmed/29912280</t>
  </si>
  <si>
    <t xml:space="preserve">In silico read normalization using set multi-cover optimization.</t>
  </si>
  <si>
    <t xml:space="preserve">De Bruijn graphs are a common assembly data structure for sequencing datasets. But with the advances in sequencing technologies, assembling high coverage datasets has become a computational challenge. Read normalization, which removes redundancy in datasets, is widely applied to reduce resource requirements. Current normalization algorithms, though efficient, provide no guarantee to preserve important k-mers that form connections between regions in the graph. Here, normalization is phrased as a set multi-cover problem on reads and a heuristic algorithm, Optimized Read Normalization Algorithm (ORNA), is proposed. ORNA normalizes to the minimum number of reads required to retain all k-mers and their relative k-mer abundances from the original dataset. Hence, all connections from the original graph are preserved. ORNA was tested on various RNA-seq datasets with different coverage values. It was compared to the current normalization algorithms and was found to be performing better. Normalizing error corrected data allows for more accurate assemblies compared to the normalized uncorrected dataset. Further, an application is proposed in which multiple datasets are combined and normalized to predict novel transcripts that would have been missed otherwise. Finally, ORNA is a general purpose normalization algorithm that is fast and significantly reduces datasets with loss of assembly quality in between [1, 30]% depending on reduction stringency. ORNA is available at https://github.com/SchulzLab/ORNA. Supplementary data are available at Bioinformatics online.</t>
  </si>
  <si>
    <t xml:space="preserve">http://www.ncbi.nlm.nih.gov/pubmed/27153653</t>
  </si>
  <si>
    <t xml:space="preserve">Informed kmer selection for de novo transcriptome assembly.</t>
  </si>
  <si>
    <t xml:space="preserve">De novo transcriptome assembly is an integral part for many RNA-seq workflows. Common applications include sequencing of non-model organisms, cancer or meta transcriptomes. Most de novo transcriptome assemblers use the de Bruijn graph (DBG) as the underlying data structure. The quality of the assemblies produced by such assemblers is highly influenced by the exact word length k As such no single kmer value leads to optimal results. Instead, DBGs over different kmer values are built and the assemblies are merged to improve sensitivity. However, no studies have investigated thoroughly the problem of automatically learning at which kmer value to stop the assembly. Instead a suboptimal selection of kmer values is often used in practice. Here we investigate the contribution of a single kmer value in a multi-kmer based assembly approach. We find that a comparative clustering of related assemblies can be used to estimate the importance of an additional kmer assembly. Using a model fit based algorithm we predict the kmer value at which no further assemblies are necessary. Our approach is tested with different de novo assemblers for datasets with different coverage values and read lengths. Further, we suggest a simple post processing step that significantly improves the quality of multi-kmer assemblies. We provide an automatic method for limiting the number of kmer values without a significant loss in assembly quality but with savings in assembly time. This is a step forward to making multi-kmer methods more reliable and easier to use. A general implementation of our approach can be found under: https://github.com/SchulzLab/KREATIONSupplementary information: Supplementary data are available at Bioinformatics online. mschulz@mmci.uni-saarland.de.</t>
  </si>
  <si>
    <t xml:space="preserve">http://www.ncbi.nlm.nih.gov/pubmed/28253853</t>
  </si>
  <si>
    <t xml:space="preserve">Comparison of statistical methods for subnetwork detection in the integration of gene expression and protein interaction network.</t>
  </si>
  <si>
    <t xml:space="preserve">With the advancement of high-throughput technologies and enrichment of popular public databases, more and more research focuses of bioinformatics research have been on computational integration of network and gene expression profiles for extracting context-dependent active subnetworks. Many methods for subnetwork searching have been developed. Scoring and searching algorithms present a range of computational considerations and implementations. The primary goal of present study is to comprehensively evaluate the performance of different subnetwork detection methods. Eleven popular methods were selected for comprehensive comparison. First, taking into account the dependence of genes given a protein-protein interaction (PPI) network, we simulated microarray gene expression data under case and control conditions. Then each method was applied to the simulated data for subnetwork identification. Second, a large microarray data set of prostate cancer was used to assess the practical performance of each method. Using both simulation studies and a real data application, we evaluated the performance of different methods in terms of recall and precision. jActiveModules, PinnacleZ and WMAXC performed well in identifying subnetwork with relative high precision and recall. BioNet performed very well only in precision. As none of methods outperformed other methods overall, users should choose an appropriate method based on the purposes of their studies.</t>
  </si>
  <si>
    <t xml:space="preserve">http://www.ncbi.nlm.nih.gov/pubmed/31504187</t>
  </si>
  <si>
    <t xml:space="preserve">SimkaMin: fast and resource frugal de novo comparative metagenomics.</t>
  </si>
  <si>
    <t xml:space="preserve">De novo comparative metagenomics is one of the most straightforward ways to analyze large sets of metagenomic data. Latest methods use the fraction of shared k-mers to estimate genomic similarity between read sets. However, those methods, while extremely efficient, are still limited by computational needs for practical usage outside of large computing facilities. We present SimkaMin, a quick comparative metagenomics tool with low disk and memory footprints, thanks to an efficient data subsampling scheme used to estimate Bray-Curtis and Jaccard dissimilarities. One billion metagenomic reads can be analyzed in &amp;lt;3 min, with tiny memory (1.09 GB) and disk (≈0.3 GB) requirements and without altering the quality of the downstream comparative analyses, making of SimkaMin a tool perfectly tailored for very large-scale metagenomic projects. https://github.com/GATB/simka. Supplementary data are available at Bioinformatics online.</t>
  </si>
  <si>
    <t xml:space="preserve">http://www.ncbi.nlm.nih.gov/pubmed/27646134</t>
  </si>
  <si>
    <t xml:space="preserve">Oxford Nanopore MinION Sequencing and Genome Assembly.</t>
  </si>
  <si>
    <t xml:space="preserve">The revolution of genome sequencing is continuing after the successful second-generation sequencing (SGS) technology. The third-generation sequencing (TGS) technology, led by Pacific Biosciences (PacBio), is progressing rapidly, moving from a technology once only capable of providing data for small genome analysis, or for performing targeted screening, to one that promises high quality de novo assembly and structural variation detection for human-sized genomes. In 2014, the MinION, the first commercial sequencer using nanopore technology, was released by Oxford Nanopore Technologies (ONT). MinION identifies DNA bases by measuring the changes in electrical conductivity generated as DNA strands pass through a biological pore. Its portability, affordability, and speed in data production makes it suitable for real-time applications, the release of the long read sequencer MinION has thus generated much excitement and interest in the genomics community. While de novo genome assemblies can be cheaply produced from SGS data, assembly continuity is often relatively poor, due to the limited ability of short reads to handle long repeats. Assembly quality can be greatly improved by using TGS long reads, since repetitive regions can be easily expanded into using longer sequencing lengths, despite having higher error rates at the base level. The potential of nanopore sequencing has been demonstrated by various studies in genome surveillance at locations where rapid and reliable sequencing is needed, but where resources are limited.</t>
  </si>
  <si>
    <t xml:space="preserve">http://www.ncbi.nlm.nih.gov/pubmed/29081686</t>
  </si>
  <si>
    <t xml:space="preserve">Ancestral Genome Reconstruction on Whole Genome Level.</t>
  </si>
  <si>
    <t xml:space="preserve">Comparative genomics, evolutionary biology, and cancer researches require tools to elucidate the evolutionary trajectories and reconstruct the ancestral genomes. Various methods have been developed to infer the genome content and gene ordering of ancestral genomes by using such genomic structural variants. There are mainly two kinds of computational approaches in the ancestral genome reconstruction study. Distance/event-based approaches employ genome evolutionary models and reconstruct the ancestral genomes that minimize the total distance or events over the edges of the given phylogeny. The homology/adjacency-based approaches search for the conserved gene adjacencies and genome structures, and assemble these regions into ancestral genomes along the internal node of the given phylogeny. We review the principles and algorithms of these approaches that can reconstruct the ancestral genomes on the whole genome level. We talk about their advantages and limitations of these approaches in dealing with various genome datasets, evolutionary events, and reconstruction problems. We also talk about the improvements and developments of these approaches in the subsequent researches. We select four most famous and powerful approaches from both distance/event-based and homology/adjacency-based categories to analyze and compare their performances in dealing with different kinds of datasets and evolutionary events. Based on our experiment, GASTS has the best performance in solving the problems with equal genome contents that only have genome rearrangement events. PMAG++ achieves the best performance in solving the problems with unequal genome contents that have all possible complicated evolutionary events.</t>
  </si>
  <si>
    <t xml:space="preserve">http://www.ncbi.nlm.nih.gov/pubmed/28525573</t>
  </si>
  <si>
    <t xml:space="preserve">NOREVA: normalization and evaluation of MS-based metabolomics data.</t>
  </si>
  <si>
    <t xml:space="preserve">Diverse forms of unwanted signal variations in mass spectrometry-based metabolomics data adversely affect the accuracies of metabolic profiling. A variety of normalization methods have been developed for addressing this problem. However, their performances vary greatly and depend heavily on the nature of the studied data. Moreover, given the complexity of the actual data, it is not feasible to assess the performance of methods by single criterion. We therefore developed NOREVA to enable performance evaluation of various normalization methods from multiple perspectives. NOREVA integrated five well-established criteria (each with a distinct underlying theory) to ensure more comprehensive evaluation than any single criterion. It provided the most complete set of the available normalization methods, with unique features of removing overall unwanted variations based on quality control metabolites and allowing quality control samples based correction sequentially followed by data normalization. The originality of NOREVA and the reliability of its algorithms were extensively validated by case studies on five benchmark datasets. In sum, NOREVA is distinguished for its capability of identifying the well performed normalization method by taking multiple criteria into consideration and can be an indispensable complement to other available tools. NOREVA can be freely accessed at http://server.idrb.cqu.edu.cn/noreva/.</t>
  </si>
  <si>
    <t xml:space="preserve">http://www.ncbi.nlm.nih.gov/pubmed/29511353</t>
  </si>
  <si>
    <t xml:space="preserve">A Comprehensive Study of De Novo Genome Assemblers: Current Challenges and Future Prospective.</t>
  </si>
  <si>
    <t xml:space="preserve">Current advancements in next-generation sequencing technology have made possible to sequence whole genome but assembling a large number of short sequence reads is still a big challenge. In this article, we present the comparative study of seven assemblers, namely, ABySS, Velvet, Edena, SGA, Ray, SSAKE, and Perga, using prokaryotic and eukaryotic paired-end as well as single-end data sets from Illumina platform. Results showed that in case of single-end data sets, Velvet and ABySS outperformed in all the seven assemblers with comparatively low assembling time and high genome fraction. Velvet consumed the least amount of memory than any other assembler. In case of paired-end data sets, Velvet consumed least amount of time and produced high genome fraction after ABySS and Ray. In terms of low memory usage, SGA and Edena outperformed in all the assemblers. Ray also showed good genome fraction; however, extremely high assembling time consumed by the Ray might make it prohibitively slow on larger data sets of single and paired-end data. Our comparison study will provide assistance to the scientists for selecting the suitable assembler according to their data sets and will also assist the developers to upgrade or develop a new assembler for de novo assembling.</t>
  </si>
  <si>
    <t xml:space="preserve">http://www.ncbi.nlm.nih.gov/pubmed/27002637</t>
  </si>
  <si>
    <t xml:space="preserve">Evaluation of Nine Somatic Variant Callers for Detection of Somatic Mutations in Exome and Targeted Deep Sequencing Data.</t>
  </si>
  <si>
    <t xml:space="preserve">Next generation sequencing is extensively applied to catalogue somatic mutations in cancer, in research settings and increasingly in clinical settings for molecular diagnostics, guiding therapy decisions. Somatic variant callers perform paired comparisons of sequencing data from cancer tissue and matched normal tissue in order to detect somatic mutations. The advent of many new somatic variant callers creates a need for comparison and validation of the tools, as no de facto standard for detection of somatic mutations exists and only limited comparisons have been reported. We have performed a comprehensive evaluation using exome sequencing and targeted deep sequencing data of paired tumor-normal samples from five breast cancer patients to evaluate the performance of nine publicly available somatic variant callers: EBCall, Mutect, Seurat, Shimmer, Indelocator, Somatic Sniper, Strelka, VarScan 2 and Virmid for the detection of single nucleotide mutations and small deletions and insertions. We report a large variation in the number of calls from the nine somatic variant callers on the same sequencing data and highly variable agreement. Sequencing depth had markedly diverse impact on individual callers, as for some callers, increased sequencing depth highly improved sensitivity. For SNV calling, we report EBCall, Mutect, Virmid and Strelka to be the most reliable somatic variant callers for both exome sequencing and targeted deep sequencing. For indel calling, EBCall is superior due to high sensitivity and robustness to changes in sequencing depths.</t>
  </si>
  <si>
    <t xml:space="preserve">http://www.ncbi.nlm.nih.gov/pubmed/30485757</t>
  </si>
  <si>
    <t xml:space="preserve">New Approaches for Genome Assembly and Scaffolding.</t>
  </si>
  <si>
    <t xml:space="preserve">Affordable, high-throughput DNA sequencing has accelerated the pace of genome assembly over the past decade. Genome assemblies from high-throughput, short-read sequencing, however, are often not as contiguous as the first generation of genome assemblies. Whereas early genome assembly projects were often aided by clone maps or other mapping data, many current assembly projects forego these scaffolding data and only assemble genomes into smaller segments. Recently, new technologies have been invented that allow chromosome-scale assembly at a lower cost and faster speed than traditional methods. Here, we give an overview of the problem of chromosome-scale assembly and traditional methods for tackling this problem. We then review new technologies for chromosome-scale assembly and recent genome projects that used these technologies to create highly contiguous genome assemblies at low cost.</t>
  </si>
  <si>
    <t xml:space="preserve">http://www.ncbi.nlm.nih.gov/pubmed/30999845</t>
  </si>
  <si>
    <t xml:space="preserve">GenHap: a novel computational method based on genetic algorithms for haplotype assembly.</t>
  </si>
  <si>
    <t xml:space="preserve">In order to fully characterize the genome of an individual, the reconstruction of the two distinct copies of each chromosome, called haplotypes, is essential. The computational problem of inferring the full haplotype of a cell starting from read sequencing data is known as haplotype assembly, and consists in assigning all heterozygous Single Nucleotide Polymorphisms (SNPs) to exactly one of the two chromosomes. Indeed, the knowledge of complete haplotypes is generally more informative than analyzing single SNPs and plays a fundamental role in many medical applications. To reconstruct the two haplotypes, we addressed the weighted Minimum Error Correction (wMEC) problem, which is a successful approach for haplotype assembly. This NP-hard problem consists in computing the two haplotypes that partition the sequencing reads into two disjoint sub-sets, with the least number of corrections to the SNP values. To this aim, we propose here GenHap, a novel computational method for haplotype assembly based on Genetic Algorithms, yielding optimal solutions by means of a global search process. In order to evaluate the effectiveness of our approach, we run GenHap on two synthetic (yet realistic) datasets, based on the Roche/454 and PacBio RS II sequencing technologies. We compared the performance of GenHap against HapCol, an efficient state-of-the-art algorithm for haplotype phasing. Our results show that GenHap always obtains high accuracy solutions (in terms of haplotype error rate), and is up to 4× faster than HapCol in the case of Roche/454 instances and up to 20× faster when compared on the PacBio RS II dataset. Finally, we assessed the performance of GenHap on two different real datasets. Future-generation sequencing technologies, producing longer reads with higher coverage, can highly benefit from GenHap, thanks to its capability of efficiently solving large instances of the haplotype assembly problem. Moreover, the optimization approach proposed in GenHap can be extended to the study of allele-specific genomic features, such as expression, methylation and chromatin conformation, by exploiting multi-objective optimization techniques. The source code and the full documentation are available at the following GitHub repository: https://github.com/andrea-tango/GenHap .</t>
  </si>
  <si>
    <t xml:space="preserve">http://www.ncbi.nlm.nih.gov/pubmed/28231760</t>
  </si>
  <si>
    <t xml:space="preserve">Meta-aligner: long-read alignment based on genome statistics.</t>
  </si>
  <si>
    <t xml:space="preserve">Current development of sequencing technologies is towards generating longer and noisier reads. Evidently, accurate alignment of these reads play an important role in any downstream analysis. Similarly, reducing the overall cost of sequencing is related to the time consumption of the aligner. The tradeoff between accuracy and speed is the main challenge in designing long read aligners. We propose Meta-aligner which aligns long and very long reads to the reference genome very efficiently and accurately. Meta-aligner incorporates available short/long aligners as subcomponents and uses statistics from the reference genome to increase the performance. Meta-aligner estimates statistics from reads and the reference genome automatically. Meta-aligner is implemented in C++ and runs in popular POSIX-like operating systems such as Linux. Meta-aligner achieves high recall rates and precisions especially for long reads and high error rates. Also, it improves performance of alignment in the case of PacBio long-reads in comparison with traditional schemes.</t>
  </si>
  <si>
    <t xml:space="preserve">http://www.ncbi.nlm.nih.gov/pubmed/31799609</t>
  </si>
  <si>
    <t xml:space="preserve">RNA-Puzzles toolkit: a computational resource of RNA 3D structure benchmark datasets, structure manipulation, and evaluation tools.</t>
  </si>
  <si>
    <t xml:space="preserve">Significant improvements have been made in the efficiency and accuracy of RNA 3D structure prediction methods during the succeeding challenges of RNA-Puzzles, a community-wide effort on the assessment of blind prediction of RNA tertiary structures. The RNA-Puzzles contest has shown, among others, that the development and validation of computational methods for RNA fold prediction strongly depend on the benchmark datasets and the structure comparison algorithms. Yet, there has been no systematic benchmark set or decoy structures available for the 3D structure prediction of RNA, hindering the standardization of comparative tests in the modeling of RNA structure. Furthermore, there has not been a unified set of tools that allows deep and complete RNA structure analysis, and at the same time, that is easy to use. Here, we present RNA-Puzzles toolkit, a computational resource including (i) decoy sets generated by different RNA 3D structure prediction methods (raw, for-evaluation and standardized datasets), (ii) 3D structure normalization, analysis, manipulation, visualization tools (RNA_format, RNA_normalizer, rna-tools) and (iii) 3D structure comparison metric tools (RNAQUA, MCQ4Structures). This resource provides a full list of computational tools as well as a standard RNA 3D structure prediction assessment protocol for the community.</t>
  </si>
  <si>
    <t xml:space="preserve">http://www.ncbi.nlm.nih.gov/pubmed/29072142</t>
  </si>
  <si>
    <t xml:space="preserve">MegaGTA: a sensitive and accurate metagenomic gene-targeted assembler using iterative de Bruijn graphs.</t>
  </si>
  <si>
    <t xml:space="preserve">The recent release of the gene-targeted metagenomics assembler Xander has demonstrated that using the trained Hidden Markov Model (HMM) to guide the traversal of de Bruijn graph gives obvious advantage over other assembly methods. Xander, as a pilot study, indeed has a lot of room for improvement. Apart from its slow speed, Xander uses only 1 k-mer size for graph construction and whatever choice of k will compromise either sensitivity or accuracy. Xander uses a Bloom-filter representation of de Bruijn graph to achieve a lower memory footprint. Bloom filters bring in false positives, and it is not clear how this would impact the quality of assembly. Xander does not keep track of the multiplicity of k-mers, which would have been an effective way to differentiate between erroneous k-mers and correct k-mers. In this paper, we present a new gene-targeted assembler MegaGTA, which attempts to improve Xander in different aspects. Quality-wise, it utilizes iterative de Bruijn graphs to take full advantage of multiple k-mer sizes to make the best of both sensitivity and accuracy. Computation-wise, it employs succinct de Bruijn graphs (SdBG) to achieve low memory footprint and high speed (the latter is benefited from a highly efficient parallel algorithm for constructing SdBG). Unlike Bloom filters, an SdBG is an exact representation of a de Bruijn graph. It enables MegaGTA to avoid false-positive contigs and to easily incorporate the multiplicity of k-mers for building better HMM model. We have compared MegaGTA and Xander on an HMP-defined mock metagenomic dataset, and showed that MegaGTA excelled in both sensitivity and accuracy. On a large rhizosphere soil metagenomic sample (327Gbp), MegaGTA produced 9.7-19.3% more contigs than Xander, and these contigs were assigned to 10-25% more gene references. In our experiments, MegaGTA, depending on the number of k-mers used, is two to ten times faster than Xander. MegaGTA improves on the algorithm of Xander and achieves higher sensitivity, accuracy and speed. Moreover, it is capable of assembling gene sequences from ultra-large metagenomic datasets. Its source code is freely available at https://github.com/HKU-BAL/megagta .</t>
  </si>
  <si>
    <t xml:space="preserve">http://www.ncbi.nlm.nih.gov/pubmed/30180801</t>
  </si>
  <si>
    <t xml:space="preserve">BrownieAligner: accurate alignment of Illumina sequencing data to de Bruijn graphs.</t>
  </si>
  <si>
    <t xml:space="preserve">Aligning short reads to a reference genome is an important task in many genome analysis pipelines. This task is computationally more complex when the reference genome is provided in the form of a de Bruijn graph instead of a linear sequence string. We present a branch and bound alignment algorithm that uses the seed-and-extend paradigm to accurately align short Illumina reads to a graph. Given a seed, the algorithm greedily explores all branches of the tree until the optimal alignment path is found. To reduce the search space we compute upper bounds to the alignment score for each branch and discard the branch if it cannot improve the best solution found so far. Additionally, by using a two-pass alignment strategy and a higher-order Markov model, paths in the de Bruijn graph that do not represent a subsequence in the original reference genome are discarded from the search procedure. BrownieAligner is applied to both synthetic and real datasets. It generally outperforms other state-of-the-art tools in terms of accuracy, while having similar runtime and memory requirements. Our results show that using the higher-order Markov model in BrownieAligner improves the accuracy, while the branch and bound algorithm reduces runtime. BrownieAligner is written in standard C++11 and released under GPL license. BrownieAligner relies on multithreading to take advantage of multi-core/multi-CPU systems. The source code is available at: https://github.com/biointec/browniealigner.</t>
  </si>
  <si>
    <t xml:space="preserve">http://www.ncbi.nlm.nih.gov/pubmed/31208325</t>
  </si>
  <si>
    <t xml:space="preserve">FastProNGS: fast preprocessing of next-generation sequencing reads.</t>
  </si>
  <si>
    <t xml:space="preserve">Next-generation sequencing technology is developing rapidly and the vast amount of data that is generated needs to be preprocessed for downstream analyses. However, until now, software that can efficiently make all the quality assessments and filtration of raw data is still lacking. We developed FastProNGS to integrate the quality control process with automatic adapter removal. Parallel processing was implemented to speed up the process by allocating multiple threads. Compared with similar up-to-date preprocessing tools, FastProNGS is by far the fastest. Read information before and after filtration can be output in plain-text, JSON, or HTML formats with user-friendly visualization. FastProNGS is a rapid, standardized, and user-friendly tool for preprocessing next-generation sequencing data within minutes. It is an all-in-one software that is convenient for bulk data analysis. It is also very flexible and can implement different functions using different user-set parameter combinations.</t>
  </si>
  <si>
    <t xml:space="preserve">http://www.ncbi.nlm.nih.gov/pubmed/30526492</t>
  </si>
  <si>
    <t xml:space="preserve">BiSpark: a Spark-based highly scalable aligner for bisulfite sequencing data.</t>
  </si>
  <si>
    <t xml:space="preserve">Bisulfite sequencing is one of the major high-resolution DNA methylation measurement method. Due to the selective nucleotide conversion on unmethylated cytosines after treatment with sodium bisulfite, processing bisulfite-treated sequencing reads requires additional steps which need high computational demands. However, a dearth of efficient aligner that is designed for bisulfite-treated sequencing becomes a bottleneck of large-scale DNA methylome analyses. In this study, we present a highly scalable, efficient, and load-balanced bisulfite aligner, BiSpark, which is designed for processing large volumes of bisulfite sequencing data. We implemented the BiSpark algorithm over the Apache Spark, a memory optimized distributed data processing framework, to achieve the maximum data parallel efficiency. The BiSpark algorithm is designed to support redistribution of imbalanced data to minimize delays on large-scale distributed environment. Experimental results on methylome datasets show that BiSpark significantly outperforms other state-of-the-art bisulfite sequencing aligners in terms of alignment speed and scalability with respect to dataset size and a number of computing nodes while providing highly consistent and comparable mapping results. The implementation of BiSpark software package and source code is available at https://github.com/bhi-kimlab/BiSpark/ .</t>
  </si>
  <si>
    <t xml:space="preserve">http://www.ncbi.nlm.nih.gov/pubmed/28802713</t>
  </si>
  <si>
    <t xml:space="preserve">Detecting exact breakpoints of deletions with diversity in hepatitis B viral genomic DNA from next-generation sequencing data.</t>
  </si>
  <si>
    <t xml:space="preserve">Many studies have suggested that deletions of Hepatitis B Viral (HBV) are associated with the development of progressive liver diseases, even ultimately resulting in hepatocellular carcinoma (HCC). Among the methods for detecting deletions from next-generation sequencing (NGS) data, few methods considered the characteristics of virus, such as high evolution rates and high divergence among the different HBV genomes. Sequencing high divergence HBV genome sequences using the NGS technology outputs millions of reads. Thus, detecting exact breakpoints of deletions from these big and complex data incurs very high computational cost. We proposed a novel analytical method named VirDelect (Virus Deletion Detect), which uses split read alignment base to detect exact breakpoint and diversity variable to consider high divergence in single-end reads data, such that the computational cost can be reduced without losing accuracy. We use four simulated reads datasets and two real pair-end reads datasets of HBV genome sequence to verify VirDelect accuracy by score functions. The experimental results show that VirDelect outperforms the state-of-the-art method Pindel in terms of accuracy score for all simulated datasets and VirDelect had only two base errors even in real datasets. VirDelect is also shown to deliver high accuracy in analyzing the single-end read data as well as pair-end data. VirDelect can serve as an effective and efficient bioinformatics tool for physiologists with high accuracy and efficient performance and applicable to further analysis with characteristics similar to HBV on genome length and high divergence. The software program of VirDelect can be downloaded at https://sourceforge.net/projects/virdelect/.</t>
  </si>
  <si>
    <t xml:space="preserve">http://www.ncbi.nlm.nih.gov/pubmed/28605450</t>
  </si>
  <si>
    <t xml:space="preserve">A spectral algorithm for fast de novo layout of uncorrected long nanopore reads.</t>
  </si>
  <si>
    <t xml:space="preserve">New long read sequencers promise to transform sequencing and genome assembly by producing reads tens of kilobases long. However, their high error rate significantly complicates assembly and requires expensive correction steps to layout the reads using standard assembly engines. We present an original and efficient spectral algorithm to layout the uncorrected nanopore reads, and its seamless integration into a straightforward overlap/layout/consensus (OLC) assembly scheme. The method is shown to assemble Oxford Nanopore reads from several bacterial genomes into good quality (∼99% identity to the reference) genome-sized contigs, while yielding more fragmented assemblies from the eukaryotic microbe Sacharomyces cerevisiae. https://github.com/antrec/spectrassembler. antoine.recanati@inria.fr. Supplementary data are available at Bioinformatics online.</t>
  </si>
  <si>
    <t xml:space="preserve">http://www.ncbi.nlm.nih.gov/pubmed/28883909</t>
  </si>
  <si>
    <t xml:space="preserve">Computing Platforms for Big Biological Data Analytics: Perspectives and Challenges.</t>
  </si>
  <si>
    <t xml:space="preserve">The last decade has witnessed an explosion in the amount of available biological sequence data, due to the rapid progress of high-throughput sequencing projects. However, the biological data amount is becoming so great that traditional data analysis platforms and methods can no longer meet the need to rapidly perform data analysis tasks in life sciences. As a result, both biologists and computer scientists are facing the challenge of gaining a profound insight into the deepest biological functions from big biological data. This in turn requires massive computational resources. Therefore, high performance computing (HPC) platforms are highly needed as well as efficient and scalable algorithms that can take advantage of these platforms. In this paper, we survey the state-of-the-art HPC platforms for big biological data analytics. We first list the characteristics of big biological data and popular computing platforms. Then we provide a taxonomy of different biological data analysis applications and a survey of the way they have been mapped onto various computing platforms. After that, we present a case study to compare the efficiency of different computing platforms for handling the classical biological sequence alignment problem. At last we discuss the open issues in big biological data analytics.</t>
  </si>
  <si>
    <t xml:space="preserve">http://www.ncbi.nlm.nih.gov/pubmed/31734873</t>
  </si>
  <si>
    <t xml:space="preserve">Counting Kmers for Biological Sequences at Large Scale.</t>
  </si>
  <si>
    <t xml:space="preserve">Counting the abundance of all the distinct kmers in biological sequence data is a fundamental step in bioinformatics. These applications include de novo genome assembly, error correction, etc. With the development of sequencing technology, the sequence data in a single project can reach Petabyte-scale or Terabyte-scale nucleotides. Counting demand for the abundance of these sequencing data is beyond the memory and computing capacity of single computing node, and how to process it efficiently is a challenge on a high-performance computing cluster. As such, we propose SWAPCounter, a highly scalable distributed approach for kmer counting. This approach is embedded with an MPI streaming I/O module for loading huge data set at high speed, and a counting bloom filter module for both memory and communication efficiency. By overlapping all the counting steps, SWAPCounter achieves high scalability with high parallel efficiency. The experimental results indicate that SWAPCounter has competitive performance with two other tools on shared memory environment, KMC2, and MSPKmerCounter. Moreover, SWAPCounter also shows the highest scalability under strong scaling experiments. In our experiment on Cetus supercomputer, SWAPCounter scales to 32,768 cores with 79% parallel efficiency (using 2048 cores as baseline) when processing 4 TB sequence data of 1000 Genomes. The source code of SWAPCounter is publicly available at https://github.com/mengjintao/SWAPCounter.</t>
  </si>
  <si>
    <t xml:space="preserve">http://www.ncbi.nlm.nih.gov/pubmed/28742071</t>
  </si>
  <si>
    <t xml:space="preserve">dRep: a tool for fast and accurate genomic comparisons that enables improved genome recovery from metagenomes through de-replication.</t>
  </si>
  <si>
    <t xml:space="preserve">The number of microbial genomes sequenced each year is expanding rapidly, in part due to genome-resolved metagenomic studies that routinely recover hundreds of draft-quality genomes. Rapid algorithms have been developed to comprehensively compare large genome sets, but they are not accurate with draft-quality genomes. Here we present dRep, a program that reduces the computational time for pairwise genome comparisons by sequentially applying a fast, inaccurate estimation of genome distance, and a slow, accurate measure of average nucleotide identity. dRep achieves a 28 × increase in speed with perfect recall and precision when benchmarked against previously developed algorithms. We demonstrate the use of dRep for genome recovery from time-series datasets. Each metagenome was assembled separately, and dRep was used to identify groups of essentially identical genomes and select the best genome from each replicate set. This resulted in recovery of significantly more and higher-quality genomes compared to the set recovered using co-assembly.</t>
  </si>
  <si>
    <t xml:space="preserve">http://www.ncbi.nlm.nih.gov/pubmed/31125057</t>
  </si>
  <si>
    <t xml:space="preserve">Joint detection of germline and somatic copy number events in matched tumor-normal sample pairs.</t>
  </si>
  <si>
    <t xml:space="preserve">Whole-genome sequencing (WGS) of tumor-normal sample pairs is a powerful approach for comprehensively characterizing germline copy number variations (CNVs) and somatic copy number alterations (SCNAs) in cancer research and clinical practice. Existing computational approaches for detecting copy number events cannot detect germline CNVs and SCNAs simultaneously, and yield low accuracy for SCNAs. In this study, we developed TumorCNV, a novel approach for jointly detecting germline CNVs and SCNAs from WGS data of the matched tumor-normal sample pair. We compared TumorCNV with existing copy number event detection approaches using the simulated data and real data for the COLO-829 melanoma cell line. The experimental results showed that TumorCNV achieved superior performance than existing approaches. The software TumorCNV is implemented using a combination of Java and R, and it is freely available from the website at https://github.com/yongzhuang/TumorCNV. Supplementary data are available at Bioinformatics online.</t>
  </si>
  <si>
    <t xml:space="preserve">http://www.ncbi.nlm.nih.gov/pubmed/31510668</t>
  </si>
  <si>
    <t xml:space="preserve">TreeMerge: a new method for improving the scalability of species tree estimation methods.</t>
  </si>
  <si>
    <t xml:space="preserve">At RECOMB-CG 2018, we presented NJMerge and showed that it could be used within a divide-and-conquer framework to scale computationally intensive methods for species tree estimation to larger datasets. However, NJMerge has two significant limitations: it can fail to return a tree and, when used within the proposed divide-and-conquer framework, has O(n5) running time for datasets with n species. Here we present a new method called 'TreeMerge' that improves on NJMerge in two ways: it is guaranteed to return a tree and it has dramatically faster running time within the same divide-and-conquer framework-only O(n2) time. We use a simulation study to evaluate TreeMerge in the context of multi-locus species tree estimation with two leading methods, ASTRAL-III and RAxML. We find that the divide-and-conquer framework using TreeMerge has a minor impact on species tree accuracy, dramatically reduces running time, and enables both ASTRAL-III and RAxML to complete on datasets (that they would otherwise fail on), when given 64 GB of memory and 48 h maximum running time. Thus, TreeMerge is a step toward a larger vision of enabling researchers with limited computational resources to perform large-scale species tree estimation, which we call Phylogenomics for All. TreeMerge is publicly available on Github (http://github.com/ekmolloy/treemerge). Supplementary data are available at Bioinformatics online.</t>
  </si>
  <si>
    <t xml:space="preserve">http://www.ncbi.nlm.nih.gov/pubmed/28984186</t>
  </si>
  <si>
    <t xml:space="preserve">PennCNV in whole-genome sequencing data.</t>
  </si>
  <si>
    <t xml:space="preserve">The use of high-throughput sequencing data has improved the results of genomic analysis due to the resolution of mapping algorithms. Although several tools for copy-number variation calling in whole genome sequencing have been published, the noisy nature of sequencing data is still a limitation for accuracy and concordance among such tools. To assess the performance of PennCNV original algorithm for array data in whole genome sequencing data, we processed mapping (BAM) files to extract coverage, representing log R ratio (LRR) of signal intensity, and B allele frequency (BAF). We used high quality sample NA12878 from the recently reported NIST database and created 10 artificial samples with several CNVs spread along all chromosomes. We compared PennCNV-Seq with other tools with general deletions and duplications, as well as for different number of copies and copy-neutral loss-of-heterozygosity (LOH). PennCNV-Seq was able to find correct CNVs and can be integrated in existing CNV calling pipelines to report accurately the number of copies in specific genomic regions.</t>
  </si>
  <si>
    <t xml:space="preserve">http://www.ncbi.nlm.nih.gov/pubmed/28104629</t>
  </si>
  <si>
    <t xml:space="preserve">Historian: accurate reconstruction of ancestral sequences and evolutionary rates.</t>
  </si>
  <si>
    <t xml:space="preserve">Reconstruction of ancestral sequence histories, and estimation of parameters like indel rates, are improved by using explicit evolutionary models and summing over uncertain alignments. The previous best tool for this purpose (according to simulation benchmarks) was ProtPal, but this tool was too slow for practical use. Historian combines an efficient reimplementation of the ProtPal algorithm with performance-improving heuristics from other alignment tools. Simulation results on fidelity of rate estimation via ancestral reconstruction, along with evaluations on the structurally informed alignment dataset BAliBase 3.0, recommend Historian over other alignment tools for evolutionary applications. Historian is available at https://github.com/evoldoers/historian under the Creative Commons Attribution 3.0 US license. ihholmes+historian@gmail.com.</t>
  </si>
  <si>
    <t xml:space="preserve">http://www.ncbi.nlm.nih.gov/pubmed/29949969</t>
  </si>
  <si>
    <t xml:space="preserve">Versatile genome assembly evaluation with QUAST-LG.</t>
  </si>
  <si>
    <t xml:space="preserve">The emergence of high-throughput sequencing technologies revolutionized genomics in early 2000s. The next revolution came with the era of long-read sequencing. These technological advances along with novel computational approaches became the next step towards the automatic pipelines capable to assemble nearly complete mammalian-size genomes. In this manuscript, we demonstrate performance of the state-of-the-art genome assembly software on six eukaryotic datasets sequenced using different technologies. To evaluate the results, we developed QUAST-LG-a tool that compares large genomic de novo assemblies against reference sequences and computes relevant quality metrics. Since genomes generally cannot be reconstructed completely due to complex repeat patterns and low coverage regions, we introduce a concept of upper bound assembly for a given genome and set of reads, and compute theoretical limits on assembly correctness and completeness. Using QUAST-LG, we show how close the assemblies are to the theoretical optimum, and how far this optimum is from the finished reference. http://cab.spbu.ru/software/quast-lg. Supplementary data are available at Bioinformatics online.</t>
  </si>
  <si>
    <t xml:space="preserve">http://www.ncbi.nlm.nih.gov/pubmed/29036588</t>
  </si>
  <si>
    <t xml:space="preserve">A novel data structure to support ultra-fast taxonomic classification of metagenomic sequences with k-mer signatures.</t>
  </si>
  <si>
    <t xml:space="preserve">Metagenomic read classification is a critical step in the identification and quantification of microbial species sampled by high-throughput sequencing. Although many algorithms have been developed to date, they suffer significant memory and/or computational costs. Due to the growing popularity of metagenomic data in both basic science and clinical applications, as well as the increasing volume of data being generated, efficient and accurate algorithms are in high demand. We introduce MetaOthello, a probabilistic hashing classifier for metagenomic sequencing reads. The algorithm employs a novel data structure, called l-Othello, to support efficient querying of a taxon using its k-mer signatures. MetaOthello is an order-of-magnitude faster than the current state-of-the-art algorithms Kraken and Clark, and requires only one-third of the RAM. In comparison to Kaiju, a metagenomic classification tool using protein sequences instead of genomic sequences, MetaOthello is three times faster and exhibits 20-30% higher classification sensitivity. We report comparative analyses of both scalability and accuracy using a number of simulated and empirical datasets. MetaOthello is a stand-alone program implemented in C ++. The current version (1.0) is accessible via https://doi.org/10.5281/zenodo.808941. liuj@cs.uky.edu. Supplementary data are available at Bioinformatics online.</t>
  </si>
  <si>
    <t xml:space="preserve">http://www.ncbi.nlm.nih.gov/pubmed/28158639</t>
  </si>
  <si>
    <t xml:space="preserve">PALADIN: protein alignment for functional profiling whole metagenome shotgun data.</t>
  </si>
  <si>
    <t xml:space="preserve">Whole metagenome shotgun sequencing is a powerful approach for assaying the functional potential of microbial communities. We currently lack tools that efficiently and accurately align DNA reads against protein references, the technique necessary for constructing a functional profile. Here, we present PALADIN-a novel modification of the Burrows-Wheeler Aligner that provides accurate alignment, robust reporting capabilities and orders-of-magnitude improved efficiency by directly mapping in protein space. We compared the accuracy and efficiency of PALADIN against existing tools that employ nucleotide or protein alignment algorithms. Using simulated reads, PALADIN consistently outperformed the popular DNA read mappers BWA and NovoAlign in detected proteins, percentage of reads mapped and ontological similarity. We also compared PALADIN against four existing protein alignment tools: BLASTX, RAPSearch2, DIAMOND and Lambda, using empirically obtained reads. PALADIN yielded results seven times faster than the best performing alternative, DIAMOND and nearly 8000 times faster than BLASTX. PALADIN's accuracy was comparable to all tested solutions. PALADIN was implemented in C, and its source code and documentation are available at https://github.com/twestbrookunh/paladin. anthonyw@wildcats.unh.edu. Supplementary data are available at Bioinformatics online.</t>
  </si>
  <si>
    <t xml:space="preserve">http://www.ncbi.nlm.nih.gov/pubmed/31881822</t>
  </si>
  <si>
    <t xml:space="preserve">Gencore: an efficient tool to generate consensus reads for error suppressing and duplicate removing of NGS data.</t>
  </si>
  <si>
    <t xml:space="preserve">Removing duplicates might be considered as a well-resolved problem in next-generation sequencing (NGS) data processing domain. However, as NGS technology gains more recognition in clinical application, researchers start to pay more attention to its sequencing errors, and prefer to remove these errors while performing deduplication operations. Recently, a new technology called unique molecular identifier (UMI) has been developed to better identify sequencing reads derived from different DNA fragments. Most existing duplicate removing tools cannot handle the UMI-integrated data. Some modern tools can work with UMIs, but are usually slow and use too much memory. Furthermore, existing tools rarely report rich statistical results, which are very important for quality control and downstream analysis. These unmet requirements drove us to develop an ultra-fast, simple, little-weighted but powerful tool for duplicate removing and sequence error suppressing, with features of handling UMIs and reporting informative results. This paper presents an efficient tool gencore for duplicate removing and sequence error suppressing of NGS data. This tool clusters the mapped sequencing reads and merges reads in each cluster to generate one single consensus read. While the consensus read is generated, the random errors introduced by library construction and sequencing can be removed. This error-suppressing feature makes gencore very suitable for the application of detecting ultra-low frequency mutations from deep sequencing data. When unique molecular identifier (UMI) technology is applied, gencore can use them to identify the reads derived from same original DNA fragment. Gencore reports statistical results in both HTML and JSON formats. The HTML format report contains many interactive figures plotting statistical coverage and duplication information. The JSON format report contains all the statistical results, and is interpretable for downstream programs. Comparing to the conventional tools like Picard and SAMtools, gencore greatly reduces the output data's mapping mismatches, which are mostly caused by errors. Comparing to some new tools like UMI-Reducer and UMI-tools, gencore runs much faster, uses less memory, generates better consensus reads and provides simpler interfaces. To our best knowledge, gencore is the only duplicate removing tool that generates both informative HTML and JSON reports. This tool is available at: https://github.com/OpenGene/gencore.</t>
  </si>
  <si>
    <t xml:space="preserve">http://www.ncbi.nlm.nih.gov/pubmed/31842943</t>
  </si>
  <si>
    <t xml:space="preserve">Guidelines for benchmarking of optimization-based approaches for fitting mathematical models.</t>
  </si>
  <si>
    <t xml:space="preserve">Insufficient performance of optimization-based approaches for the fitting of mathematical models is still a major bottleneck in systems biology. In this article, the reasons and methodological challenges are summarized as well as their impact in benchmark studies. Important aspects for achieving an increased level of evidence for benchmark results are discussed. Based on general guidelines for benchmarking in computational biology, a collection of tailored guidelines is presented for performing informative and unbiased benchmarking of optimization-based fitting approaches. Comprehensive benchmark studies based on these recommendations are urgently required for the establishment of a robust and reliable methodology for the systems biology community.</t>
  </si>
  <si>
    <t xml:space="preserve">http://www.ncbi.nlm.nih.gov/pubmed/27612449</t>
  </si>
  <si>
    <t xml:space="preserve">A hybrid computational strategy to address WGS variant analysis in &amp;gt;5000 samples.</t>
  </si>
  <si>
    <t xml:space="preserve">The decreasing costs of sequencing are driving the need for cost effective and real time variant calling of whole genome sequencing data. The scale of these projects are far beyond the capacity of typical computing resources available with most research labs. Other infrastructures like the cloud AWS environment and supercomputers also have limitations due to which large scale joint variant calling becomes infeasible, and infrastructure specific variant calling strategies either fail to scale up to large datasets or abandon joint calling strategies. We present a high throughput framework including multiple variant callers for single nucleotide variant (SNV) calling, which leverages hybrid computing infrastructure consisting of cloud AWS, supercomputers and local high performance computing infrastructures. We present a novel binning approach for large scale joint variant calling and imputation which can scale up to over 10,000 samples while producing SNV callsets with high sensitivity and specificity. As a proof of principle, we present results of analysis on Cohorts for Heart And Aging Research in Genomic Epidemiology (CHARGE) WGS freeze 3 dataset in which joint calling, imputation and phasing of over 5300 whole genome samples was produced in under 6 weeks using four state-of-the-art callers. The callers used were SNPTools, GATK-HaplotypeCaller, GATK-UnifiedGenotyper and GotCloud. We used Amazon AWS, a 4000-core in-house cluster at Baylor College of Medicine, IBM power PC Blue BioU at Rice and Rhea at Oak Ridge National Laboratory (ORNL) for the computation. AWS was used for joint calling of 180 TB of BAM files, and ORNL and Rice supercomputers were used for the imputation and phasing step. All other steps were carried out on the local compute cluster. The entire operation used 5.2 million core hours and only transferred a total of 6 TB of data across the platforms. Even with increasing sizes of whole genome datasets, ensemble joint calling of SNVs for low coverage data can be accomplished in a scalable, cost effective and fast manner by using heterogeneous computing platforms without compromising on the quality of variants.</t>
  </si>
  <si>
    <t xml:space="preserve">http://www.ncbi.nlm.nih.gov/pubmed/28099457</t>
  </si>
  <si>
    <t xml:space="preserve">Comparing and Evaluating Metagenome Assembly Tools from a Microbiologist's Perspective - Not Only Size Matters!</t>
  </si>
  <si>
    <t xml:space="preserve">With the constant improvement in cost-efficiency and quality of Next Generation Sequencing technologies, shotgun-sequencing approaches -such as metagenomics- have nowadays become the methods of choice for studying and classifying microorganisms from various habitats. The production of data has dramatically increased over the past years and processing and analysis steps are becoming more and more of a bottleneck. Limiting factors are partly the availability of computational resources, but mainly the bioinformatics expertise in establishing and applying appropriate processing and analysis pipelines. Fortunately, a large diversity of specialized software tools is nowadays available. Nevertheless, choosing the most appropriate methods for answering specific biological questions can be rather challenging, especially for non-bioinformaticians. In order to provide a comprehensive overview and guide for the microbiological scientific community, we assessed the most common and freely available metagenome assembly tools with respect to their output statistics, their sensitivity for low abundant community members and variability in resulting community profiles as well as their ease-of-use. In contrast to the highly anticipated &amp;quot;Critical Assessment of Metagenomic Interpretation&amp;quot; (CAMI) challenge, which uses general mock community-based assembler comparison we here tested assemblers on real Illumina metagenome sequencing data from natural communities of varying complexity sampled from forest soil and algal biofilms. Our observations clearly demonstrate that different assembly tools can prove optimal, depending on the sample type, available computational resources and, most importantly, the specific research goal. In addition, we present detailed descriptions of the underlying principles and pitfalls of publically available assembly tools from a microbiologist's perspective, and provide guidance regarding the user-friendliness, sensitivity and reliability of the resulting phylogenetic profiles.</t>
  </si>
  <si>
    <t xml:space="preserve">http://www.ncbi.nlm.nih.gov/pubmed/29588360</t>
  </si>
  <si>
    <t xml:space="preserve">taxMaps: comprehensive and highly accurate taxonomic classification of short-read data in reasonable time.</t>
  </si>
  <si>
    <t xml:space="preserve">High-throughput sequencing is a revolutionary technology for the analysis of metagenomic samples. However, querying large volumes of reads against comprehensive DNA/RNA databases in a sensitive manner can be compute-intensive. Here, we present taxMaps, a highly efficient, sensitive, and fully scalable taxonomic classification tool. Using a combination of simulated and real metagenomics data sets, we demonstrate that taxMaps is more sensitive and more precise than widely used taxonomic classifiers and is capable of delivering classification accuracy comparable to that of BLASTN, but at up to three orders of magnitude less computational cost.</t>
  </si>
  <si>
    <t xml:space="preserve">http://www.ncbi.nlm.nih.gov/pubmed/30463619</t>
  </si>
  <si>
    <t xml:space="preserve">A multiple kernel density clustering algorithm for incomplete datasets in bioinformatics.</t>
  </si>
  <si>
    <t xml:space="preserve">While there are a large number of bioinformatics datasets for clustering, many of them are incomplete, i.e., missing attribute values in some data samples needed by clustering algorithms. A variety of clustering algorithms have been proposed in the past years, but they usually are limited to cluster on the complete dataset. Besides, conventional clustering algorithms cannot obtain a trade-off between accuracy and efficiency of the clustering process since many essential parameters are determined by the human user's experience. The paper proposes a Multiple Kernel Density Clustering algorithm for Incomplete datasets called MKDCI. The MKDCI algorithm consists of recovering missing attribute values of input data samples, learning an optimally combined kernel for clustering the input dataset, reducing dimensionality with the optimal kernel based on multiple basis kernels, detecting cluster centroids with the Isolation Forests method, assigning clusters with arbitrary shape and visualizing the results. Extensive experiments on several well-known clustering datasets in bioinformatics field demonstrate the effectiveness of the proposed MKDCI algorithm. Compared with existing density clustering algorithms and parameter-free clustering algorithms, the proposed MKDCI algorithm tends to automatically produce clusters of better quality on the incomplete dataset in bioinformatics.</t>
  </si>
  <si>
    <t xml:space="preserve">http://www.ncbi.nlm.nih.gov/pubmed/27069806</t>
  </si>
  <si>
    <t xml:space="preserve">Sequencing 16S rRNA gene fragments using the PacBio SMRT DNA sequencing system.</t>
  </si>
  <si>
    <t xml:space="preserve">Over the past 10 years, microbial ecologists have largely abandoned sequencing 16S rRNA genes by the Sanger sequencing method and have instead adopted highly parallelized sequencing platforms. These new platforms, such as 454 and Illumina's MiSeq, have allowed researchers to obtain millions of high quality but short sequences. The result of the added sequencing depth has been significant improvements in experimental design. The tradeoff has been the decline in the number of full-length reference sequences that are deposited into databases. To overcome this problem, we tested the ability of the PacBio Single Molecule, Real-Time (SMRT) DNA sequencing platform to generate sequence reads from the 16S rRNA gene. We generated sequencing data from the V4, V3-V5, V1-V3, V1-V5, V1-V6, and V1-V9 variable regions from within the 16S rRNA gene using DNA from a synthetic mock community and natural samples collected from human feces, mouse feces, and soil. The mock community allowed us to assess the actual sequencing error rate and how that error rate changed when different curation methods were applied. We developed a simple method based on sequence characteristics and quality scores to reduce the observed error rate for the V1-V9 region from 0.69 to 0.027%. This error rate is comparable to what has been observed for the shorter reads generated by 454 and Illumina's MiSeq sequencing platforms. Although the per base sequencing cost is still significantly more than that of MiSeq, the prospect of supplementing reference databases with full-length sequences from organisms below the limit of detection from the Sanger approach is exciting.</t>
  </si>
  <si>
    <t xml:space="preserve">http://www.ncbi.nlm.nih.gov/pubmed/29953874</t>
  </si>
  <si>
    <t xml:space="preserve">Practical evaluation of 11 de novo assemblers in metagenome assembly.</t>
  </si>
  <si>
    <t xml:space="preserve">Next Generation Sequencing (NGS) technologies are revolutionizing the field of biology and metagenomic-based research. Since the volume of metagenomic data is typically very large, De novo metagenomic assembly can be effectively used to reduce the total amount of data and enhance quality of downstream analysis, such as annotation and binning. Although, there are many freely available assemblers, but selecting one suitable for a specific goal can be highly challenging. In this study, the performance of 11 well-known assemblers was evaluated in the assembly of three different metagenomes. The results obtained show that metaSPAdes is the best assembler and Megahit is a good choice for conservative assembly strategy. In addition, this research provides useful information regarding the pros and cons of each assembler and the effect of read length on assembly, thereby helping scholars to select the optimal assembler based on their objectives.</t>
  </si>
  <si>
    <t xml:space="preserve">http://www.ncbi.nlm.nih.gov/pubmed/31510652</t>
  </si>
  <si>
    <t xml:space="preserve">A statistical simulator scDesign for rational scRNA-seq experimental design.</t>
  </si>
  <si>
    <t xml:space="preserve">Single-cell RNA sequencing (scRNA-seq) has revolutionized biological sciences by revealing genome-wide gene expression levels within individual cells. However, a critical challenge faced by researchers is how to optimize the choices of sequencing platforms, sequencing depths and cell numbers in designing scRNA-seq experiments, so as to balance the exploration of the depth and breadth of transcriptome information. Here we present a flexible and robust simulator, scDesign, the first statistical framework for researchers to quantitatively assess practical scRNA-seq experimental design in the context of differential gene expression analysis. In addition to experimental design, scDesign also assists computational method development by generating high-quality synthetic scRNA-seq datasets under customized experimental settings. In an evaluation based on 17 cell types and 6 different protocols, scDesign outperformed four state-of-the-art scRNA-seq simulation methods and led to rational experimental design. In addition, scDesign demonstrates reproducibility across biological replicates and independent studies. We also discuss the performance of multiple differential expression and dimension reduction methods based on the protocol-dependent scRNA-seq data generated by scDesign. scDesign is expected to be an effective bioinformatic tool that assists rational scRNA-seq experimental design and comparison of scRNA-seq computational methods based on specific research goals. We have implemented our method in the R package scDesign, which is freely available at https://github.com/Vivianstats/scDesign. Supplementary data are available at Bioinformatics online.</t>
  </si>
  <si>
    <t xml:space="preserve">http://www.ncbi.nlm.nih.gov/pubmed/30295745</t>
  </si>
  <si>
    <t xml:space="preserve">cath-resolve-hits: a new tool that resolves domain matches suspiciously quickly.</t>
  </si>
  <si>
    <t xml:space="preserve">Many bioinformatics areas require us to assign domain matches onto stretches of a query protein. Starting with a set of candidate matches, we want to identify the optimal subset that has limited/no overlap between matches. This may be further complicated by discontinuous domains in the input data. Existing tools are increasingly facing very large data-sets for which they require prohibitive amounts of CPU-time and memory. We present cath-resolve-hits (CRH), a new tool that uses a dynamic-programming algorithm implemented in open-source C++ to handle large datasets quickly (up to ∼1 million hits/second) and in reasonable amounts of memory. It accepts multiple input formats and provides its output in plain text, JSON or graphical HTML. We describe a benchmark against an existing algorithm, which shows CRH delivers very similar or slightly improved results and very much improved CPU/memory performance on large datasets. CRH is available at https://github.com/UCLOrengoGroup/cath-tools; documentation is available at http://cath-tools.readthedocs.io. Supplementary data are available at Bioinformatics online.</t>
  </si>
  <si>
    <t xml:space="preserve">http://www.ncbi.nlm.nih.gov/pubmed/31615395</t>
  </si>
  <si>
    <t xml:space="preserve">doepipeline: a systematic approach to optimizing multi-level and multi-step data processing workflows.</t>
  </si>
  <si>
    <t xml:space="preserve">Selecting the proper parameter settings for bioinformatic software tools is challenging. Not only will each parameter have an individual effect on the outcome, but there are also potential interaction effects between parameters. Both of these effects may be difficult to predict. To make the situation even more complex, multiple tools may be run in a sequential pipeline where the final output depends on the parameter configuration for each tool in the pipeline. Because of the complexity and difficulty of predicting outcomes, in practice parameters are often left at default settings or set based on personal or peer experience obtained in a trial and error fashion. To allow for the reliable and efficient selection of parameters for bioinformatic pipelines, a systematic approach is needed. We present doepipeline, a novel approach to optimizing bioinformatic software parameters, based on core concepts of the Design of Experiments methodology and recent advances in subset designs. Optimal parameter settings are first approximated in a screening phase using a subset design that efficiently spans the entire search space, then optimized in the subsequent phase using response surface designs and OLS modeling. Doepipeline was used to optimize parameters in four use cases; 1) de-novo assembly, 2) scaffolding of a fragmented genome assembly, 3) k-mer taxonomic classification of Oxford Nanopore Technologies MinION reads, and 4) genetic variant calling. In all four cases, doepipeline found parameter settings that produced a better outcome with respect to the characteristic measured when compared to using default values. Our approach is implemented and available in the Python package doepipeline. Our proposed methodology provides a systematic and robust framework for optimizing software parameter settings, in contrast to labor- and time-intensive manual parameter tweaking. Implementation in doepipeline makes our methodology accessible and user-friendly, and allows for automatic optimization of tools in a wide range of cases. The source code of doepipeline is available at https://github.com/clicumu/doepipeline and it can be installed through conda-forge.</t>
  </si>
  <si>
    <t xml:space="preserve">http://www.ncbi.nlm.nih.gov/pubmed/30052763</t>
  </si>
  <si>
    <t xml:space="preserve">BinDash, software for fast genome distance estimation on a typical personal laptop.</t>
  </si>
  <si>
    <t xml:space="preserve">The number of genomes (including meta-genomes) is increasing at an accelerating pace. In the near future, we may need to estimate pairwise distances between millions of genomes. Even with the use of cloud computing, very few softwares can perform such estimation. The multi-threaded software BinDash can perform such estimation using only a typical personal laptop. BinDash implemented b-bit one-permutation rolling MinHash with optimal densification, an existing data-mining technique. BinDash empirically outperforms the state-of-the-art software in terms of precision, compression ratio, memory usage and runtime according to our evaluation. Our evaluation is performed with a Dell Inspiron 157 559 Notebook on all bacterial genomes in RefSeq. BinDash is released under the Apache 2.0 license at https://github.com/zhaoxiaofei/BinDash. Supplementary data are available at Bioinformatics online.</t>
  </si>
  <si>
    <t xml:space="preserve">http://www.ncbi.nlm.nih.gov/pubmed/29040406</t>
  </si>
  <si>
    <t xml:space="preserve">MATAM: reconstruction of phylogenetic marker genes from short sequencing reads in metagenomes.</t>
  </si>
  <si>
    <t xml:space="preserve">Advances in the sequencing of uncultured environmental samples, dubbed metagenomics, raise a growing need for accurate taxonomic assignment. Accurate identification of organisms present within a community is essential to understanding even the most elementary ecosystems. However, current high-throughput sequencing technologies generate short reads which partially cover full-length marker genes and this poses difficult bioinformatic challenges for taxonomy identification at high resolution. We designed MATAM, a software dedicated to the fast and accurate targeted assembly of short reads sequenced from a genomic marker of interest. The method implements a stepwise process based on construction and analysis of a read overlap graph. It is applied to the assembly of 16S rRNA markers and is validated on simulated, synthetic and genuine metagenomes. We show that MATAM outperforms other available methods in terms of low error rates and recovered fractions and is suitable to provide improved assemblies for precise taxonomic assignments. https://github.com/bonsai-team/matam. pierre.pericard@gmail.com or helene.touzet@univ-lille1.fr. Supplementary data are available at Bioinformatics online.</t>
  </si>
  <si>
    <t xml:space="preserve">http://www.ncbi.nlm.nih.gov/pubmed/27667793</t>
  </si>
  <si>
    <t xml:space="preserve">LAMSA: fast split read alignment with long approximate matches.</t>
  </si>
  <si>
    <t xml:space="preserve">Read length is continuously increasing with the development of novel high-throughput sequencing technologies, which has enormous potentials on cutting-edge genomic studies. However, longer reads could more frequently span the breakpoints of structural variants (SVs) than that of shorter reads. This may greatly influence read alignment, since most state-of-the-art aligners are designed for handling relatively small variants in a co-linear alignment framework. Meanwhile, long read alignment is still not as efficient as that of short reads, which could be also a bottleneck for the upcoming wide application. We propose long approximate matches-based split aligner (LAMSA), a novel split read alignment approach. It takes the advantage of the rareness of SVs to implement a specifically designed two-step strategy. That is, LAMSA initially splits the read into relatively long fragments and co-linearly align them to solve the small variations or sequencing errors, and mitigate the effect of repeats. The alignments of the fragments are then used for implementing a sparse dynamic programming-based split alignment approach to handle the large or non-co-linear variants. We benchmarked LAMSA with simulated and real datasets having various read lengths and sequencing error rates, the results demonstrate that it is substantially faster than the state-of-the-art long read aligners; meanwhile, it also has good ability to handle various categories of SVs. LAMSA is available at https://github.com/hitbc/LAMSA CONTACT: Ydwang@hit.edu.cnSupplementary information: Supplementary data are available at Bioinformatics online.</t>
  </si>
  <si>
    <t xml:space="preserve">http://www.ncbi.nlm.nih.gov/pubmed/30010718</t>
  </si>
  <si>
    <t xml:space="preserve">A parallel computational framework for ultra-large-scale sequence clustering analysis.</t>
  </si>
  <si>
    <t xml:space="preserve">The rapid development of sequencing technology has led to an explosive accumulation of genomic data. Clustering is often the first step to be performed in sequence analysis. However, existing methods scale poorly with respect to the unprecedented growth of input data size. As high-performance computing systems are becoming widely accessible, it is highly desired that a clustering method can easily scale to handle large-scale sequence datasets by leveraging the power of parallel computing. In this paper, we introduce SLAD (Separation via Landmark-based Active Divisive clustering), a generic computational framework that can be used to parallelize various de novo operational taxonomic unit (OTU) picking methods and comes with theoretical guarantees on both accuracy and efficiency. The proposed framework was implemented on Apache Spark, which allows for easy and efficient utilization of parallel computing resources. Experiments performed on various datasets demonstrated that SLAD can significantly speed up a number of popular de novo OTU picking methods and meanwhile maintains the same level of accuracy. In particular, the experiment on the Earth Microbiome Project dataset (∼2.2B reads, 437 GB) demonstrated the excellent scalability of the proposed method. Open-source software for the proposed method is freely available at https://www.acsu.buffalo.edu/~yijunsun/lab/SLAD.html. Supplementary data are available at Bioinformatics online.</t>
  </si>
  <si>
    <t xml:space="preserve">http://www.ncbi.nlm.nih.gov/pubmed/27466624</t>
  </si>
  <si>
    <t xml:space="preserve">WALT: fast and accurate read mapping for bisulfite sequencing.</t>
  </si>
  <si>
    <t xml:space="preserve">Whole-genome bisulfite sequencing (WGBS) has emerged as the gold-standard technique in genome-scale studies of DNA methylation. Mapping reads from WGBS requires unique considerations that make the process more time-consuming than in other sequencing applications. Typical WGBS data sets contain several hundred million reads, adding to this analysis challenge. We present the WALT tool for mapping WGBS reads. WALT uses a strategy of hashing periodic spaced seeds, which leads to significant speedup compared with the most efficient methods currently available. Although many existing WGBS mappers slow down with read length, WALT improves in speed. Importantly, these speed gains do not sacrifice accuracy. WALT is available under the GPL v3 license, and downloadable from https://github.com/smithlabcode/walt. andrewds@usc.edu or tingchen@usc.edu SUPPLEMENTARY INFORMATION: Supplementary data are available at Bioinformatics online.</t>
  </si>
  <si>
    <t xml:space="preserve">http://www.ncbi.nlm.nih.gov/pubmed/30423059</t>
  </si>
  <si>
    <t xml:space="preserve">An ontology-based method for assessing batch effect adjustment approaches in heterogeneous datasets.</t>
  </si>
  <si>
    <t xml:space="preserve">International consortia such as the Genotype-Tissue Expression (GTEx) project, The Cancer Genome Atlas (TCGA) or the International Human Epigenetics Consortium (IHEC) have produced a wealth of genomic datasets with the goal of advancing our understanding of cell differentiation and disease mechanisms. However, utilizing all of these data effectively through integrative analysis is hampered by batch effects, large cell type heterogeneity and low replicate numbers. To study if batch effects across datasets can be observed and adjusted for, we analyze RNA-seq data of 215 samples from ENCODE, Roadmap, BLUEPRINT and DEEP as well as 1336 samples from GTEx and TCGA. While batch effects are a considerable issue, it is non-trivial to determine if batch adjustment leads to an improvement in data quality, especially in cases of low replicate numbers. We present a novel method for assessing the performance of batch effect adjustment methods on heterogeneous data. Our method borrows information from the Cell Ontology to establish if batch adjustment leads to a better agreement between observed pairwise similarity and similarity of cell types inferred from the ontology. A comparison of state-of-the art batch effect adjustment methods suggests that batch effects in heterogeneous datasets with low replicate numbers cannot be adequately adjusted. Better methods need to be developed, which can be assessed objectively in the framework presented here. Our method is available online at https://github.com/SchulzLab/OntologyEval. Supplementary data are available at Bioinformatics online.</t>
  </si>
  <si>
    <t xml:space="preserve">A Novel Approach to Multiple Sequence Alignment Using Multiobjective Evolutionary Algorithm Based on Decomposition.</t>
  </si>
  <si>
    <t xml:space="preserve">Multiple sequence alignment (MSA) is a fundamental and key step for implementing other tasks in bioinformatics, such as phylogenetic analyses, identification of conserved motifs and domains, structure prediction, etc. Despite the fact that there are many methods to implement MSA, biologically perfect alignment approaches are not found hitherto. This paper proposes a novel idea to perform MSA, where MSA is treated as a multiobjective optimization problem. A famous multiobjective evolutionary algorithm framework based on decomposition is applied for solving MSA, named MOMSA. In the MOMSA algorithm, we develop a new population initialization method and a novel mutation operator. We compare the performance of MOMSA with several alignment methods based on evolutionary algorithms, including VDGA, GAPAM, and IMSA, and also with state-of-the-art progressive alignment approaches, such as MSAprobs, Probalign, MAFFT, Procons, Clustal omega, T-Coffee, Kalign2, MUSCLE, FSA, Dialign, PRANK, and CLUSTALW. These alignment algorithms are tested on benchmark datasets BAliBASE 2.0 and BAliBASE 3.0. Experimental results show that MOMSA can obtain the significantly better alignments than VDGA, GAPAM on the most of test cases by statistical analyses, produce better alignments than IMSA in terms of TC scores, and also indicate that MOMSA is comparable with the leading progressive alignment approaches in terms of quality of alignments.</t>
  </si>
  <si>
    <t xml:space="preserve">http://www.ncbi.nlm.nih.gov/pubmed/27587667</t>
  </si>
  <si>
    <t xml:space="preserve">Information-optimal genome assembly via sparse read-overlap graphs.</t>
  </si>
  <si>
    <t xml:space="preserve">In the context of third-generation long-read sequencing technologies, read-overlap-based approaches are expected to play a central role in the assembly step. A fundamental challenge in assembling from a read-overlap graph is that the true sequence corresponds to a Hamiltonian path on the graph, and, under most formulations, the assembly problem becomes NP-hard, restricting practical approaches to heuristics. In this work, we avoid this seemingly fundamental barrier by first setting the computational complexity issue aside, and seeking an algorithm that targets information limits In particular, we consider a basic feasibility question: when does the set of reads contain enough information to allow unambiguous reconstruction of the true sequence? Based on insights from this information feasibility question, we present an algorithm-the Not-So-Greedy algorithm-to construct a sparse read-overlap graph. Unlike most other assembly algorithms, Not-So-Greedy comes with a performance guarantee: whenever information feasibility conditions are satisfied, the algorithm reduces the assembly problem to an Eulerian path problem on the resulting graph, and can thus be solved in linear time. In practice, this theoretical guarantee translates into assemblies of higher quality. Evaluations on both simulated reads from real genomes and a PacBio Escherichia coli K12 dataset demonstrate that Not-So-Greedy compares favorably with standard string graph approaches in terms of accuracy of the resulting read-overlap graph and contig N50. Available at github.com/samhykim/nsg courtade@eecs.berkeley.edu or dntse@stanford.edu Supplementary data are available at Bioinformatics online.</t>
  </si>
  <si>
    <t xml:space="preserve">http://www.ncbi.nlm.nih.gov/pubmed/29342247</t>
  </si>
  <si>
    <t xml:space="preserve">PEATH: single-individual haplotyping by a probabilistic evolutionary algorithm with toggling.</t>
  </si>
  <si>
    <t xml:space="preserve">Single-individual haplotyping (SIH) is critical in genomic association studies and genetic diseases analysis. However, most genomic analysis studies do not perform haplotype-phasing analysis due to its complexity. Several computational methods have been developed to solve the SIH problem, but these approaches have not generated sufficiently reliable haplotypes. Here, we propose a novel SIH algorithm, called PEATH (Probabilistic Evolutionary Algorithm with Toggling for Haplotyping), to achieve more accurate and reliable haplotyping. The proposed PEATH method was compared to the most recent algorithms in terms of the phased length, N50 length, switch error rate and minimum error correction. The PEATH algorithm consistently provides the best phase and N50 lengths, as long as possible, given datasets. In addition, verification of the simulation data demonstrated that the PEATH method outperforms other methods on high noisy data. Additionally, the experimental results of a real dataset confirmed that the PEATH method achieved comparable or better accuracy. Source code of PEATH is available at https://github.com/jcna99/PEATH. jkrhee@catholic.ac.kr or sooyong.shin@gmail.com. Supplementary data are available at Bioinformatics online.</t>
  </si>
  <si>
    <t xml:space="preserve">http://www.ncbi.nlm.nih.gov/pubmed/26821913</t>
  </si>
  <si>
    <t xml:space="preserve">Computational Performance and Statistical Accuracy of *BEAST and Comparisons with Other Methods.</t>
  </si>
  <si>
    <t xml:space="preserve">Under the multispecies coalescent model of molecular evolution, gene trees have independent evolutionary histories within a shared species tree. In comparison, supermatrix concatenation methods assume that gene trees share a single common genealogical history, thereby equating gene coalescence with species divergence. The multispecies coalescent is supported by previous studies which found that its predicted distributions fit empirical data, and that concatenation is not a consistent estimator of the species tree. *BEAST, a fully Bayesian implementation of the multispecies coalescent, is popular but computationally intensive, so the increasing size of phylogenetic data sets is both a computational challenge and an opportunity for better systematics. Using simulation studies, we characterize the scaling behavior of *BEAST, and enable quantitative prediction of the impact increasing the number of loci has on both computational performance and statistical accuracy. Follow-up simulations over a wide range of parameters show that the statistical performance of *BEAST relative to concatenation improves both as branch length is reduced and as the number of loci is increased. Finally, using simulations based on estimated parameters from two phylogenomic data sets, we compare the performance of a range of species tree and concatenation methods to show that using *BEAST with tens of loci can be preferable to using concatenation with thousands of loci. Our results provide insight into the practicalities of Bayesian species tree estimation, the number of loci required to obtain a given level of accuracy and the situations in which supermatrix or summary methods will be outperformed by the fully Bayesian multispecies coalescent.</t>
  </si>
  <si>
    <t xml:space="preserve">http://www.ncbi.nlm.nih.gov/pubmed/31391098</t>
  </si>
  <si>
    <t xml:space="preserve">A systematic assessment of current genome-scale metabolic reconstruction tools.</t>
  </si>
  <si>
    <t xml:space="preserve">Several genome-scale metabolic reconstruction software platforms have been developed and are being continuously updated. These tools have been widely applied to reconstruct metabolic models for hundreds of microorganisms ranging from important human pathogens to species of industrial relevance. However, these platforms, as yet, have not been systematically evaluated with respect to software quality, best potential uses and intrinsic capacity to generate high-quality, genome-scale metabolic models. It is therefore unclear for potential users which tool best fits the purpose of their research. In this work, we perform a systematic assessment of current genome-scale reconstruction software platforms. To meet our goal, we first define a list of features for assessing software quality related to genome-scale reconstruction. Subsequently, we use the feature list to evaluate the performance of each tool. To assess the similarity of the draft reconstructions to high-quality models, we compare each tool's output networks with that of the high-quality, manually curated, models of Lactobacillus plantarum and Bordetella pertussis, representatives of gram-positive and gram-negative bacteria, respectively. We additionally compare draft reconstructions with a model of Pseudomonas putida to further confirm our findings. We show that none of the tools outperforms the others in all the defined features. Model builders should carefully choose a tool (or combinations of tools) depending on the intended use of the metabolic model. They can use this benchmark study as a guide to select the best tool for their research. Finally, developers can also benefit from this evaluation by getting feedback to improve their software.</t>
  </si>
  <si>
    <t xml:space="preserve">http://www.ncbi.nlm.nih.gov/pubmed/28061749</t>
  </si>
  <si>
    <t xml:space="preserve">Organelle_PBA, a pipeline for assembling chloroplast and mitochondrial genomes from PacBio DNA sequencing data.</t>
  </si>
  <si>
    <t xml:space="preserve">The development of long-read sequencing technologies, such as single-molecule real-time (SMRT) sequencing by PacBio, has produced a revolution in the sequencing of small genomes. Sequencing organelle genomes using PacBio long-read data is a cost effective, straightforward approach. Nevertheless, the availability of simple-to-use software to perform the assembly from raw reads is limited at present. We present Organelle-PBA, a Perl program designed specifically for the assembly of chloroplast and mitochondrial genomes. For chloroplast genomes, the program selects the chloroplast reads from a whole genome sequencing pool, maps the reads to a reference sequence from a closely related species, and then performs read correction and de novo assembly using Sprai. Organelle-PBA completes the assembly process with the additional step of scaffolding by SSPACE-LongRead. The program then detects the chloroplast inverted repeats and reassembles and re-orients the assembly based on the organelle origin of the reference. We have evaluated the performance of the software using PacBio reads from different species, read coverage, and reference genomes. Finally, we present the assembly of two novel chloroplast genomes from the species Picea glauca (Pinaceae) and Sinningia speciosa (Gesneriaceae). Organelle-PBA is an easy-to-use Perl-based software pipeline that was written specifically to assemble mitochondrial and chloroplast genomes from whole genome PacBio reads. The program is available at https://github.com/aubombarely/Organelle_PBA .</t>
  </si>
  <si>
    <t xml:space="preserve">http://www.ncbi.nlm.nih.gov/pubmed/30089465</t>
  </si>
  <si>
    <t xml:space="preserve">PIPEBAR and OverlapPER: tools for a fast and accurate DNA barcoding analysis and paired-end assembly.</t>
  </si>
  <si>
    <t xml:space="preserve">Taxonomic identification of plants and insects is a hard process that demands expert taxonomists and time, and it's often difficult to distinguish on morphology only. DNA barcodes allow a rapid species discovery and identification and have been widely used for taxonomic identification by targeting known gene regions that permit to discriminate these species. DNA barcode sequence analysis is usually carried out with processes and tools that still demand a high interaction with the user or researcher. To reduce at most such interaction, we proposed PIPEBAR, a pipeline for DNA chromatograms analysis of Sanger platform sequencing, ensuring high quality consensus sequences along with efficient running time. We also proposed a paired-end reads assembly tool, OverlapPER, which is used in sequence or independently of PIPEBAR. PIPEBAR is a command line tool to automatize the processing of large number of trace files. It is accurate as the proprietary Geneious tool and faster than most popular software for barcoding analysis. It is 7 times faster than Geneious and 14 times faster than SeqTrace for processing hundreds of barcoding sequences. OverlapPER is a novel tool for overlapping paired-end reads accurately that accepts both substitution and indel errors and returns both overlapped and non-overlapped regions between a pair of reads. OverlapPER obtained the best results compared to currently used tools when merging 1,000,000 simulated paired-end reads. PIPEBAR and OverlapPER run on most operating systems and are freely available, along with supporting code and documentation, at https://sourceforge.net/projects/PIPEBAR / and https://sourceforge.net/projects/overlapper-reads /.</t>
  </si>
  <si>
    <t xml:space="preserve">http://www.ncbi.nlm.nih.gov/pubmed/32256504</t>
  </si>
  <si>
    <t xml:space="preserve">Performance of Mapping Approaches for Whole-Genome Bisulfite Sequencing Data in Crop Plants.</t>
  </si>
  <si>
    <t xml:space="preserve">and showed the influence of the mapping step on DMR calling in WGBS pipelines. We found that the conversion rate had only a minor impact on the mapping quality and the number of uniquely mapped reads, whereas the error rate and the maximum number of allowed mismatches had a strong impact and leads to differences of the performance of the eight read mappers. In conclusion, we recommend BSMAP which needs the shortest run time and yields the highest precision, and Bismark which requires the smallest amount of memory and yields precision and high numbers of uniquely mapped reads.</t>
  </si>
  <si>
    <t xml:space="preserve">http://www.ncbi.nlm.nih.gov/pubmed/28274174</t>
  </si>
  <si>
    <t xml:space="preserve">Samira-VP: A simple protein alignment method with rechecking the alphabet vector positions.</t>
  </si>
  <si>
    <t xml:space="preserve">Protein structure alignment and comparisons that are based on an alphabetical demonstration of protein structure are more simple to run with faster evaluation processes; thus, their accuracy is not as reliable as three-dimension (3D)-based tools. As a 1D method candidate, TS-AMIR used the alphabetic demonstration of secondary-structure elements (SSE) of proteins and compared the assigned letters to each SSE using the [Formula: see text]-gram method. Although the results were comparable to those obtained via geometrical methods, the SSE length and accuracy of adjacency between SSEs were not considered in the comparison process. Therefore, to obtain further information on accuracy of adjacency between SSE vectors, the new approach of assigning text to vectors was adopted according to the spherical coordinate system in the present study. Moreover, dynamic programming was applied in order to account for the length of SSE vectors. Five common datasets were selected for method evaluation. The first three datasets were small, but difficult to align, and the remaining two datasets were used to compare the capability of the proposed method with that of other methods on a large protein dataset. The results showed that the proposed method, as a text-based alignment approach, obtained results comparable to both 1D and 3D methods. It outperformed 1D methods in terms of accuracy and 3D methods in terms of runtime.</t>
  </si>
  <si>
    <t xml:space="preserve">http://www.ncbi.nlm.nih.gov/pubmed/27229683</t>
  </si>
  <si>
    <t xml:space="preserve">An optimized protocol for generation and analysis of Ion Proton sequencing reads for RNA-Seq.</t>
  </si>
  <si>
    <t xml:space="preserve">Previous studies compared running cost, time and other performance measures of popular sequencing platforms. However, comprehensive assessment of library construction and analysis protocols for Proton sequencing platform remains unexplored. Unlike Illumina sequencing platforms, Proton reads are heterogeneous in length and quality. When sequencing data from different platforms are combined, this can result in reads with various read length. Whether the performance of the commonly used software for handling such kind of data is satisfactory is unknown. By using universal human reference RNA as the initial material, RNaseIII and chemical fragmentation methods in library construction showed similar result in gene and junction discovery number and expression level estimated accuracy. In contrast, sequencing quality, read length and the choice of software affected mapping rate to a much larger extent. Unspliced aligner TMAP attained the highest mapping rate (97.27 % to genome, 86.46 % to transcriptome), though 47.83 % of mapped reads were clipped. Long reads could paradoxically reduce mapping in junctions. With reference annotation guide, the mapping rate of TopHat2 significantly increased from 75.79 to 92.09 %, especially for long (&amp;gt;150 bp) reads. Sailfish, a k-mer based gene expression quantifier attained highly consistent results with that of TaqMan array and highest sensitivity. We provided for the first time, the reference statistics of library preparation methods, gene detection and quantification and junction discovery for RNA-Seq by the Ion Proton platform. Chemical fragmentation performed equally well with the enzyme-based one. The optimal Ion Proton sequencing options and analysis software have been evaluated.</t>
  </si>
  <si>
    <t xml:space="preserve">http://www.ncbi.nlm.nih.gov/pubmed/28379292</t>
  </si>
  <si>
    <t xml:space="preserve">Kart: a divide-and-conquer algorithm for NGS read alignment.</t>
  </si>
  <si>
    <t xml:space="preserve">Next-generation sequencing (NGS) provides a great opportunity to investigate genome-wide variation at nucleotide resolution. Due to the huge amount of data, NGS applications require very fast and accurate alignment algorithms. Most existing algorithms for read mapping basically adopt seed-and-extend strategy, which is sequential in nature and takes much longer time on longer reads. We develop a divide-and-conquer algorithm, called Kart, which can process long reads as fast as short reads by dividing a read into small fragments that can be aligned independently. Our experiment result indicates that the average size of fragments requiring the more time-consuming gapped alignment is around 20 bp regardless of the original read length. Furthermore, it can tolerate much higher error rates. The experiments show that Kart spends much less time on longer reads than other aligners and still produce reliable alignments even when the error rate is as high as 15%. Kart is available at https://github.com/hsinnan75/Kart/ . hsu@iis.sinica.edu.tw. Supplementary data are available at Bioinformatics online.</t>
  </si>
  <si>
    <t xml:space="preserve">http://www.ncbi.nlm.nih.gov/pubmed/27009141</t>
  </si>
  <si>
    <t xml:space="preserve">Does the choice of nucleotide substitution models matter topologically?</t>
  </si>
  <si>
    <t xml:space="preserve">In the context of a master level programming practical at the computer science department of the Karlsruhe Institute of Technology, we developed and make available an open-source code for testing all 203 possible nucleotide substitution models in the Maximum Likelihood (ML) setting under the common Akaike, corrected Akaike, and Bayesian information criteria. We address the question if model selection matters topologically, that is, if conducting ML inferences under the optimal, instead of a standard General Time Reversible model, yields different tree topologies. We also assess, to which degree models selected and trees inferred under the three standard criteria (AIC, AICc, BIC) differ. Finally, we assess if the definition of the sample size (#sites versus #sites × #taxa) yields different models and, as a consequence, different tree topologies. We find that, all three factors (by order of impact: nucleotide model selection, information criterion used, sample size definition) can yield topologically substantially different final tree topologies (topological difference exceeding 10 %) for approximately 5 % of the tree inferences conducted on the 39 empirical datasets used in our study. We find that, using the best-fit nucleotide substitution model may change the final ML tree topology compared to an inference under a default GTR model. The effect is less pronounced when comparing distinct information criteria. Nonetheless, in some cases we did obtain substantial topological differences.</t>
  </si>
  <si>
    <t xml:space="preserve">http://www.ncbi.nlm.nih.gov/pubmed/27374056</t>
  </si>
  <si>
    <t xml:space="preserve">A Comparison Study of Fixed and Mixed Effect Models for Gene Level Association Studies of Complex Traits.</t>
  </si>
  <si>
    <t xml:space="preserve">In association studies of complex traits, fixed-effect regression models are usually used to test for association between traits and major gene loci. In recent years, variance-component tests based on mixed models were developed for region-based genetic variant association tests. In the mixed models, the association is tested by a null hypothesis of zero variance via a sequence kernel association test (SKAT), its optimal unified test (SKAT-O), and a combined sum test of rare and common variant effect (SKAT-C). Although there are some comparison studies to evaluate the performance of mixed and fixed models, there is no systematic analysis to determine when the mixed models perform better and when the fixed models perform better. Here we evaluated, based on extensive simulations, the performance of the fixed and mixed model statistics, using genetic variants located in 3, 6, 9, 12, and 15 kb simulated regions. We compared the performance of three models: (i) mixed models that lead to SKAT, SKAT-O, and SKAT-C, (ii) traditional fixed-effect additive models, and (iii) fixed-effect functional regression models. To evaluate the type I error rates of the tests of fixed models, we generated genotype data by two methods: (i) using all variants, (ii) using only rare variants. We found that the fixed-effect tests accurately control or have low false positive rates. We performed simulation analyses to compare power for two scenarios: (i) all causal variants are rare, (ii) some causal variants are rare and some are common. Either one or both of the fixed-effect models performed better than or similar to the mixed models except when (1) the region sizes are 12 and 15 kb and (2) effect sizes are small. Therefore, the assumption of mixed models could be satisfied and SKAT/SKAT-O/SKAT-C could perform better if the number of causal variants is large and each causal variant contributes a small amount to the traits (i.e., polygenes). In major gene association studies, we argue that the fixed-effect models perform better or similarly to mixed models in most cases because some variants should affect the traits relatively large. In practice, it makes sense to perform analysis by both the fixed and mixed effect models and to make a comparison, and this can be readily done using our R codes and the SKAT packages.</t>
  </si>
  <si>
    <t xml:space="preserve">http://www.ncbi.nlm.nih.gov/pubmed/28646868</t>
  </si>
  <si>
    <t xml:space="preserve">Comprehensive benchmarking of Markov chain Monte Carlo methods for dynamical systems.</t>
  </si>
  <si>
    <t xml:space="preserve">In quantitative biology, mathematical models are used to describe and analyze biological processes. The parameters of these models are usually unknown and need to be estimated from experimental data using statistical methods. In particular, Markov chain Monte Carlo (MCMC) methods have become increasingly popular as they allow for a rigorous analysis of parameter and prediction uncertainties without the need for assuming parameter identifiability or removing non-identifiable parameters. A broad spectrum of MCMC algorithms have been proposed, including single- and multi-chain approaches. However, selecting and tuning sampling algorithms suited for a given problem remains challenging and a comprehensive comparison of different methods is so far not available. We present the results of a thorough benchmarking of state-of-the-art single- and multi-chain sampling methods, including Adaptive Metropolis, Delayed Rejection Adaptive Metropolis, Metropolis adjusted Langevin algorithm, Parallel Tempering and Parallel Hierarchical Sampling. Different initialization and adaptation schemes are considered. To ensure a comprehensive and fair comparison, we consider problems with a range of features such as bifurcations, periodical orbits, multistability of steady-state solutions and chaotic regimes. These problem properties give rise to various posterior distributions including uni- and multi-modal distributions and non-normally distributed mode tails. For an objective comparison, we developed a pipeline for the semi-automatic comparison of sampling results. The comparison of MCMC algorithms, initialization and adaptation schemes revealed that overall multi-chain algorithms perform better than single-chain algorithms. In some cases this performance can be further increased by using a preceding multi-start local optimization scheme. These results can inform the selection of sampling methods and the benchmark collection can serve for the evaluation of new algorithms. Furthermore, our results confirm the need to address exploration quality of MCMC chains before applying the commonly used quality measure of effective sample size to prevent false analysis conclusions.</t>
  </si>
  <si>
    <t xml:space="preserve">http://www.ncbi.nlm.nih.gov/pubmed/30717661</t>
  </si>
  <si>
    <t xml:space="preserve">Stepwise large genome assembly approach: a case of Siberian larch (Larix sibirica Ledeb).</t>
  </si>
  <si>
    <t xml:space="preserve">De novo assembling of large genomes, such as in conifers (~ 12-30 Gbp), which also consist of ~ 80% of repetitive DNA, is a very complex and computationally intense endeavor. One of the main problems in assembling such genomes lays in computing limitations of nucleotide sequence assembly programs (DNA assemblers). As a rule, modern assemblers are usually designed to assemble genomes with a length not exceeding the length of the human genome (3.24 Gbp). Most assemblers cannot handle the amount of input sequence data required to provide sufficient coverage needed for a high-quality assembly. An original stepwise method of de novo assembly by parts (sets), which allows to bypass the limitations of modern assemblers associated with a huge amount of data being processed, is presented in this paper. The results of numerical assembling experiments conducted using the model plant Arabidopsis thaliana, Prunus persica (peach) and four most popular assemblers, ABySS, SOAPdenovo, SPAdes, and CLC Assembly Cell, showed the validity and effectiveness of the proposed stepwise assembling method. Using the new stepwise de novo assembling method presented in the paper, the genome of Siberian larch, Larix sibirica Ledeb. (12.34 Gbp) was completely assembled de novo by the CLC Assembly Cell assembler. It is the first genome assembly for larch species in addition to only five other conifer genomes sequenced and assembled for Picea abies, Picea glauca, Pinus taeda, Pinus lambertiana, and Pseudotsuga menziesii var. menziesii.</t>
  </si>
  <si>
    <t xml:space="preserve">http://www.ncbi.nlm.nih.gov/pubmed/27161244</t>
  </si>
  <si>
    <t xml:space="preserve">SeqPurge: highly-sensitive adapter trimming for paired-end NGS data.</t>
  </si>
  <si>
    <t xml:space="preserve">Trimming of adapter sequences from short read data is a common preprocessing step during NGS data analysis. When performing paired-end sequencing, the overlap between forward and reverse read can be used to identify excess adapter sequences. This is exploited by several previously published adapter trimming tools. However, our evaluation on amplicon-based data shows that most of the current tools are not able to remove all adapter sequences and that adapter contamination may even lead to spurious variant calls. Here we present SeqPurge ( https://github.com/imgag/ngs-bits ), a highly-sensitive adapter trimmer that uses a probabilistic approach to detect the overlap between forward and reverse reads of Illumina sequencing data. SeqPurge can detect very short adapter sequences, even if only one base long. Compared to other adapter trimmers specifically designed for paired-end data, we found that SeqPurge achieves a higher sensitivity. The number of remaining adapter bases after trimming is reduced by up to 90 %, depending on the compared tool. In simulations with different error rates, we found that SeqPurge is also the most error-tolerant adapter trimmer in the comparison. SeqPurge achieves a very high sensitivity and a high error-tolerance, combined with a specificity and runtime that are comparable to other state-of-the-art adapter trimmers. The very good adapter trimming performance, complemented with additional features such as quality-based trimming and basic quality control, makes SeqPurge an excellent choice for the pre-processing of paired-end NGS data.</t>
  </si>
  <si>
    <t xml:space="preserve">http://www.ncbi.nlm.nih.gov/pubmed/31874647</t>
  </si>
  <si>
    <t xml:space="preserve">Comparison of somatic variant detection algorithms using Ion Torrent targeted deep sequencing data.</t>
  </si>
  <si>
    <t xml:space="preserve">The application of next-generation sequencing in cancer has revealed the genomic landscape of many tumour types and is nowadays routinely used in research and clinical settings. Multiple algorithms have been developed to detect somatic variation from sequencing data using either paired tumour-blood or tumour-only samples. Most of these methods have been developed and evaluated for the identification of somatic variation using Illumina sequencing datasets of moderate coverage. However, a comprehensive evaluation of somatic variant detection algorithms on Ion Torrent targeted deep sequencing data has not been performed. We have applied three somatic detection algorithms, Torrent Variant Caller, MuTect2 and VarScan2, on a large cohort of ovarian cancer patients comprising of 208 paired tumour-blood samples and 253 tumour-only samples sequenced deeply on Ion Torrent Proton platform across 330 amplicons. Subsequently, the concordance and performance of the three somatic variant callers were assessed. We have observed low concordance across the algorithms with only 0.5% of SNV and 0.02% of INDEL calls in common across all three methods. The intersection of all methods showed better performance when assessed using correlation with known mutational signatures, overlap with COSMIC variation and by examining the variant characteristics. The Torrent Variant Caller also performed well with the advantage of not eliminating a high number of variants that could lead to high type II error. Our results suggest that caution should be taken when applying state-of-the-art somatic variant algorithms to Ion Torrent targeted deep sequencing data. Better quality control procedures and strategies that combine results from multiple methods should ensure that higher accuracy is achieved. This is essential to ensure that results from bioinformatics pipelines using Ion Torrent deep sequencing can be robustly applied in cancer research and in the clinic.</t>
  </si>
  <si>
    <t xml:space="preserve">http://www.ncbi.nlm.nih.gov/pubmed/30059508</t>
  </si>
  <si>
    <t xml:space="preserve">Crowdsourcing image analysis for plant phenomics to generate ground truth data for machine learning.</t>
  </si>
  <si>
    <t xml:space="preserve">The accuracy of machine learning tasks critically depends on high quality ground truth data. Therefore, in many cases, producing good ground truth data typically involves trained professionals; however, this can be costly in time, effort, and money. Here we explore the use of crowdsourcing to generate a large number of training data of good quality. We explore an image analysis task involving the segmentation of corn tassels from images taken in a field setting. We investigate the accuracy, speed and other quality metrics when this task is performed by students for academic credit, Amazon MTurk workers, and Master Amazon MTurk workers. We conclude that the Amazon MTurk and Master Mturk workers perform significantly better than the for-credit students, but with no significant difference between the two MTurk worker types. Furthermore, the quality of the segmentation produced by Amazon MTurk workers rivals that of an expert worker. We provide best practices to assess the quality of ground truth data, and to compare data quality produced by different sources. We conclude that properly managed crowdsourcing can be used to establish large volumes of viable ground truth data at a low cost and high quality, especially in the context of high throughput plant phenotyping. We also provide several metrics for assessing the quality of the generated datasets.</t>
  </si>
  <si>
    <t xml:space="preserve">http://www.ncbi.nlm.nih.gov/pubmed/26864345</t>
  </si>
  <si>
    <t xml:space="preserve">De novo construction of a &amp;quot;Gene-space&amp;quot; for diploid plant genome rich in repetitive sequences by an iterative Process of Extraction and Assembly of NGS reads (iPEA protocol) with limited computing resources.</t>
  </si>
  <si>
    <t xml:space="preserve">The continuing increase in size and quality of the &amp;quot;short reads&amp;quot; raw data is a significant help for the quality of the assembly obtained through various bioinformatics tools. However, building a reference genome sequence for most plant species remains a significant challenge due to the large number of repeated sequences which are problematic for a whole-genome quality de novo assembly. Furthermore, for most SNP identification approaches in plant genetics and breeding, only the &amp;quot;Gene-space&amp;quot; regions including the promoter, exon and intron sequences are considered. We developed the iPea protocol to produce a de novo Gene-space assembly by reconstructing, in an iterative way, the non-coding sequence flanking the Unigene cDNA sequence through addition of next-generation DNA-seq data. The approach was elaborated with the large diploid genome of pea (Pisum sativum L.), rich in repetitive sequences. The final Gene-space assembly included 35,400 contigs (97 Mb), covering 88 % of the 40,227 contigs (53.1 Mb) of the PsCam_low-copy Unigen set. Its accuracy was validated by the results of the built GenoPea 13.2 K SNP Array. The iPEA protocol allows the reconstruction of a Gene-space based from RNA-Seq and DNA-seq data with limited computing resources.</t>
  </si>
  <si>
    <t xml:space="preserve">http://www.ncbi.nlm.nih.gov/pubmed/31397839</t>
  </si>
  <si>
    <t xml:space="preserve">pWGBSSimla: a profile-based whole-genome bisulfite sequencing data simulator incorporating methylation QTLs, allele-specific methylations and differentially methylated regions.</t>
  </si>
  <si>
    <t xml:space="preserve">DNA methylation plays an important role in regulating gene expression. DNA methylation is commonly analyzed using bisulfite sequencing (BS-seq)-based designs, such as whole-genome bisulfite sequencing (WGBS), reduced representation bisulfite sequencing (RRBS) and oxidative bisulfite sequencing (oxBS-seq). Furthermore, there has been growing interest in investigating the roles that genetic variants play in changing the methylation levels (i.e. methylation quantitative trait loci or meQTLs), how methylation regulates the imprinting of gene expression (i.e. allele-specific methylation or ASM) and the differentially methylated regions (DMRs) among different cell types. However, none of the current simulation tools can generate different BS-seq data types (e.g. WGBS, RRBS and oxBS-seq) while modeling meQTLs, ASM and DMRs. We developed profile-based whole-genome bisulfite sequencing data simulator (pWGBSSimla), a profile-based bisulfite sequencing data simulator, which simulates WGBS, RRBS and oxBS-seq data for different cell types based on real data. meQTLs and ASM are modeled based on the block structures of the methylation status at CpGs, whereas the simulation of DMRs is based on observations of methylation rates in real data. We demonstrated that pWGBSSimla adequately simulates data and allows performance comparisons among different methylation analysis methods. pWGBSSimla is available at https://omicssimla.sourceforge.io. Supplementary data are available at Bioinformatics online.</t>
  </si>
  <si>
    <t xml:space="preserve">http://www.ncbi.nlm.nih.gov/pubmed/27812942</t>
  </si>
  <si>
    <t xml:space="preserve">Semantic Similarity in the Gene Ontology.</t>
  </si>
  <si>
    <t xml:space="preserve">Gene Ontology-based semantic similarity (SS) allows the comparison of GO terms or entities annotated with GO terms, by leveraging on the ontology structure and properties and on annotation corpora. In the last decade the number and diversity of SS measures based on GO has grown considerably, and their application ranges from functional coherence evaluation, protein interaction prediction, and disease gene prioritization.Understanding how SS measures work, what issues can affect their performance and how they compare to each other in different evaluation settings is crucial to gain a comprehensive view of this area and choose the most appropriate approaches for a given application.In this chapter, we provide a guide to understanding and selecting SS measures for biomedical researchers. We present a straightforward categorization of SS measures and describe the main strategies they employ. We discuss the intrinsic and external issues that affect their performance, and how these can be addressed. We summarize comparative assessment studies, highlighting the top measures in different settings, and compare different implementation strategies and their use. Finally, we discuss some of the extant challenges and opportunities, namely the increased semantic complexity of GO and the need for fast and efficient computation, pointing the way towards the future generation of SS measures.</t>
  </si>
  <si>
    <t xml:space="preserve">http://www.ncbi.nlm.nih.gov/pubmed/29807544</t>
  </si>
  <si>
    <t xml:space="preserve">Guidelines for whole genome bisulphite sequencing of intact and FFPET DNA on the Illumina HiSeq X Ten.</t>
  </si>
  <si>
    <t xml:space="preserve">Comprehensive genome-wide DNA methylation profiling is critical to gain insights into epigenetic reprogramming during development and disease processes. Among the different genome-wide DNA methylation technologies, whole genome bisulphite sequencing (WGBS) is considered the gold standard for assaying genome-wide DNA methylation at single base resolution. However, the high sequencing cost to achieve the optimal depth of coverage limits its application in both basic and clinical research. To achieve 15× coverage of the human methylome, using WGBS, requires approximately three lanes of 100-bp-paired-end Illumina HiSeq 2500 sequencing. It is important, therefore, for advances in sequencing technologies to be developed to enable cost-effective high-coverage sequencing. In this study, we provide an optimised WGBS methodology, from library preparation to sequencing and data processing, to enable 16-20× genome-wide coverage per single lane of HiSeq X Ten, HCS 3.3.76. To process and analyse the data, we developed a WGBS pipeline (METH10X) that is fast and can call SNPs. We performed WGBS on both high-quality intact DNA and degraded DNA from formalin-fixed paraffin-embedded tissue. First, we compared different library preparation methods on the HiSeq 2500 platform to identify the best method for sequencing on the HiSeq X Ten. Second, we optimised the PhiX and genome spike-ins to achieve higher quality and coverage of WGBS data on the HiSeq X Ten. Third, we performed integrated whole genome sequencing (WGS) and WGBS of the same DNA sample in a single lane of HiSeq X Ten to improve data output. Finally, we compared methylation data from the HiSeq 2500 and HiSeq X Ten and found high concordance (Pearson r &amp;gt; 0.9×). Together we provide a systematic, efficient and complete approach to perform and analyse WGBS on the HiSeq X Ten. Our protocol allows for large-scale WGBS studies at reasonable processing time and cost on the HiSeq X Ten platform.</t>
  </si>
  <si>
    <t xml:space="preserve">http://www.ncbi.nlm.nih.gov/pubmed/29422526</t>
  </si>
  <si>
    <t xml:space="preserve">Optimal compressed representation of high throughput sequence data via light assembly.</t>
  </si>
  <si>
    <t xml:space="preserve">The most effective genomic data compression methods either assemble reads into contigs, or replace them with their alignment positions on a reference genome. Such methods require significant computational resources, but faster alternatives that avoid using explicit or de novo-constructed references fail to match their performance. Here, we introduce a new reference-free compressed representation for genomic data based on light de novo assembly of reads, where each read is represented as a node in a (compact) trie. We show how to efficiently build such tries to compactly represent reads and demonstrate that among all methods using this representation (including all de novo assembly based methods), our method achieves the shortest possible output. We also provide an lower bound on the compression rate achievable on uniformly sampled genomic read data, which is approximated by our method well. Our method significantly improves the compression performance of alternatives without compromising speed.</t>
  </si>
  <si>
    <t xml:space="preserve">http://www.ncbi.nlm.nih.gov/pubmed/29194476</t>
  </si>
  <si>
    <t xml:space="preserve">RecoverY: k-mer-based read classification for Y-chromosome-specific sequencing and assembly.</t>
  </si>
  <si>
    <t xml:space="preserve">The haploid mammalian Y chromosome is usually under-represented in genome assemblies due to high repeat content and low depth due to its haploid nature. One strategy to ameliorate the low coverage of Y sequences is to experimentally enrich Y-specific material before assembly. As the enrichment process is imperfect, algorithms are needed to identify putative Y-specific reads prior to downstream assembly. A strategy that uses k-mer abundances to identify such reads was used to assemble the gorilla Y. However, the strategy required the manual setting of key parameters, a time-consuming process leading to sub-optimal assemblies. We develop a method, RecoverY, that selects Y-specific reads by automatically choosing the abundance level at which a k-mer is deemed to originate from the Y. This algorithm uses prior knowledge about the Y chromosome of a related species or known Y transcript sequences. We evaluate RecoverY on both simulated and real data, for human and gorilla, and investigate its robustness to important parameters. We show that RecoverY leads to a vastly superior assembly compared to alternate strategies of filtering the reads or contigs. Compared to the preliminary strategy used by Tomaszkiewicz et al., we achieve a 33% improvement in assembly size and a 20% improvement in the NG50, demonstrating the power of automatic parameter selection. Our tool RecoverY is freely available at https://github.com/makovalab-psu/RecoverY. kmakova@bx.psu.edu or pashadag@cse.psu.edu. Supplementary data are available at Bioinformatics online.</t>
  </si>
  <si>
    <t xml:space="preserve">http://www.ncbi.nlm.nih.gov/pubmed/31113356</t>
  </si>
  <si>
    <t xml:space="preserve">Pairwise alignment of nucleotide sequences using maximal exact matches.</t>
  </si>
  <si>
    <t xml:space="preserve">Pairwise alignment of short DNA sequences with affine-gap scoring is a common processing step performed in a range of bioinformatics analyses. Dynamic programming (i.e. Smith-Waterman algorithm) is widely used for this purpose. Despite using data level parallelisation, pairwise alignment consumes much time. There are faster alignment algorithms but they suffer from the lack of accuracy. In this paper, we present MEM-Align, a fast semi-global alignment algorithm for short DNA sequences that allows for affine-gap scoring and exploit sequence similarity. In contrast to traditional alignment method (such as Smith-Waterman) where individual symbols are aligned, MEM-Align extracts Maximal Exact Matches (MEMs) using a bit-level parallel method and then looks for a subset of MEMs that forms the alignment using a novel dynamic programming method. MEM-Align tries to mimic alignment produced by Smith-Waterman. As a result, for 99.9% of input sequence pair, the computed alignment score is identical to the alignment score computed by Smith-Waterman. Yet MEM-Align is up to 14.5 times faster than the Smith-Waterman algorithm. Fast run-time is achieved by: (a) using a bit-level parallel method to extract MEMs; (b) processing MEMs rather than individual symbols; and, (c) applying heuristics. MEM-Align is a potential candidate to replace other pairwise alignment algorithms used in processes such as DNA read-mapping and Variant-Calling.</t>
  </si>
  <si>
    <t xml:space="preserve">http://www.ncbi.nlm.nih.gov/pubmed/26921234</t>
  </si>
  <si>
    <t xml:space="preserve">HPG pore: an efficient and scalable framework for nanopore sequencing data.</t>
  </si>
  <si>
    <t xml:space="preserve">The use of nanopore technologies is expected to spread in the future because they are portable and can sequence long fragments of DNA molecules without prior amplification. The first nanopore sequencer available, the MinION™ from Oxford Nanopore Technologies, is a USB-connected, portable device that allows real-time DNA analysis. In addition, other new instruments are expected to be released soon, which promise to outperform the current short-read technologies in terms of throughput. Despite the flood of data expected from this technology, the data analysis solutions currently available are only designed to manage small projects and are not scalable. Here we present HPG Pore, a toolkit for exploring and analysing nanopore sequencing data. HPG Pore can run on both individual computers and in the Hadoop distributed computing framework, which allows easy scale-up to manage the large amounts of data expected to result from extensive use of nanopore technologies in the future. HPG Pore allows for virtually unlimited sequencing data scalability, thus guaranteeing its continued management in near future scenarios. HPG Pore is available in GitHub at http://github.com/opencb/hpg-pore.</t>
  </si>
  <si>
    <t xml:space="preserve">http://www.ncbi.nlm.nih.gov/pubmed/26403255</t>
  </si>
  <si>
    <t xml:space="preserve">A Hybrid Parallel Strategy Based on String Graph Theory to Improve De Novo DNA Assembly on the TianHe-2 Supercomputer.</t>
  </si>
  <si>
    <t xml:space="preserve"> The de novo assembly of DNA sequences is increasingly important for biological researches in the genomic era. After more than one decade since the Human Genome Project, some challenges still exist and new solutions are being explored to improve de novo assembly of genomes. String graph assembler (SGA), based on the string graph theory, is a new method/tool developed to address the challenges. In this paper, based on an in-depth analysis of SGA we prove that the SGA-based sequence de novo assembly is an NP-complete problem. According to our analysis, SGA outperforms other similar methods/tools in memory consumption, but costs much more time, of which 60-70 % is spent on the index construction. Upon this analysis, we introduce a hybrid parallel optimization algorithm and implement this algorithm in the TianHe-2's parallel framework. Simulations are performed with different datasets. For data of small size the optimized solution is 3.06 times faster than before, and for data of middle size it's 1.60 times. The results demonstrate an evident performance improvement, with the linear scalability for parallel FM-index construction. This results thus contribute significantly to improving the efficiency of de novo assembly of DNA sequences.</t>
  </si>
  <si>
    <t xml:space="preserve">http://www.ncbi.nlm.nih.gov/pubmed/31362713</t>
  </si>
  <si>
    <t xml:space="preserve">Stochastic Lanczos estimation of genomic variance components for linear mixed-effects models.</t>
  </si>
  <si>
    <t xml:space="preserve">Linear mixed-effects models (LMM) are a leading method in conducting genome-wide association studies (GWAS) but require residual maximum likelihood (REML) estimation of variance components, which is computationally demanding. Previous work has reduced the computational burden of variance component estimation by replacing direct matrix operations with iterative and stochastic methods and by employing loose tolerances to limit the number of iterations in the REML optimization procedure. Here, we introduce two novel algorithms, stochastic Lanczos derivative-free REML (SLDF_REML) and Lanczos first-order Monte Carlo REML (L_FOMC_REML), that exploit problem structure via the principle of Krylov subspace shift-invariance to speed computation beyond existing methods. Both novel algorithms only require a single round of computation involving iterative matrix operations, after which their respective objectives can be repeatedly evaluated using vector operations. Further, in contrast to existing stochastic methods, SLDF_REML can exploit precomputed genomic relatedness matrices (GRMs), when available, to further speed computation. Results of numerical experiments are congruent with theory and demonstrate that interpreted-language implementations of both algorithms match or exceed existing compiled-language software packages in speed, accuracy, and flexibility. Both the SLDF_REML and L_FOMC_REML algorithms outperform existing methods for REML estimation of variance components for LMM and are suitable for incorporation into existing GWAS LMM software implementations.</t>
  </si>
  <si>
    <t xml:space="preserve">http://www.ncbi.nlm.nih.gov/pubmed/30624602</t>
  </si>
  <si>
    <t xml:space="preserve">A critical comparison of technologies for a plant genome sequencing project.</t>
  </si>
  <si>
    <t xml:space="preserve">A high-quality genome sequence of any model organism is an essential starting point for genetic and other studies. Older clone-based methods are slow and expensive, whereas faster, cheaper short-read-only assemblies can be incomplete and highly fragmented, which minimizes their usefulness. The last few years have seen the introduction of many new technologies for genome assembly. These new technologies and associated new algorithms are typically benchmarked on microbial genomes or, if they scale appropriately, on larger (e.g., human) genomes. However, plant genomes can be much more repetitive and larger than the human genome, and plant biochemistry often makes obtaining high-quality DNA that is free from contaminants difficult. Reflecting their challenging nature, we observe that plant genome assembly statistics are typically poorer than for vertebrates. Here, we compare Illumina short read, Pacific Biosciences long read, 10x Genomics linked reads, Dovetail Hi-C, and BioNano Genomics optical maps, singly and combined, in producing high-quality long-range genome assemblies of the potato species Solanum verrucosum. We benchmark the assemblies for completeness and accuracy, as well as DNA compute requirements and sequencing costs. The field of genome sequencing and assembly is reaching maturity, and the differences we observe between assemblies are surprisingly small. We expect that our results will be helpful to other genome projects, and that these datasets will be used in benchmarking by assembly algorithm developers.</t>
  </si>
  <si>
    <t xml:space="preserve">http://www.ncbi.nlm.nih.gov/pubmed/28334140</t>
  </si>
  <si>
    <t xml:space="preserve">Circular RNA identification based on multiple seed matching.</t>
  </si>
  <si>
    <t xml:space="preserve">Computational detection methods have been widely used in studies on the biogenesis and the function of circular RNAs (circRNAs). However, all of the existing tools showed disadvantages on certain aspects of circRNA detection. Here, we propose an improved multithreading detection tool, CIRI2, which used an adapted maximum likelihood estimation based on multiple seed matching to identify back-spliced junction reads and to filter false positives derived from repetitive sequences and mapping errors. We established objective assessment criteria based on real data from RNase R-treated samples and systematically compared 10 circular detection tools, which demonstrated that CIRI2 outperformed its previous version CIRI and all other widely used tools, featured with remarkably balanced sensitivity, reliability, duration and RAM usage.</t>
  </si>
  <si>
    <t xml:space="preserve">http://www.ncbi.nlm.nih.gov/pubmed/31500583</t>
  </si>
  <si>
    <t xml:space="preserve">Benchmarking variant identification tools for plant diversity discovery.</t>
  </si>
  <si>
    <t xml:space="preserve">The ability to accurately and comprehensively identify genomic variations is critical for plant studies utilizing high-throughput sequencing. Most bioinformatics tools for processing next-generation sequencing data were originally developed and tested in human studies, raising questions as to their efficacy for plant research. A detailed evaluation of the entire variant calling pipeline, including alignment, variant calling, variant filtering, and imputation was performed on different programs using both simulated and real plant genomic datasets. A comparison of SOAP2, Bowtie2, and BWA-MEM found that BWA-MEM was consistently able to align the most reads with high accuracy, whereas Bowtie2 had the highest overall accuracy. Comparative results of GATK HaplotypCaller versus SAMtools mpileup indicated that the choice of variant caller affected precision and recall differentially depending on the levels of diversity, sequence coverage and genome complexity. A cross-reference experiment of S. lycopersicum and S. pennellii reference genomes revealed the inadequacy of single reference genome for variant discovery that includes distantly-related plant individuals. Machine-learning-based variant filtering strategy outperformed the traditional hard-cutoff strategy resulting in higher number of true positive variants and fewer false positive variants. A 2-step imputation method, which utilized a set of high-confidence SNPs as the reference panel, showed up to 60% higher accuracy than direct LD-based imputation. Programs in the variant discovery pipeline have different performance on plant genomic dataset. Choice of the programs is subjected to the goal of the study and available resources. This study serves as an important guiding information for plant biologists utilizing next-generation sequencing data for diversity characterization and crop improvement.</t>
  </si>
  <si>
    <t xml:space="preserve">http://www.ncbi.nlm.nih.gov/pubmed/30137508</t>
  </si>
  <si>
    <t xml:space="preserve">Pushing the limits of de novo genome assembly for complex prokaryotic genomes harboring very long, near identical repeats.</t>
  </si>
  <si>
    <t xml:space="preserve">Generating a complete, de novo genome assembly for prokaryotes is often considered a solved problem. However, we here show that Pseudomonas koreensis P19E3 harbors multiple, near identical repeat pairs up to 70 kilobase pairs in length, which contained several genes that may confer fitness advantages to the strain. Its complex genome, which also included a variable shufflon region, could not be de novo assembled with long reads produced by Pacific Biosciences' technology, but required very long reads from Oxford Nanopore Technologies. Importantly, a repeat analysis, whose results we release for over 9600 prokaryotes, indicated that very complex bacterial genomes represent a general phenomenon beyond Pseudomonas. Roughly 10% of 9331 complete bacterial and a handful of 293 complete archaeal genomes represented this 'dark matter' for de novo genome assembly of prokaryotes. Several of these 'dark matter' genome assemblies contained repeats far beyond the resolution of the sequencing technology employed and likely contain errors, other genomes were closed employing labor-intense steps like cosmid libraries, primer walking or optical mapping. Using very long sequencing reads in combination with assembly algorithms capable of resolving long, near identical repeats will bring most prokaryotic genomes within reach of fast and complete de novo genome assembly.</t>
  </si>
  <si>
    <t xml:space="preserve">http://www.ncbi.nlm.nih.gov/pubmed/31424552</t>
  </si>
  <si>
    <t xml:space="preserve">Contemporary Demographic Reconstruction Methods Are Robust to Genome Assembly Quality: A Case Study in Tasmanian Devils.</t>
  </si>
  <si>
    <t xml:space="preserve">Reconstructing species' demographic histories is a central focus of molecular ecology and evolution. Recently, an expanding suite of methods leveraging either the sequentially Markovian coalescent (SMC) or the site-frequency spectrum has been developed to reconstruct population size histories from genomic sequence data. However, few studies have investigated the robustness of these methods to genome assemblies of varying quality. In this study, we first present an improved genome assembly for the Tasmanian devil using the Chicago library method. Compared with the original reference genome, our new assembly reduces the number of scaffolds (from 35,975 to 10,010) and increases the scaffold N90 (from 0.101 to 2.164 Mb). Second, we assess the performance of four contemporary genomic methods for inferring population size history (PSMC, MSMC, SMC++, Stairway Plot), using the two devil genome assemblies as well as simulated, artificially fragmented genomes that approximate the hypothesized demographic history of Tasmanian devils. We demonstrate that each method is robust to assembly quality, producing similar estimates of Ne when simulated genomes were fragmented into up to 5,000 scaffolds. Overall, methods reliant on the SMC are most reliable between ∼300 generations before present (gbp) and 100 kgbp, whereas methods exclusively reliant on the site-frequency spectrum are most reliable between the present and 30 gbp. Our results suggest that when used in concert, genomic methods for reconstructing species' effective population size histories 1) can be applied to nonmodel organisms without highly contiguous reference genomes, and 2) are capable of detecting independently documented effects of historical geological events.</t>
  </si>
  <si>
    <t xml:space="preserve">http://www.ncbi.nlm.nih.gov/pubmed/30036699</t>
  </si>
  <si>
    <t xml:space="preserve">Phylogenomic analysis on the exceptionally diverse fish clade Gobioidei (Actinopterygii: Gobiiformes) and data-filtering based on molecular clocklikeness.</t>
  </si>
  <si>
    <t xml:space="preserve">The use of genome-scale data to infer phylogenetic relationships has gained in popularity in recent years due to the progress made in target-gene capture and sequencing techniques. Data filtering, the approach of excluding data inconsistent with the model from analyses, presumably could alleviate problems caused by systematic errors in phylogenetic inference. Different data filtering criteria, such as those based on evolutionary rate and molecular clocklikeness as well as others have been proposed for selecting useful phylogenetic markers, yet few studies have tested these criteria using phylogenomic data. We developed a novel set of single-copy nuclear coding markers to capture thousands of target genes in gobioid fishes, a species-rich lineages of vertebrates, and tested the effects of data-filtering methods based on substitution rate and molecular clocklikeness while attempting to control for the compounding effects of missing data and variation in locus length. We found that molecular clocklikeness was a better predictor than overall substitution rate for phylogenetic usefulness of molecular markers in our study. In addition, when the 100 best ranked loci for our predictors were concatenated and analyzed using maximum likelihood, or combined in a coalescent-based species-tree analysis, the resulting trees showed a well-resolved topology of Gobioidei that mostly agrees with previous studies. However, trees generated from the 100 least clocklike frequently recovered conflicting, and in some cases clearly erroneous topologies with strong support, thus indicating strong systematic biases in those datasets. Collectively these results suggest that data filtering has the potential improve the performance of phylogenetic inference when using both a concatenation approach as well as methods that rely on input from individual gene trees (i.e. coalescent species-tree approaches), which may be preferred in scenarios where incomplete lineage sorting is likely to be an issue.</t>
  </si>
  <si>
    <t xml:space="preserve">http://www.ncbi.nlm.nih.gov/pubmed/28819626</t>
  </si>
  <si>
    <t xml:space="preserve">Robust Significance Analysis of Microarrays by Minimum &lt;i&gt;β&lt;/i&gt;-Divergence Method.</t>
  </si>
  <si>
    <t xml:space="preserve">-divergence estimators instead of the maximum likelihood estimators of the parameters. We demonstrated the performance of the proposed method in a comparison of some other popular statistical methods such as ANOVA, SAM, LIMMA, KW, EBarrays, GaGa, and BRIDGE using both simulated and real gene expression datasets. We observe that all methods show good and almost equal performance in absence of outliers for the large-sample cases, while in the small-sample cases only three methods (SAM, LIMMA, and proposed) show almost equal and better performance than others with two or more conditions. However, in the presence of outliers, on an average, only the proposed method performs better than others for both small- and large-sample cases with each condition.</t>
  </si>
  <si>
    <t xml:space="preserve">http://www.ncbi.nlm.nih.gov/pubmed/26870323</t>
  </si>
  <si>
    <t xml:space="preserve">Colib'read on galaxy: a tools suite dedicated to biological information extraction from raw NGS reads.</t>
  </si>
  <si>
    <t xml:space="preserve">With next-generation sequencing (NGS) technologies, the life sciences face a deluge of raw data. Classical analysis processes for such data often begin with an assembly step, needing large amounts of computing resources, and potentially removing or modifying parts of the biological information contained in the data. Our approach proposes to focus directly on biological questions, by considering raw unassembled NGS data, through a suite of six command-line tools. Dedicated to 'whole-genome assembly-free' treatments, the Colib'read tools suite uses optimized algorithms for various analyses of NGS datasets, such as variant calling or read set comparisons. Based on the use of a de Bruijn graph and bloom filter, such analyses can be performed in a few hours, using small amounts of memory. Applications using real data demonstrate the good accuracy of these tools compared to classical approaches. To facilitate data analysis and tools dissemination, we developed Galaxy tools and tool shed repositories. With the Colib'read Galaxy tools suite, we enable a broad range of life scientists to analyze raw NGS data. More importantly, our approach allows the maximum biological information to be retained in the data, and uses a very low memory footprint.</t>
  </si>
  <si>
    <t xml:space="preserve">http://www.ncbi.nlm.nih.gov/pubmed/28065918</t>
  </si>
  <si>
    <t xml:space="preserve">Exploiting next-generation sequencing to solve the haplotyping puzzle in polyploids: a simulation study.</t>
  </si>
  <si>
    <t xml:space="preserve">Haplotypes are the units of inheritance in an organism, and many genetic analyses depend on their precise determination. Methods for haplotyping single individuals use the phasing information available in next-generation sequencing reads, by matching overlapping single-nucleotide polymorphisms while penalizing post hoc nucleotide corrections made. Haplotyping diploids is relatively easy, but the complexity of the problem increases drastically for polyploid genomes, which are found in both model organisms and in economically relevant plant and animal species. Although a number of tools are available for haplotyping polyploids, the effects of the genomic makeup and the sequencing strategy followed on the accuracy of these methods have hitherto not been thoroughly evaluated.We developed the simulation pipeline haplosim to evaluate the performance of three haplotype estimation algorithms for polyploids: HapCompass, HapTree and SDhaP, in settings varying in sequencing approach, ploidy levels and genomic diversity, using tetraploid potato as the model. Our results show that sequencing depth is the major determinant of haplotype estimation quality, that 1 kb PacBio circular consensus sequencing reads and Illumina reads with large insert-sizes are competitive and that all methods fail to produce good haplotypes when ploidy levels increase. Comparing the three methods, HapTree produces the most accurate estimates, but also consumes the most resources. There is clearly room for improvement in polyploid haplotyping algorithms.</t>
  </si>
  <si>
    <t xml:space="preserve">http://www.ncbi.nlm.nih.gov/pubmed/28778149</t>
  </si>
  <si>
    <t xml:space="preserve">Strategies for optimizing BioNano and Dovetail explored through a second reference quality assembly for the legume model, Medicago truncatula.</t>
  </si>
  <si>
    <t xml:space="preserve">Third generation sequencing technologies, with sequencing reads in the tens- of kilo-bases, facilitate genome assembly by spanning ambiguous regions and improving continuity. This has been critical for plant genomes, which are difficult to assemble due to high repeat content, gene family expansions, segmental and tandem duplications, and polyploidy. Recently, high-throughput mapping and scaffolding strategies have further improved continuity. Together, these long-range technologies enable quality draft assemblies of complex genomes in a cost-effective and timely manner. Here, we present high quality genome assemblies of the model legume plant, Medicago truncatula (R108) using PacBio, Dovetail Chicago (hereafter, Dovetail) and BioNano technologies. To test these technologies for plant genome assembly, we generated five assemblies using all possible combinations and ordering of these three technologies in the R108 assembly. While the BioNano and Dovetail joins overlapped, they also showed complementary gains in continuity and join numbers. Both technologies spanned repetitive regions that PacBio alone was unable to bridge. Combining technologies, particularly Dovetail followed by BioNano, resulted in notable improvements compared to Dovetail or BioNano alone. A combination of PacBio, Dovetail, and BioNano was used to generate a high quality draft assembly of R108, a M. truncatula accession widely used in studies of functional genomics. As a test for the usefulness of the resulting genome sequence, the new R108 assembly was used to pinpoint breakpoints and characterize flanking sequence of a previously identified translocation between chromosomes 4 and 8, identifying more than 22.7 Mb of novel sequence not present in the earlier A17 reference assembly. Adding Dovetail followed by BioNano data yielded complementary improvements in continuity over the original PacBio assembly. This strategy proved efficient and cost-effective for developing a quality draft assembly compared to traditional reference assemblies.</t>
  </si>
  <si>
    <t xml:space="preserve">http://www.ncbi.nlm.nih.gov/pubmed/26519410</t>
  </si>
  <si>
    <t xml:space="preserve">Short Read Alignment Using SOAP2.</t>
  </si>
  <si>
    <t xml:space="preserve">Next-generation sequencing (NGS) technologies have rapidly evolved in the last 5 years, leading to the generation of millions of short reads in a single run. Consequently, various sequence alignment algorithms have been developed to compare these reads to an appropriate reference in order to perform important downstream analysis. SOAP2 from the SOAP series is one of the most commonly used alignment programs to handle NGS data, and it efficiently does so using low computer memory usage and fast alignment speed. This chapter describes the protocol used to align short reads to a reference genome using SOAP2, and highlights the significance of using the in-built command-line options to tune the behavior of the algorithm according to the inputs and the desired results.</t>
  </si>
  <si>
    <t xml:space="preserve">http://www.ncbi.nlm.nih.gov/pubmed/26382197</t>
  </si>
  <si>
    <t xml:space="preserve">NanoOK: multi-reference alignment analysis of nanopore sequencing data, quality and error profiles.</t>
  </si>
  <si>
    <t xml:space="preserve">The Oxford Nanopore MinION sequencer, currently in pre-release testing through the MinION Access Programme (MAP), promises long reads in real-time from an inexpensive, compact, USB device. Tools have been released to extract FASTA/Q from the MinION base calling output and to provide basic yield statistics. However, no single tool yet exists to provide comprehensive alignment-based quality control and error profile analysis--something that is extremely important given the speed with which the platform is evolving. NanoOK generates detailed tabular and graphical output plus an in-depth multi-page PDF report including error profile, quality and yield data. NanoOK is multi-reference, enabling detailed analysis of metagenomic or multiplexed samples. Four popular Nanopore aligners are supported and it is easily extensible to include others. NanoOK is an open-source software, implemented in Java with supporting R scripts. It has been tested on Linux and Mac OS X and can be downloaded from https://github.com/TGAC/NanoOK. A VirtualBox VM containing all dependencies and the DH10B read set used in this article is available from http://opendata.tgac.ac.uk/nanook/. A Docker image is also available from Docker Hub--see program documentation https://documentation.tgac.ac.uk/display/NANOOK. richard.leggett@tgac.ac.uk Supplementary data are available at Bioinformatics online.</t>
  </si>
  <si>
    <t xml:space="preserve">http://www.ncbi.nlm.nih.gov/pubmed/27283950</t>
  </si>
  <si>
    <t xml:space="preserve">KCMBT: a k-mer Counter based on Multiple Burst Trees.</t>
  </si>
  <si>
    <t xml:space="preserve">A massive number of bioinformatics applications require counting of k-length substrings in genetically important long strings. A k-mer counter generates the frequencies of each k-length substring in genome sequences. Genome assembly, repeat detection, multiple sequence alignment, error detection and many other related applications use a k-mer counter as a building block. Very fast and efficient algorithms are necessary to count k-mers in large data sets to be useful in such applications. We propose a novel trie-based algorithm for this k-mer counting problem. We compare our devised algorithm k-mer Counter based on Multiple Burst Trees (KCMBT) with available all well-known algorithms. Our experimental results show that KCMBT is around 30% faster than the previous best-performing algorithm KMC2 for human genome dataset. As another example, our algorithm is around six times faster than Jellyfish2. Overall, KCMBT is 20-30% faster than KMC2 on five benchmark data sets when both the algorithms were run using multiple threads. KCMBT is freely available on GitHub: (https://github.com/abdullah009/kcmbt_mt). rajasek@engr.uconn.edu Supplementary data are available at Bioinformatics online.</t>
  </si>
  <si>
    <t xml:space="preserve">http://www.ncbi.nlm.nih.gov/pubmed/27378300</t>
  </si>
  <si>
    <t xml:space="preserve">An empirical Bayes method for genotyping and SNP detection using multi-sample next-generation sequencing data.</t>
  </si>
  <si>
    <t xml:space="preserve">The development of next generation sequencing technology provides an efficient and powerful approach to rare variant detection. To identify genetic variations, the essential question is how to quantity the sequencing error rate in the data. Because of the advantage of easy implementation and the ability to integrate data from different sources, the empirical Bayes method is popularly employed to estimate the sequencing error rate for SNP detection. We propose a novel statistical model to fit the observed non-reference allele frequency data, and utilize the empirical Bayes method for both genotyping and SNP detection, where an ECM algorithm is implemented to estimate the model parameters. The performance of our proposed method is investigated via simulations and real data analysis. It is shown that our method makes less genotype-call errors, and with the parameter estimates from the ECM algorithm, it attains high detection power with FDR being well controlled. The proposed algorithm is wrapped in the R package ebGenotyping, which can be downloaded from http://cran.r-project.org/web/packages/ebGenotyping/ CONTACT: youn@mail.sysu.edu.cnSupplementary information: Supplementary data are available at Bioinformatics online.</t>
  </si>
  <si>
    <t xml:space="preserve">http://www.ncbi.nlm.nih.gov/pubmed/30086146</t>
  </si>
  <si>
    <t xml:space="preserve">Methylation-level inferences and detection of differential methylation with MeDIP-seq data.</t>
  </si>
  <si>
    <t xml:space="preserve">DNA methylation is an essential epigenetic modification involved in regulating the expression of mammalian genomes. A variety of experimental approaches to generate genome-wide or whole-genome DNA methylation data have emerged in recent years. Methylated DNA immunoprecipitation followed by sequencing (MeDIP-seq) is one of the major tools used in whole-genome epigenetic studies. However, analyzing this data in terms of accuracy, sensitivity, and speed still remains an important challenge. Existing methods, such as BATMAN and MEDIPS, analyze MeDIP-seq data by dividing the whole genome into equal length windows and assume that each CpG of the same window has the same methylation level. More precise work is necessary to estimate the methylation level of each CpG site in the whole genome. In this paper, we propose a Statistical Inferences with MeDIP-seq Data (SIMD) to infer the methylation level for each CpG site. In addition, we analyze a real dataset for DNA methylation. The results show that our method displays improved precision in detecting differentially methylated CpG sites compared to the existing method. To meet the demands of the application, we have developed an R package called &amp;quot;SIMD&amp;quot;, which is freely available in https://github.com/FocusPaka/SIMD.</t>
  </si>
  <si>
    <t xml:space="preserve">http://www.ncbi.nlm.nih.gov/pubmed/28087515</t>
  </si>
  <si>
    <t xml:space="preserve">H-BLAST: a fast protein sequence alignment toolkit on heterogeneous computers with GPUs.</t>
  </si>
  <si>
    <t xml:space="preserve">The sequence alignment is a fundamental problem in bioinformatics. BLAST is a routinely used tool for this purpose with over 118 000 citations in the past two decades. As the size of bio-sequence databases grows exponentially, the computational speed of alignment softwares must be improved. We develop the heterogeneous BLAST (H-BLAST), a fast parallel search tool for a heterogeneous computer that couples CPUs and GPUs, to accelerate BLASTX and BLASTP-basic tools of NCBI-BLAST. H-BLAST employs a locally decoupled seed-extension algorithm for better performance on GPUs, and offers a performance tuning mechanism for better efficiency among various CPUs and GPUs combinations. H-BLAST produces identical alignment results as NCBI-BLAST and its computational speed is much faster than that of NCBI-BLAST. Speedups achieved by H-BLAST over sequential NCBI-BLASTP (resp. NCBI-BLASTX) range mostly from 4 to 10 (resp. 5 to 7.2). With 2 CPU threads and 2 GPUs, H-BLAST can be faster than 16-threaded NCBI-BLASTX. Furthermore, H-BLAST is 1.5-4 times faster than GPU-BLAST. https://github.com/Yeyke/H-BLAST.git. yux06@syr.edu. Supplementary data are available at Bioinformatics online.</t>
  </si>
  <si>
    <t xml:space="preserve">http://www.ncbi.nlm.nih.gov/pubmed/31146685</t>
  </si>
  <si>
    <t xml:space="preserve">An invariants-based method for efficient identification of hybrid species from large-scale genomic data.</t>
  </si>
  <si>
    <t xml:space="preserve">Coalescent-based species tree inference has become widely used in the analysis of genome-scale multilocus and SNP datasets when the goal is inference of a species-level phylogeny. However, numerous evolutionary processes are known to violate the assumptions of a coalescence-only model and complicate inference of the species tree. One such process is hybrid speciation, in which a species shares its ancestry with two distinct species. Although many methods have been proposed to detect hybrid speciation, only a few have considered both hybridization and coalescence in a unified framework, and these are generally limited to the setting in which putative hybrid species must be identified in advance. Here we propose a method that can examine genome-scale data for a large number of taxa and detect those taxa that may have arisen via hybridization, as well as their potential &amp;quot;parental&amp;quot; taxa. The method is based on a model that considers both coalescence and hybridization together, and uses phylogenetic invariants to construct a test that scales well in terms of computational time for both the number of taxa and the amount of sequence data. We test the method using simulated data for up 20 taxa and 100,000bp, and find that the method accurately identifies both recent and ancient hybrid species in less than 30 s. We apply the method to two empirical datasets, one composed of Sistrurus rattlesnakes for which hybrid speciation is not supported by previous work, and one consisting of several species of Heliconius butterflies for which some evidence of hybrid speciation has been previously found. The proposed method is powerful for detecting hybridization for both recent and ancient hybridization events. The computations required can be carried out rapidly for a large number of sequences using genome-scale data, and the method is appropriate for both SNP and multilocus data.</t>
  </si>
  <si>
    <t xml:space="preserve">http://www.ncbi.nlm.nih.gov/pubmed/26831696</t>
  </si>
  <si>
    <t xml:space="preserve">Evaluating the Quantitative Capabilities of Metagenomic Analysis Software.</t>
  </si>
  <si>
    <t xml:space="preserve">DNA sequencing technologies are applied widely and frequently today to describe metagenomes, i.e., microbial communities in environmental or clinical samples, without the need for culturing them. These technologies usually return short (100-300 base-pairs long) DNA reads, and these reads are processed by metagenomic analysis software that assign phylogenetic composition-information to the dataset. Here we evaluate three metagenomic analysis software (AmphoraNet--a webserver implementation of AMPHORA2--, MG-RAST, and MEGAN5) for their capabilities of assigning quantitative phylogenetic information for the data, describing the frequency of appearance of the microorganisms of the same taxa in the sample. The difficulties of the task arise from the fact that longer genomes produce more reads from the same organism than shorter genomes, and some software assign higher frequencies to species with longer genomes than to those with shorter ones. This phenomenon is called the &amp;quot;genome length bias.&amp;quot; Dozens of complex artificial metagenome benchmarks can be found in the literature. Because of the complexity of those benchmarks, it is usually difficult to judge the resistance of a metagenomic software to this &amp;quot;genome length bias.&amp;quot; Therefore, we have made a simple benchmark for the evaluation of the &amp;quot;taxon-counting&amp;quot; in a metagenomic sample: we have taken the same number of copies of three full bacterial genomes of different lengths, break them up randomly to short reads of average length of 150 bp, and mixed the reads, creating our simple benchmark. Because of its simplicity, the benchmark is not supposed to serve as a mock metagenome, but if a software fails on that simple task, it will surely fail on most real metagenomes. We applied three software for the benchmark. The ideal quantitative solution would assign the same proportion to the three bacterial taxa. We have found that AMPHORA2/AmphoraNet gave the most accurate results and the other two software were under-performers: they counted quite reliably each short read to their respective taxon, producing the typical genome length bias. The benchmark dataset is available at http://pitgroup.org/static/3RandomGenome-100kavg150bps.fna.</t>
  </si>
  <si>
    <t xml:space="preserve">http://www.ncbi.nlm.nih.gov/pubmed/30092359</t>
  </si>
  <si>
    <t xml:space="preserve">Choosing the best algorithm for event detection based on the intended application: A conceptual framework for syndromic surveillance.</t>
  </si>
  <si>
    <t xml:space="preserve">There is an extensive list of methods available for the early detection of an epidemic signal in syndromic surveillance data. However, there is no commonly accepted classification system for the statistical methods used for event detection in syndromic surveillance. Comparing and choosing appropriate event detection algorithms is an increasingly challenging task. Although lists of selection criteria, and statistical methods used for signal detection have been reported, selection criteria are rarely linked to a specific set of appropriate statistical methods. The paper presents a practical approach for guiding surveillance practitioners to make an informed choice from among the most popular event detection algorithms based on the intended application of the algorithm. We developed selection criteria by mapping the assumptions and performance characteristics of event detection algorithms directly to important characteristics of the time series used in syndromic surveillance. We also considered types of epidemics that may be expected and other characteristics of the surveillance system. These guidelines will provide decisions makers, data analysts, public health practitioners, and researchers with a comprehensive but practical overview of the domain, which may reduce the technical barriers to the development and implementation of syndromic surveillance systems in animal and human health. The classification scheme was restricted to univariate and temporal methods because they are the most commonly used algorithms in syndromic surveillance.</t>
  </si>
  <si>
    <t xml:space="preserve">http://www.ncbi.nlm.nih.gov/pubmed/31133762</t>
  </si>
  <si>
    <t xml:space="preserve">Benchmarking single cell RNA-sequencing analysis pipelines using mixture control experiments.</t>
  </si>
  <si>
    <t xml:space="preserve">Single cell RNA-sequencing (scRNA-seq) technology has undergone rapid development in recent years, leading to an explosion in the number of tailored data analysis methods. However, the current lack of gold-standard benchmark datasets makes it difficult for researchers to systematically compare the performance of the many methods available. Here, we generated a realistic benchmark experiment that included single cells and admixtures of cells or RNA to create 'pseudo cells' from up to five distinct cancer cell lines. In total, 14 datasets were generated using both droplet and plate-based scRNA-seq protocols. We compared 3,913 combinations of data analysis methods for tasks ranging from normalization and imputation to clustering, trajectory analysis and data integration. Evaluation revealed pipelines suited to different types of data for different tasks. Our data and analysis provide a comprehensive framework for benchmarking most common scRNA-seq analysis steps.</t>
  </si>
  <si>
    <t xml:space="preserve">http://www.ncbi.nlm.nih.gov/pubmed/31278682</t>
  </si>
  <si>
    <t xml:space="preserve">High-Performance Computing in Bayesian Phylogenetics and Phylodynamics Using BEAGLE.</t>
  </si>
  <si>
    <t xml:space="preserve">In this chapter, we focus on the computational challenges associated with statistical phylogenomics and how use of the broad-platform evolutionary analysis general likelihood evaluator (BEAGLE), a high-performance library for likelihood computation, can help to substantially reduce computation time in phylogenomic and phylodynamic analyses. We discuss computational improvements brought about by the BEAGLE library on a variety of state-of-the-art multicore hardware, and for a range of commonly used evolutionary models. For data sets of varying dimensions, we specifically focus on comparing performance in the Bayesian evolutionary analysis by sampling trees (BEAST) software between multicore central processing units (CPUs) and a wide range of graphics processing cards (GPUs). We put special emphasis on computational benchmarks from the field of phylodynamics, which combines the challenges of phylogenomics with those of modelling trait data associated with the observed sequence data. In conclusion, we show that for increasingly large molecular sequence data sets, GPUs can offer tremendous computational advancements through the use of the BEAGLE library, which is available for software packages for both Bayesian inference and maximum-likelihood frameworks.</t>
  </si>
  <si>
    <t xml:space="preserve">http://www.ncbi.nlm.nih.gov/pubmed/31167639</t>
  </si>
  <si>
    <t xml:space="preserve">GAPPadder: a sensitive approach for closing gaps on draft genomes with short sequence reads.</t>
  </si>
  <si>
    <t xml:space="preserve">Closing gaps in draft genomes is an important post processing step in genome assembly. It leads to more complete genomes, which benefits downstream genome analysis such as annotation and genotyping. Several tools have been developed for gap closing. However, these tools don't fully utilize the information contained in the sequence data. For example, while it is known that many gaps are caused by genomic repeats, existing tools often ignore many sequence reads that originate from a repeat-related gap. We compare GAPPadder with GapCloser, GapFiller and Sealer on one bacterial genome, human chromosome 14 and the human whole genome with paired-end and mate-paired reads with both short and long insert sizes. Empirical results show that GAPPadder can close more gaps than these existing tools. Besides closing gaps on draft genomes assembled only from short sequence reads, GAPPadder can also be used to close gaps for draft genomes assembled with long reads. We show GAPPadder can close gaps on the bed bug genome and the Asian sea bass genome that are assembled partially and fully with long reads respectively. We also show GAPPadder is efficient in both time and memory usage. In this paper, we propose a new approach called GAPPadder for gap closing. The main advantage of GAPPadder is that it uses more information in sequence data for gap closing. In particular, GAPPadder finds and uses reads that originate from repeat-related gaps. We show that these repeat-associated reads are useful for gap closing, even though they are ignored by all existing tools. Other main features of GAPPadder include utilizing the information in sequence reads with different insert sizes and performing two-stage local assembly of gap sequences. The results show that our method can close more gaps than several existing tools. The software tool, GAPPadder, is available for download at https://github.com/Reedwarbler/GAPPadder .</t>
  </si>
  <si>
    <t xml:space="preserve">http://www.ncbi.nlm.nih.gov/pubmed/31349684</t>
  </si>
  <si>
    <t xml:space="preserve">SiNPle: Fast and Sensitive Variant Calling for Deep Sequencing Data.</t>
  </si>
  <si>
    <t xml:space="preserve">Current high-throughput sequencing technologies can generate sequence data and provide information on the genetic composition of samples at very high coverage. Deep sequencing approaches enable the detection of rare variants in heterogeneous samples, such as viral quasi-species, but also have the undesired effect of amplifying sequencing errors and artefacts. Distinguishing real variants from such noise is not straightforward. Variant callers that can handle pooled samples can be in trouble at extremely high read depths, while at lower depths sensitivity is often sacrificed to specificity. In this paper, we propose SiNPle (Simplified Inference of Novel Polymorphisms from Large coveragE), a fast and effective software for variant calling. SiNPle is based on a simplified Bayesian approach to compute the posterior probability that a variant is not generated by sequencing errors or PCR artefacts. The Bayesian model takes into consideration individual base qualities as well as their distribution, the baseline error rates during both the sequencing and the PCR stage, the prior distribution of variant frequencies and their strandedness. Our approach leads to an approximate but extremely fast computation of posterior probabilities even for very high coverage data, since the expression for the posterior distribution is a simple analytical formula in terms of summary statistics for the variants appearing at each site in the genome. These statistics can be used to filter out putative SNPs and indels according to the required level of sensitivity. We tested SiNPle on several simulated and real-life viral datasets to show that it is faster and more sensitive than existing methods. The source code for SiNPle is freely available to download and compile, or as a Conda/Bioconda package.</t>
  </si>
  <si>
    <t xml:space="preserve">http://www.ncbi.nlm.nih.gov/pubmed/32280365</t>
  </si>
  <si>
    <t xml:space="preserve">Alignment- and reference-free phylogenomics with colored de Bruijn graphs.</t>
  </si>
  <si>
    <t xml:space="preserve">The increasing amount of available genome sequence data enables large-scale comparative studies. A common task is the inference of phylogenies-a challenging task if close reference sequences are not available, genome sequences are incompletely assembled, or the high number of genomes precludes multiple sequence alignment in reasonable time. We present a new whole-genome based approach to infer phylogenies that is alignment- and reference-free. In contrast to other methods, it does not rely on pairwise comparisons to determine distances to infer edges in a tree. Instead, a colored de Bruijn graph is constructed, and information on common subsequences is extracted to infer phylogenetic splits. The introduced new methodology for large-scale phylogenomics shows high potential. Application to different datasets confirms robustness of the approach. A comparison to other state-of-the-art whole-genome based methods indicates comparable or higher accuracy and efficiency.</t>
  </si>
  <si>
    <t xml:space="preserve">http://www.ncbi.nlm.nih.gov/pubmed/27485445</t>
  </si>
  <si>
    <t xml:space="preserve">NRGC: a novel referential genome compression algorithm.</t>
  </si>
  <si>
    <t xml:space="preserve">Next-generation sequencing techniques produce millions to billions of short reads. The procedure is not only very cost effective but also can be done in laboratory environment. The state-of-the-art sequence assemblers then construct the whole genomic sequence from these reads. Current cutting edge computing technology makes it possible to build genomic sequences from the billions of reads within a minimal cost and time. As a consequence, we see an explosion of biological sequences in recent times. In turn, the cost of storing the sequences in physical memory or transmitting them over the internet is becoming a major bottleneck for research and future medical applications. Data compression techniques are one of the most important remedies in this context. We are in need of suitable data compression algorithms that can exploit the inherent structure of biological sequences. Although standard data compression algorithms are prevalent, they are not suitable to compress biological sequencing data effectively. In this article, we propose a novel referential genome compression algorithm (NRGC) to effectively and efficiently compress the genomic sequences. We have done rigorous experiments to evaluate NRGC by taking a set of real human genomes. The simulation results show that our algorithm is indeed an effective genome compression algorithm that performs better than the best-known algorithms in most of the cases. Compression and decompression times are also very impressive. The implementations are freely available for non-commercial purposes. They can be downloaded from: http://www.engr.uconn.edu/~rajasek/NRGC.zip CONTACT: rajasek@engr.uconn.edu.</t>
  </si>
  <si>
    <t xml:space="preserve">http://www.ncbi.nlm.nih.gov/pubmed/29439649</t>
  </si>
  <si>
    <t xml:space="preserve">FuSpot: a web-based tool for visual evaluation of fusion candidates.</t>
  </si>
  <si>
    <t xml:space="preserve">Gene fusions often occur in cancer cells and in some cases are the main driver of oncogenesis. Correct identification of oncogenic gene fusions thus has implications for targeted cancer therapy. Recognition of this potential has led to the development of a myriad of sequencing-based fusion detection tools. However, given the same input, many of these detectors will find different fusion points or claim different sets of supporting data. Furthermore, the rate at which these tools falsely detect fusion events in data varies greatly. This discrepancy between tools underscores the fact that computation algorithms still cannot perfectly evaluate evidence; especially when provided with small amounts of supporting data as is typical in fusion detection. We assert that when evidence is provided in an easily digestible form, humans are more proficient in identifying true positives from false positives. We have developed a web tool that, given the genomic coordinates of a candidate fusion breakpoint, will extract fusion and non-fusion reads adjacent to the fusion point from partner transcripts, and color code reads by transcript origin and read orientation for ease of intuitive inspection by the user. Fusion partner transcript read alignments are performed using a novel variant of the Smith-Waterman algorithm. Combined with dynamic filtering parameters, the visualization provided by our tool introduces a powerful new investigative step that allows researchers to comprehensively evaluate fusion evidence. Additionally, this allows quick identification of false positives that may deceive most fusion detectors, thus eliminating unnecessary gene fusion validation. We apply our visualization tool to publicly available datasets and provide examples of true as well as false positives reported by open source fusion detection tools.</t>
  </si>
  <si>
    <t xml:space="preserve">http://www.ncbi.nlm.nih.gov/pubmed/28361696</t>
  </si>
  <si>
    <t xml:space="preserve">P-Hint-Hunt: a deep parallelized whole genome DNA methylation detection tool.</t>
  </si>
  <si>
    <t xml:space="preserve">The increasing studies have been conducted using whole genome DNA methylation detection as one of the most important part of epigenetics research to find the significant relationships among DNA methylation and several typical diseases, such as cancers and diabetes. In many of those studies, mapping the bisulfite treated sequence to the whole genome has been the main method to study DNA cytosine methylation. However, today's relative tools almost suffer from inaccuracies and time-consuming problems. In our study, we designed a new DNA methylation prediction tool (&amp;quot;Hint-Hunt&amp;quot;) to solve the problem. By having an optimal complex alignment computation and Smith-Waterman matrix dynamic programming, Hint-Hunt could analyze and predict the DNA methylation status. But when Hint-Hunt tried to predict DNA methylation status with large-scale dataset, there are still slow speed and low temporal-spatial efficiency problems. In order to solve the problems of Smith-Waterman dynamic programming and low temporal-spatial efficiency, we further design a deep parallelized whole genome DNA methylation detection tool (&amp;quot;P-Hint-Hunt&amp;quot;) on Tianhe-2 (TH-2) supercomputer. To the best of our knowledge, P-Hint-Hunt is the first parallel DNA methylation detection tool with a high speed-up to process large-scale dataset, and could run both on CPU and Intel Xeon Phi coprocessors. Moreover, we deploy and evaluate Hint-Hunt and P-Hint-Hunt on TH-2 supercomputer in different scales. The experimental results illuminate our tools eliminate the deviation caused by bisulfite treatment in mapping procedure and the multi-level parallel program yields a 48 times speed-up with 64 threads. P-Hint-Hunt gain a deep acceleration on CPU and Intel Xeon Phi heterogeneous platform, which gives full play of the advantages of multi-cores (CPU) and many-cores (Phi).</t>
  </si>
  <si>
    <t xml:space="preserve">http://www.ncbi.nlm.nih.gov/pubmed/28392341</t>
  </si>
  <si>
    <t xml:space="preserve">Computational complexity of algorithms for sequence comparison, short-read assembly and genome alignment.</t>
  </si>
  <si>
    <t xml:space="preserve">A multitude of algorithms for sequence comparison, short-read assembly and whole-genome alignment have been developed in the general context of molecular biology, to support technology development for high-throughput sequencing, numerous applications in genome biology and fundamental research on comparative genomics. The computational complexity of these algorithms has been previously reported in original research papers, yet this often neglected property has not been reviewed previously in a systematic manner and for a wider audience. We provide a review of space and time complexity of key sequence analysis algorithms and highlight their properties in a comprehensive manner, in order to identify potential opportunities for further research in algorithm or data structure optimization. The complexity aspect is poised to become pivotal as we will be facing challenges related to the continuous increase of genomic data on unprecedented scales and complexity in the foreseeable future, when robust biological simulation at the cell level and above becomes a reality.</t>
  </si>
  <si>
    <t xml:space="preserve">http://www.ncbi.nlm.nih.gov/pubmed/32183707</t>
  </si>
  <si>
    <t xml:space="preserve">LCQS: an efficient lossless compression tool of quality scores with random access functionality.</t>
  </si>
  <si>
    <t xml:space="preserve">Advanced sequencing machines dramatically speed up the generation of genomic data, which makes the demand of efficient compression of sequencing data extremely urgent and significant. As the most difficult part of the standard sequencing data format FASTQ, compression of the quality score has become a conundrum in the development of FASTQ compression. Existing lossless compressors of quality scores mainly utilize specific patterns generated by specific sequencer and complex context modeling techniques to solve the problem of low compression ratio. However, the main drawbacks of these compressors are the problem of weak robustness which means unstable or even unavailable results of sequencing files and the problem of slow compression speed. Meanwhile, some compressors attempt to construct a fine-grained index structure to solve the problem of slow random access decompression speed. However, they solve the problem at the sacrifice of compression speed and at the expense of large index files, which makes them inefficient and impractical. Therefore, an efficient lossless compressor of quality scores with strong robustness, high compression ratio, fast compression and random access decompression speed is urgently needed and of great significance. In this paper, based on the idea of maximizing the use of hardware resources, LCQS, a lossless compression tool specialized for quality scores, was proposed. It consists of four sequential processing steps: partitioning, indexing, packing and parallelizing. Experimental results reveal that LCQS outperforms all the other state-of-the-art compressors on all criteria except for the compression speed on the dataset SRR1284073. Furthermore, LCQS presents strong robustness on all the test datasets, with its acceleration ratios of compression speed increasing by up to 29.1x, its file size reducing by up to 28.78%, and its random access decompression speed increasing by up to 2.1x. Additionally, LCQS also exhibits strong scalability. That is, the compression speed increases almost linearly as the size of input dataset increases. The ability to handle all different kinds of quality scores and superiority in compression ratio and compression speed make LCQS a high-efficient and advanced lossless quality score compressor, along with its strength of fast random access decompression. Our tool LCQS can be downloaded from https://github.com/SCUT-CCNL/LCQSand freely available for non-commercial usage.</t>
  </si>
  <si>
    <t xml:space="preserve">http://www.ncbi.nlm.nih.gov/pubmed/31378808</t>
  </si>
  <si>
    <t xml:space="preserve">SeQuiLa-cov: A fast and scalable library for depth of coverage calculations.</t>
  </si>
  <si>
    <t xml:space="preserve">Depth of coverage calculation is an important and computationally intensive preprocessing step in a variety of next-generation sequencing pipelines, including the analysis of RNA-sequencing data, detection of copy number variants, or quality control procedures. Building upon big data technologies, we have developed SeQuiLa-cov, an extension to the recently released SeQuiLa platform, which provides efficient depth of coverage calculations, reaching &amp;gt;100× speedup over the state-of-the-art tools. The performance and scalability of our solution allow for exome and genome-wide calculations running locally or on a cluster while hiding the complexity of the distributed computing with Structured Query Language Application Programming Interface. SeQuiLa-cov provides significant performance gain in depth of coverage calculations streamlining the widely used bioinformatic processing pipelines.</t>
  </si>
  <si>
    <t xml:space="preserve">http://www.ncbi.nlm.nih.gov/pubmed/32138998</t>
  </si>
  <si>
    <t xml:space="preserve">Evaluation of real-time nanopore sequencing for Salmonella serotype prediction.</t>
  </si>
  <si>
    <t xml:space="preserve">The use of whole genome sequencing (WGS) data generated by short-read sequencing technologies such as the Illumina sequencing platforms has been shown to provide reliable results for Salmonella serotype prediction. Emerging long-read sequencing platforms developed by Oxford Nanopore Technologies (ONT) provide an alternative WGS method to meet the needs of industry for rapid and accurate Salmonella confirmation and serotype classification. Advantages of the ONT sequencing platforms include portability, real-time base-calling and long-read sequencing. To explore whether WGS data generated by an ONT sequencing platform could accurately predict Salmonella serotypes, 38 Salmonella strains representing 34 serotypes were sequenced using R9.4 flow cells on an ONT sequencer for up to 2 h. The downstream bioinformatics analysis was performed using pipelines with different assemblers including Canu, Wdbtg2 combined with Racon, or Miniasm combined with Racon. In silico serotype prediction programs were carried out using both SeqSero2 (raw reads and genome assemblies) and SISTR (genome assemblies). The WGS data of the same strains were also obtained from Illumina Hiseq (200 x depth of coverage per genome) as a benchmark of accurate serotype prediction. Predictions using WGS data generated after 30 min, 45 min, 1 h, and 2 h of ONT sequencing time all matched the prediction results from Illumina WGS data. This study demonstrated the comparable accuracy of WGS-based serotype prediction between ONT and Illumina sequencing platforms. This study also sets a start point for future validation of ONT WGS as a rapid Salmonella confirmation and serotype classification tool for the food industry.</t>
  </si>
  <si>
    <t xml:space="preserve">http://www.ncbi.nlm.nih.gov/pubmed/30994891</t>
  </si>
  <si>
    <t xml:space="preserve">Fast detection of maximal exact matches via fixed sampling of query K-mers and Bloom filtering of index K-mers.</t>
  </si>
  <si>
    <t xml:space="preserve">Detection of maximal exact matches (MEMs) between two long sequences is a fundamental problem in pairwise reference-query genome comparisons. To efficiently compare larger and larger genomes, reducing the number of indexed k-mers as well as the number of query k-mers has been adopted as a mainstream approach which saves the computational resources by avoiding a significant number of unnecessary matches. Under this framework, we proposed a new method to detect all MEMs from a pair of genomes. The method first performs a fixed sampling of k-mers on the query sequence, and adds these selected k-mers to a Bloom filter. Then all the k-mers of the reference sequence are tested by the Bloom filter. If a k-mer passes the test, it is inserted into a hash table for indexing. Compared with the existing methods, much less number of query k-mers are generated and much less k-mers are inserted into the index to avoid unnecessary matches, leading to an efficient matching process and memory usage savings. Experiments on large genomes demonstrate that our method is at least 1.8 times faster than the best of the existing algorithms. This performance is mainly attributed to the key novelty of our method that the fixed k-mer sampling must be conducted on the query sequence and the index k-mers are filtered from the reference sequence via a Bloom filter. https://github.com/yuansliu/bfMEM. Supplementary data are available at Bioinformatics online.</t>
  </si>
  <si>
    <t xml:space="preserve">http://www.ncbi.nlm.nih.gov/pubmed/29244015</t>
  </si>
  <si>
    <t xml:space="preserve">Fast algorithms for computing phylogenetic divergence time.</t>
  </si>
  <si>
    <t xml:space="preserve">The inference of species divergence time is a key step in most phylogenetic studies. Methods have been available for the last ten years to perform the inference, but the performance of the methods does not yet scale well to studies with hundreds of taxa and thousands of DNA base pairs. For example a study of 349 primate taxa was estimated to require over 9 months of processing time. In this work, we present a new algorithm, AncestralAge, that significantly improves the performance of the divergence time process. As part of AncestralAge, we demonstrate a new method for the computation of phylogenetic likelihood and our experiments show a 90% improvement in likelihood computation time on the aforementioned dataset of 349 primates taxa with over 60,000 DNA base pairs. Additionally, we show that our new method for the computation of the Bayesian prior on node ages reduces the running time for this computation on the 349 taxa dataset by 99%. Through the use of these new algorithms we open up the ability to perform divergence time inference on large phylogenetic studies.</t>
  </si>
  <si>
    <t xml:space="preserve">http://www.ncbi.nlm.nih.gov/pubmed/27485443</t>
  </si>
  <si>
    <t xml:space="preserve">An efficient method to estimate the optimum regularization parameter in RLDA.</t>
  </si>
  <si>
    <t xml:space="preserve">The biomarker discovery process in high-throughput genomic profiles has presented the statistical learning community with a challenging problem, namely learning when the number of variables is comparable or exceeding the sample size. In these settings, many classical techniques including linear discriminant analysis (LDA) falter. Poor performance of LDA is attributed to the ill-conditioned nature of sample covariance matrix when the dimension and sample size are comparable. To alleviate this problem, regularized LDA (RLDA) has been classically proposed in which the sample covariance matrix is replaced by its ridge estimate. However, the performance of RLDA depends heavily on the regularization parameter used in the ridge estimate of sample covariance matrix. We propose a range-search technique for efficient estimation of the optimum regularization parameter. Using an extensive set of simulations based on synthetic and gene expression microarray data, we demonstrate the robustness of the proposed technique to Gaussianity, an assumption used in developing the core estimator. We compare the performance of the technique in terms of accuracy and efficiency with classical techniques for estimating the regularization parameter. In terms of accuracy, the results indicate that the proposed method vastly improves on similar techniques that use classical plug-in estimator. In that respect, it is better or comparable to cross-validation-based search strategies while, depending on the sample size and dimensionality, being tens to hundreds of times faster to compute. The source code is available at https://github.com/danik0411/optimum-rlda CONTACT: amin.zollanvari@nu.edu.kzSupplementary information: Supplementary materials are available at Bioinformatics online.</t>
  </si>
  <si>
    <t xml:space="preserve">http://www.ncbi.nlm.nih.gov/pubmed/26930691</t>
  </si>
  <si>
    <t xml:space="preserve">hc-OTU: A Fast and Accurate Method for Clustering Operational Taxonomic Units Based on Homopolymer Compaction.</t>
  </si>
  <si>
    <t xml:space="preserve">To assess the genetic diversity of an environmental sample in metagenomics studies, the amplicon sequences of 16s rRNA genes need to be clustered into operational taxonomic units (OTUs). Many existing tools for OTU clustering trade off between accuracy and computational efficiency. We propose a novel OTU clustering algorithm, hc-OTU, which achieves high accuracy and fast runtime by exploiting homopolymer compaction and k-mer profiling to significantly reduce the computing time for pairwise distances of amplicon sequences. We compare the proposed method with other widely used methods, including UCLUST, CD-HIT, MOTHUR, ESPRIT, ESPRIT-TREE, and CLUSTOM, comprehensively, using nine different experimental datasets and many evaluation metrics, such as normalized mutual information, adjusted Rand index, measure of concordance, and F-score. Our evaluation reveals that the proposed method achieves a level of accuracy comparable to the respective accuracy levels of MOTHUR and ESPRIT-TREE, two widely used OTU clustering methods, while delivering orders-of-magnitude speedups.</t>
  </si>
  <si>
    <t xml:space="preserve">http://www.ncbi.nlm.nih.gov/pubmed/30860569</t>
  </si>
  <si>
    <t xml:space="preserve">DEFOR: depth- and frequency-based somatic copy number alteration detector.</t>
  </si>
  <si>
    <t xml:space="preserve">Detection of somatic copy number alterations (SCNAs) using high-throughput sequencing has become popular because of rapid developments in sequencing technology. Existing methods do not perform well in calling SCNAs for the unstable tumor genomes. We developed a new method, DEFOR, to detect SCNAs in tumor samples from exome-sequencing data. The evaluation showed that DEFOR has a higher accuracy for SCNA detection from exome sequencing compared with the five existing tools. This advantage is especially apparent in unstable tumor genomes with a large proportion of SCNAs. DEFOR is available at https://github.com/drzh/defor. Supplementary data are available at Bioinformatics online.</t>
  </si>
  <si>
    <t xml:space="preserve">http://www.ncbi.nlm.nih.gov/pubmed/28122610</t>
  </si>
  <si>
    <t xml:space="preserve">Fast and simple protein-alignment-guided assembly of orthologous gene families from microbiome sequencing reads.</t>
  </si>
  <si>
    <t xml:space="preserve">Microbiome sequencing projects typically collect tens of millions of short reads per sample. Depending on the goals of the project, the short reads can either be subjected to direct sequence analysis or be assembled into longer contigs. The assembly of whole genomes from metagenomic sequencing reads is a very difficult problem. However, for some questions, only specific genes of interest need to be assembled. This is then a gene-centric assembly where the goal is to assemble reads into contigs for a family of orthologous genes. We present a new method for performing gene-centric assembly, called protein-alignment-guided assembly, and provide an implementation in our metagenome analysis tool MEGAN. Genes are assembled on the fly, based on the alignment of all reads against a protein reference database such as NCBI-nr. Specifically, the user selects a gene family based on a classification such as KEGG and all reads binned to that gene family are assembled. Using published synthetic community metagenome sequencing reads and a set of 41 gene families, we show that the performance of this approach compares favorably with that of full-featured assemblers and that of a recently published HMM-based gene-centric assembler, both in terms of the number of reference genes detected and of the percentage of reference sequence covered. Protein-alignment-guided assembly of orthologous gene families complements whole-metagenome assembly in a new and very useful way.</t>
  </si>
  <si>
    <t xml:space="preserve">http://www.ncbi.nlm.nih.gov/pubmed/29182778</t>
  </si>
  <si>
    <t xml:space="preserve">Jointly aligning a group of DNA reads improves accuracy of identifying large deletions.</t>
  </si>
  <si>
    <t xml:space="preserve">Performing sequence alignment to identify structural variants, such as large deletions, from genome sequencing data is a fundamental task, but current methods are far from perfect. The current practice is to independently align each DNA read to a reference genome. We show that the propensity of genomic rearrangements to accumulate in repeat-rich regions imposes severe ambiguities in these alignments, and consequently on the variant calls-with current read lengths, this affects more than one third of known large deletions in the C. Venter genome. We present a method to jointly align reads to a genome, whereby alignment ambiguity of one read can be disambiguated by other reads. We show this leads to a significant improvement in the accuracy of identifying large deletions (≥20 bases), while imposing minimal computational overhead and maintaining an overall running time that is at par with current tools. A software implementation is available as an open-source Python program called JRA at https://bitbucket.org/jointreadalignment/jra-src.</t>
  </si>
  <si>
    <t xml:space="preserve">http://www.ncbi.nlm.nih.gov/pubmed/29072146</t>
  </si>
  <si>
    <t xml:space="preserve">VAliBS: a visual aligner for bisulfite sequences.</t>
  </si>
  <si>
    <t xml:space="preserve">Methylation is a common modification of DNA. It has been a very important and hot topic to study the correlation between methylation and diseases in medical science. Because of the special process with bisulfite treatment, traditional mapping tools do not work well with such methylation experimental reads. Traditional aligners are not designed for mapping bisulfite-treated reads, where the un-methylated 'C's are converted to 'T's. In this paper, we develop a reliable and visual tool, named VAliBS, for mapping bisulfate sequences to a genome reference. VAliBS works well even on large scale data or high noise data. By comparing with other state-of-the-art tools (BisMark, BSMAP, BS-Seeker2), VAliBS can improve the accuracy of bisulfite mapping. Moreover, VAliBS is a visual tool which makes its operations more easily and the alignment results are shown with colored marks which makes it easier to be read. VAliBS provides fast and accurate mapping of bisulfite-converted reads, and a friendly window system to visualize the detail of mapping of each read. VAliBS works well on both simulated data and real data. It can be useful in DNA methylation research. VALiBS implements an X-Window user interface where the methylation positions are visual and the operations are friendly.</t>
  </si>
  <si>
    <t xml:space="preserve">http://www.ncbi.nlm.nih.gov/pubmed/30816929</t>
  </si>
  <si>
    <t xml:space="preserve">Benchmarking optimization methods for parameter estimation in large kinetic models.</t>
  </si>
  <si>
    <t xml:space="preserve">Kinetic models contain unknown parameters that are estimated by optimizing the fit to experimental data. This task can be computationally challenging due to the presence of local optima and ill-conditioning. While a variety of optimization methods have been suggested to surmount these issues, it is difficult to choose the best one for a given problem a priori. A systematic comparison of parameter estimation methods for problems with tens to hundreds of optimization variables is currently missing, and smaller studies provided contradictory findings. We use a collection of benchmarks to evaluate the performance of two families of optimization methods: (i) multi-starts of deterministic local searches and (ii) stochastic global optimization metaheuristics; the latter may be combined with deterministic local searches, leading to hybrid methods. A fair comparison is ensured through a collaborative evaluation and a consideration of multiple performance metrics. We discuss possible evaluation criteria to assess the trade-off between computational efficiency and robustness. Our results show that, thanks to recent advances in the calculation of parametric sensitivities, a multi-start of gradient-based local methods is often a successful strategy, but a better performance can be obtained with a hybrid metaheuristic. The best performer combines a global scatter search metaheuristic with an interior point local method, provided with gradients estimated with adjoint-based sensitivities. We provide an implementation of this method to render it available to the scientific community. The code to reproduce the results is provided as Supplementary Material and is available at Zenodo https://doi.org/10.5281/zenodo.1304034. Supplementary data are available at Bioinformatics online.</t>
  </si>
  <si>
    <t xml:space="preserve">http://www.ncbi.nlm.nih.gov/pubmed/30418034</t>
  </si>
  <si>
    <t xml:space="preserve">MCAT: Motif Combining and Association Tool.</t>
  </si>
  <si>
    <t xml:space="preserve">De novo motif discovery in biological sequences is an important and computationally challenging problem. A myriad of algorithms have been developed to solve this problem with varying success, but it can be difficult for even a small number of these tools to reach a consensus. Because individual tools can be better suited for specific scenarios, an ensemble tool that combines the results of many algorithms can yield a more confident and complete result. We present a novel and fast tool ensemble MCAT (Motif Combining and Association Tool) for de novo motif discovery by combining six state-of-the-art motif discovery tools (MEME, BioProspector, DECOD, XXmotif, Weeder, and CMF). We apply MCAT to data sets with DNA sequences that come from various species and compare our results with two well-established ensemble motif-finding tools, EMD and DynaMIT. The experimental results show that MCAT is able to identify exact match motifs in DNA sequences efficiently, and it has a significantly better performance in practice.</t>
  </si>
  <si>
    <t xml:space="preserve">http://www.ncbi.nlm.nih.gov/pubmed/28435440</t>
  </si>
  <si>
    <t xml:space="preserve">Core column prediction for protein multiple sequence alignments.</t>
  </si>
  <si>
    <t xml:space="preserve">of a column is the fraction of its substitutions that are in so-called core columns of the gold-standard reference alignment of its proteins. In benchmark suites of protein reference alignments, the core columns of the reference alignment are those that can be confidently labeled as correct, usually due to all residues in the column being sufficiently close in the spatial superposition of the known three-dimensional structures of the proteins. Typically the accuracy of a protein multiple sequence alignment that has been computed for a benchmark is only measured with respect to the core columns of the reference alignment. When computing an alignment in practice, however, a reference alignment is not known, so the coreness of its columns can only be predicted. , the task of choosing parameter values for an aligner's scoring function to obtain a more accurate alignment of a specific set of sequences. We show that for this task, our predictor strongly outperforms other column-confidence estimators from the literature, and affords a substantial boost in alignment accuracy.</t>
  </si>
  <si>
    <t xml:space="preserve">http://www.ncbi.nlm.nih.gov/pubmed/29281959</t>
  </si>
  <si>
    <t xml:space="preserve">A comparison of genotyping-by-sequencing analysis methods on low-coverage crop datasets shows advantages of a new workflow, GB-eaSy.</t>
  </si>
  <si>
    <t xml:space="preserve">Genotyping-by-sequencing (GBS), a method to identify genetic variants and quickly genotype samples, reduces genome complexity by using restriction enzymes to divide the genome into fragments whose ends are sequenced on short-read sequencing platforms. While cost-effective, this method produces extensive missing data and requires complex bioinformatics analysis. GBS is most commonly used on crop plant genomes, and because crop plants have highly variable ploidy and repeat content, the performance of GBS analysis software can vary by target organism. Here we focus our analysis on soybean, a polyploid crop with a highly duplicated genome, relatively little public GBS data and few dedicated tools. We compared the performance of five GBS pipelines using low-coverage Illumina sequence data from three soybean populations. To address issues identified with existing methods, we developed GB-eaSy, a GBS bioinformatics workflow that incorporates widely used genomics tools, parallelization and automation to increase the accuracy and accessibility of GBS data analysis. Compared to other GBS pipelines, GB-eaSy rapidly and accurately identified the greatest number of SNPs, with SNP calls closely concordant with whole-genome sequencing of selected lines. Across all five GBS analysis platforms, SNP calls showed unexpectedly low convergence but generally high accuracy, indicating that the workflows arrived at largely complementary sets of valid SNP calls on the low-coverage data analyzed. We show that GB-eaSy is approximately as good as, or better than, other leading software solutions in the accuracy, yield and missing data fraction of variant calling, as tested on low-coverage genomic data from soybean. It also performs well relative to other solutions in terms of the run time and disk space required. In addition, GB-eaSy is built from existing open-source, modular software packages that are regularly updated and commonly used, making it straightforward to install and maintain. While GB-eaSy outperformed other individual methods on the datasets analyzed, our findings suggest that a comprehensive approach integrating the results from multiple GBS bioinformatics pipelines may be the optimal strategy to obtain the largest, most highly accurate SNP yield possible from low-coverage polyploid sequence data.</t>
  </si>
  <si>
    <t xml:space="preserve">http://www.ncbi.nlm.nih.gov/pubmed/27069250</t>
  </si>
  <si>
    <t xml:space="preserve">Systematic review of next-generation sequencing simulators: computational tools, features and perspectives.</t>
  </si>
  <si>
    <t xml:space="preserve">High-throughput next-generation sequencing (NGS) technologies have rapidly generated a large volume of genomic data. To aid the development and evaluation of new statistical models and computational methods, NGS-based simulators have been proposed to construct better experimental workflows. However, the comparative performance of these NGS simulators remains unclear. In this review, we conducted a comprehensive investigation of NGS simulators for various sequencing techniques, including DNA sequencing, metagenomic sequencing, RNA-seq, ChIP-seq and bisulfite sequencing for methylation.</t>
  </si>
  <si>
    <t xml:space="preserve">http://www.ncbi.nlm.nih.gov/pubmed/27189547</t>
  </si>
  <si>
    <t xml:space="preserve">Fast Coalescent-Based Computation of Local Branch Support from Quartet Frequencies.</t>
  </si>
  <si>
    <t xml:space="preserve">Species tree reconstruction is complicated by effects of incomplete lineage sorting, commonly modeled by the multi-species coalescent model (MSC). While there has been substantial progress in developing methods that estimate a species tree given a collection of gene trees, less attention has been paid to fast and accurate methods of quantifying support. In this article, we propose a fast algorithm to compute quartet-based support for each branch of a given species tree with regard to a given set of gene trees. We then show how the quartet support can be used in the context of the MSC to compute (1) the local posterior probability (PP) that the branch is in the species tree and (2) the length of the branch in coalescent units. We evaluate the precision and recall of the local PP on a wide set of simulated and biological datasets, and show that it has very high precision and improved recall compared with multi-locus bootstrapping. The estimated branch lengths are highly accurate when gene tree estimation error is low, but are underestimated when gene tree estimation error increases. Computation of both the branch length and local PP is implemented as new features in ASTRAL.</t>
  </si>
  <si>
    <t xml:space="preserve">http://www.ncbi.nlm.nih.gov/pubmed/30643257</t>
  </si>
  <si>
    <t xml:space="preserve">Fast and accurate genomic analyses using genome graphs.</t>
  </si>
  <si>
    <t xml:space="preserve">The human reference genome serves as the foundation for genomics by providing a scaffold for alignment of sequencing reads, but currently only reflects a single consensus haplotype, thus impairing analysis accuracy. Here we present a graph reference genome implementation that enables read alignment across 2,800 diploid genomes encompassing 12.6 million SNPs and 4.0 million insertions and deletions (indels). The pipeline processes one whole-genome sequencing sample in 6.5 h using a system with 36 CPU cores. We show that using a graph genome reference improves read mapping sensitivity and produces a 0.5% increase in variant calling recall, with unaffected specificity. Structural variations incorporated into a graph genome can be genotyped accurately under a unified framework. Finally, we show that iterative augmentation of graph genomes yields incremental gains in variant calling accuracy. Our implementation is an important advance toward fulfilling the promise of graph genomes to radically enhance the scalability and accuracy of genomic analyses.</t>
  </si>
  <si>
    <t xml:space="preserve">http://www.ncbi.nlm.nih.gov/pubmed/29035570</t>
  </si>
  <si>
    <t xml:space="preserve">A Median Solver and Phylogenetic Inference Based on Double-Cut-and-Join Sorting.</t>
  </si>
  <si>
    <t xml:space="preserve">Genome rearrangement is known as one of the main evolutionary mechanisms on the genomic level. Phylogenetic analysis based on rearrangement played a crucial role in biological research in the past decades, especially with the increasing availability of fully sequenced genomes. In general, phylogenetic analysis aims to solve two problems: small parsimony problem (SPP) and big parsimony problem (BPP). Maximum parsimony is a popular approach for SPP and BPP, which relies on iteratively solving an NP-hard problem, the median problem. As a result, current median solvers and phylogenetic inference methods based on the median problem all face serious problems on scalability and cannot be applied to data sets with large and distant genomes. In this article, we propose a new median solver for gene order data that combines double-cut-and-join sorting with the simulated annealing algorithm. Based on this median solver, we built a new phylogenetic inference method to solve both SPP and BPP problems. Our experimental results show that the new median solver achieves an excellent performance on simulated data sets, and the phylogenetic inference tool built based on the new median solver has a better performance than other existing methods.</t>
  </si>
  <si>
    <t xml:space="preserve">http://www.ncbi.nlm.nih.gov/pubmed/28582480</t>
  </si>
  <si>
    <t xml:space="preserve">PASTASpark: multiple sequence alignment meets Big Data.</t>
  </si>
  <si>
    <t xml:space="preserve">One basic step in many bioinformatics analyses is the multiple sequence alignment. One of the state-of-the-art tools to perform multiple sequence alignment is PASTA (Practical Alignments using SATé and TrAnsitivity). PASTA supports multithreading but it is limited to process datasets on shared memory systems. In this work we introduce PASTASpark, a tool that uses the Big Data engine Apache Spark to boost the performance of the alignment phase of PASTA, which is the most expensive task in terms of time consumption. Speedups up to 10×  with respect to single-threaded PASTA were observed, which allows to process an ultra-large dataset of 200 000 sequences within the 24-h limit. PASTASpark is an Open Source tool available at https://github.com/citiususc/pastaspark. josemanuel.abuin@usc.es. Supplementary data are available at Bioinformatics online.</t>
  </si>
  <si>
    <t xml:space="preserve">http://www.ncbi.nlm.nih.gov/pubmed/29490610</t>
  </si>
  <si>
    <t xml:space="preserve">A randomized approach to speed up the analysis of large-scale read-count data in the application of CNV detection.</t>
  </si>
  <si>
    <t xml:space="preserve">The application of high-throughput sequencing in a broad range of quantitative genomic assays (e.g., DNA-seq, ChIP-seq) has created a high demand for the analysis of large-scale read-count data. Typically, the genome is divided into tiling windows and windowed read-count data is generated for the entire genome from which genomic signals are detected (e.g. copy number changes in DNA-seq, enrichment peaks in ChIP-seq). For accurate analysis of read-count data, many state-of-the-art statistical methods use generalized linear models (GLM) coupled with the negative-binomial (NB) distribution by leveraging its ability for simultaneous bias correction and signal detection. However, although statistically powerful, the GLM+NB method has a quadratic computational complexity and therefore suffers from slow running time when applied to large-scale windowed read-count data. In this study, we aimed to speed up substantially the GLM+NB method by using a randomized algorithm and we demonstrate here the utility of our approach in the application of detecting copy number variants (CNVs) using a real example. We propose an efficient estimator, the randomized GLM+NB coefficients estimator (RGE), for speeding up the GLM+NB method. RGE samples the read-count data and solves the estimation problem on a smaller scale. We first theoretically validated the consistency and the variance properties of RGE. We then applied RGE to GENSENG, a GLM+NB based method for detecting CNVs. We named the resulting method as &amp;quot;R-GENSENG&amp;quot;. Based on extensive evaluation using both simulated and empirical data, we concluded that R-GENSENG is ten times faster than the original GENSENG while maintaining GENSENG's accuracy in CNV detection. Our results suggest that RGE strategy developed here could be applied to other GLM+NB based read-count analyses, i.e. ChIP-seq data analysis, to substantially improve their computational efficiency while preserving the analytic power.</t>
  </si>
  <si>
    <t xml:space="preserve">http://www.ncbi.nlm.nih.gov/pubmed/28361688</t>
  </si>
  <si>
    <t xml:space="preserve">Pysim-sv: a package for simulating structural variation data with GC-biases.</t>
  </si>
  <si>
    <t xml:space="preserve">Structural variations (SVs) are wide-spread in human genomes and may have important implications in disease-related and evolutionary studies. High-throughput sequencing (HTS) has become a major platform for SV detection and simulation serves as a powerful and cost-effective approach for benchmarking SV detection algorithms. Accurate performance assessment by simulation requires the simulator capable of generating simulation data with all important features of real data, such GC biases in HTS data and various complexities in tumor data. However, no available package has systematically addressed all issues in data simulation for SV benchmarking. Pysim-sv is a package for simulating HTS data to evaluate performance of SV detection algorithms. Pysim-sv can introduce a wide spectrum of germline and somatic genomic variations. The package contains functionalities to simulate tumor data with aneuploidy and heterogeneous subclones, which is very useful in assessing algorithm performance in tumor studies. Furthermore, Pysim-sv can introduce GC-bias, the most important and prevalent bias in HTS data, in the simulated HTS data. Pysim-sv provides an unbiased toolkit for evaluating HTS-based SV detection algorithms.</t>
  </si>
  <si>
    <t xml:space="preserve">http://www.ncbi.nlm.nih.gov/pubmed/28315633</t>
  </si>
  <si>
    <t xml:space="preserve">Using simulated fluorescence cell micrographs for the evaluation of cell image segmentation algorithms.</t>
  </si>
  <si>
    <t xml:space="preserve">Manual assessment and evaluation of fluorescent micrograph cell experiments is time-consuming and tedious. Automated segmentation pipelines can ensure efficient and reproducible evaluation and analysis with constant high quality for all images of an experiment. Such cell segmentation approaches are usually validated and rated in comparison to manually annotated micrographs. Nevertheless, manual annotations are prone to errors and display inter- and intra-observer variability which influence the validation results of automated cell segmentation pipelines. We present a new approach to simulate fluorescent cell micrographs that provides an objective ground truth for the validation of cell segmentation methods. The cell simulation was evaluated twofold: (1) An expert observer study shows that the proposed approach generates realistic fluorescent cell micrograph simulations. (2) An automated segmentation pipeline on the simulated fluorescent cell micrographs reproduces segmentation performances of that pipeline on real fluorescent cell micrographs. The proposed simulation approach produces realistic fluorescent cell micrographs with corresponding ground truth. The simulated data is suited to evaluate image segmentation pipelines more efficiently and reproducibly than it is possible on manually annotated real micrographs.</t>
  </si>
  <si>
    <t xml:space="preserve">http://www.ncbi.nlm.nih.gov/pubmed/26845461</t>
  </si>
  <si>
    <t xml:space="preserve">Structural variation detection using next-generation sequencing data: A comparative technical review.</t>
  </si>
  <si>
    <t xml:space="preserve">Structural variations (SVs) are mutations in the genome of size at least fifty nucleotides. They contribute to the phenotypic differences among healthy individuals, cause severe diseases and even cancers by breaking or linking genes. Thus, it is crucial to systematically profile SVs in the genome. In the past decade, many next-generation sequencing (NGS)-based SV detection methods have been proposed due to the significant cost reduction of NGS experiments and their ability to unbiasedly detect SVs to the base-pair resolution. These SV detection methods vary in both sensitivity and specificity, since they use different SV-property-dependent and library-property-dependent features. As a result, predictions from different SV callers are often inconsistent. Besides, the noises in the data (both platform-specific sequencing error and artificial chimeric reads) impede the specificity of SV detection. Poorly characterized regions in the human genome (e.g., repeat regions) greatly impact the reads mapping and in turn affect the SV calling accuracy. Calling of complex SVs requires specialized SV callers. Apart from accuracy, processing speed of SV caller is another factor deciding its usability. Knowing the pros and cons of different SV calling techniques and the objectives of the biological study are essential for biologists and bioinformaticians to make informed decisions. This paper describes different components in the SV calling pipeline and reviews the techniques used by existing SV callers. Through simulation study, we also demonstrate that library properties, especially insert size, greatly impact the sensitivity of different SV callers. We hope the community can benefit from this work both in designing new SV calling methods and in selecting the appropriate SV caller for specific biological studies.</t>
  </si>
  <si>
    <t xml:space="preserve">http://www.ncbi.nlm.nih.gov/pubmed/28911123</t>
  </si>
  <si>
    <t xml:space="preserve">A systematic comparison of error correction enzymes by next-generation sequencing.</t>
  </si>
  <si>
    <t xml:space="preserve">Gene synthesis, the process of assembling gene-length fragments from shorter groups of oligonucleotides (oligos), is becoming an increasingly important tool in molecular and synthetic biology. The length, quality and cost of gene synthesis are limited by errors produced during oligo synthesis and subsequent assembly. Enzymatic error correction methods are cost-effective means to ameliorate errors in gene synthesis. Previous analyses of these methods relied on cloning and Sanger sequencing to evaluate their efficiencies, limiting quantitative assessment. Here, we develop a method to quantify errors in synthetic DNA by next-generation sequencing. We analyzed errors in model gene assemblies and systematically compared six different error correction enzymes across 11 conditions. We find that ErrASE and T7 Endonuclease I are the most effective at decreasing average error rates (up to 5.8-fold relative to the input), whereas MutS is the best for increasing the number of perfect assemblies (up to 25.2-fold). We are able to quantify differential specificities such as ErrASE preferentially corrects C/G transversions whereas T7 Endonuclease I preferentially corrects A/T transversions. More generally, this experimental and computational pipeline is a fast, scalable and extensible way to analyze errors in gene assemblies, to profile error correction methods, and to benchmark DNA synthesis methods.</t>
  </si>
  <si>
    <t xml:space="preserve">http://www.ncbi.nlm.nih.gov/pubmed/29346504</t>
  </si>
  <si>
    <t xml:space="preserve">BAUM: improving genome assembly by adaptive unique mapping and local overlap-layout-consensus approach.</t>
  </si>
  <si>
    <t xml:space="preserve">It is highly desirable to assemble genomes of high continuity and consistency at low cost. The current bottleneck of draft genome continuity using the second generation sequencing (SGS) reads is primarily caused by uncertainty among repetitive sequences. Even though the single-molecule real-time sequencing technology is very promising to overcome the uncertainty issue, its relatively high cost and error rate add burden on budget or computation. Many long-read assemblers take the overlap-layout-consensus (OLC) paradigm, which is less sensitive to sequencing errors, heterozygosity and variability of coverage. However, current assemblers of SGS data do not sufficiently take advantage of the OLC approach. Aiming at minimizing uncertainty, the proposed method BAUM, breaks the whole genome into regions by adaptive unique mapping; then the local OLC is used to assemble each region in parallel. BAUM can (i) perform reference-assisted assembly based on the genome of a close species (ii) or improve the results of existing assemblies that are obtained based on short or long sequencing reads. The tests on two eukaryote genomes, a wild rice Oryza longistaminata and a parrot Melopsittacus undulatus, show that BAUM achieved substantial improvement on genome size and continuity. Besides, BAUM reconstructed a considerable amount of repetitive regions that failed to be assembled by existing short read assemblers. We also propose statistical approaches to control the uncertainty in different steps of BAUM. http://www.zhanyuwang.xin/wordpress/index.php/2017/07/21/baum. Supplementary data are available at Bioinformatics online.</t>
  </si>
  <si>
    <t xml:space="preserve">http://www.ncbi.nlm.nih.gov/pubmed/29220491</t>
  </si>
  <si>
    <t xml:space="preserve">CNVcaller: highly efficient and widely applicable software for detecting copy number variations in large populations.</t>
  </si>
  <si>
    <t xml:space="preserve">The increasing amount of sequencing data available for a wide variety of species can be theoretically used for detecting copy number variations (CNVs) at the population level. However, the growing sample sizes and the divergent complexity of nonhuman genomes challenge the efficiency and robustness of current human-oriented CNV detection methods. Here, we present CNVcaller, a read-depth method for discovering CNVs in population sequencing data. The computational speed of CNVcaller was 1-2 orders of magnitude faster than CNVnator and Genome STRiP for complex genomes with thousands of unmapped scaffolds. CNV detection of 232 goats required only 1.4 days on a single compute node. Additionally, the Mendelian consistency of sheep trios indicated that CNVcaller mitigated the influence of high proportions of gaps and misassembled duplications in the nonhuman reference genome assembly. Furthermore, multiple evaluations using real sheep and human data indicated that CNVcaller achieved the best accuracy and sensitivity for detecting duplications. The fast generalized detection algorithms included in CNVcaller overcome prior computational barriers for detecting CNVs in large-scale sequencing data with complex genomic structures. Therefore, CNVcaller promotes population genetic analyses of functional CNVs in more species.</t>
  </si>
  <si>
    <t xml:space="preserve">http://www.ncbi.nlm.nih.gov/pubmed/27170037</t>
  </si>
  <si>
    <t xml:space="preserve">SA-SSR: a suffix array-based algorithm for exhaustive and efficient SSR discovery in large genetic sequences.</t>
  </si>
  <si>
    <t xml:space="preserve">Simple Sequence Repeats (SSRs) are used to address a variety of research questions in a variety of fields (e.g. population genetics, phylogenetics, forensics, etc.), due to their high mutability within and between species. Here, we present an innovative algorithm, SA-SSR, based on suffix and longest common prefix arrays for efficiently detecting SSRs in large sets of sequences. Existing SSR detection applications are hampered by one or more limitations (i.e. speed, accuracy, ease-of-use, etc.). Our algorithm addresses these challenges while being the most comprehensive and correct SSR detection software available. SA-SSR is 100% accurate and detected &amp;gt;1000 more SSRs than the second best algorithm, while offering greater control to the user than any existing software. SA-SSR is freely available at http://github.com/ridgelab/SA-SSR CONTACT: perry.ridge@byu.edu Supplementary data are available at Bioinformatics online.</t>
  </si>
  <si>
    <t xml:space="preserve">http://www.ncbi.nlm.nih.gov/pubmed/29993839</t>
  </si>
  <si>
    <t xml:space="preserve">Inferring Large-Scale Gene Regulatory Networks Using a Randomized Algorithm Based on Singular Value Decomposition.</t>
  </si>
  <si>
    <t xml:space="preserve">Reconstructing large-scale gene regulatory networks (GRNs) is a challenging problem in the field of computational biology. Various methods for inferring GRNs have been developed, but they fail to accurately infer GRNs with a large number of genes. Additionally, the existing evaluation indexes for evaluating the constructed networks have obvious disadvantages because GRNs in most biological systems are sparse. In this paper, we develop a new method for inferring GRNs based on randomized singular value decomposition (RSVD) and ordinary differential equation (ODE)-based optimization, denoted as IGRSVD, from large-scale time series data with noise. The three major contributions of this paper are as follows. First, the IGRSVD algorithm uses the RSVD to handle the noise and reduce the original large-scale data into small-scale problems. Second, we propose two new evaluated indexes, the expected value accuracy (EVA) and the expected value error (EVE), to evaluate the performance of inferred networks by considering the sparse features in the network. Finally, the proposed IGRSVD algorithm is compared with the existing SVD algorithm and PCA_CMI algorithm using four subsets from E. coli and datasets from DREAM challenge. The experimental results demonstrate that the IGRSVD algorithm is effective and more suitable for reconstructing large-scale networks.</t>
  </si>
  <si>
    <t xml:space="preserve">http://www.ncbi.nlm.nih.gov/pubmed/31345254</t>
  </si>
  <si>
    <t xml:space="preserve">Benchmarking of alignment-free sequence comparison methods.</t>
  </si>
  <si>
    <t xml:space="preserve">Alignment-free (AF) sequence comparison is attracting persistent interest driven by data-intensive applications. Hence, many AF procedures have been proposed in recent years, but a lack of a clearly defined benchmarking consensus hampers their performance assessment. Here, we present a community resource (http://afproject.org) to establish standards for comparing alignment-free approaches across different areas of sequence-based research. We characterize 74 AF methods available in 24 software tools for five research applications, namely, protein sequence classification, gene tree inference, regulatory element detection, genome-based phylogenetic inference, and reconstruction of species trees under horizontal gene transfer and recombination events. The interactive web service allows researchers to explore the performance of alignment-free tools relevant to their data types and analytical goals. It also allows method developers to assess their own algorithms and compare them with current state-of-the-art tools, accelerating the development of new, more accurate AF solutions.</t>
  </si>
  <si>
    <t xml:space="preserve">http://www.ncbi.nlm.nih.gov/pubmed/30400818</t>
  </si>
  <si>
    <t xml:space="preserve">Combining accurate tumor genome simulation with crowdsourcing to benchmark somatic structural variant detection.</t>
  </si>
  <si>
    <t xml:space="preserve">The phenotypes of cancer cells are driven in part by somatic structural variants. Structural variants can initiate tumors, enhance their aggressiveness, and provide unique therapeutic opportunities. Whole-genome sequencing of tumors can allow exhaustive identification of the specific structural variants present in an individual cancer, facilitating both clinical diagnostics and the discovery of novel mutagenic mechanisms. A plethora of somatic structural variant detection algorithms have been created to enable these discoveries; however, there are no systematic benchmarks of them. Rigorous performance evaluation of somatic structural variant detection methods has been challenged by the lack of gold standards, extensive resource requirements, and difficulties arising from the need to share personal genomic information. To facilitate structural variant detection algorithm evaluations, we create a robust simulation framework for somatic structural variants by extending the BAMSurgeon algorithm. We then organize and enable a crowdsourced benchmarking within the ICGC-TCGA DREAM Somatic Mutation Calling Challenge (SMC-DNA). We report here the results of structural variant benchmarking on three different tumors, comprising 204 submissions from 15 teams. In addition to ranking methods, we identify characteristic error profiles of individual algorithms and general trends across them. Surprisingly, we find that ensembles of analysis pipelines do not always outperform the best individual method, indicating a need for new ways to aggregate somatic structural variant detection approaches. The synthetic tumors and somatic structural variant detection leaderboards remain available as a community benchmarking resource, and BAMSurgeon is available at https://github.com/adamewing/bamsurgeon .</t>
  </si>
  <si>
    <t xml:space="preserve">http://www.ncbi.nlm.nih.gov/pubmed/30534555</t>
  </si>
  <si>
    <t xml:space="preserve">Intelligence Algorithms for Protein Classification by Mass Spectrometry.</t>
  </si>
  <si>
    <t xml:space="preserve">Mass spectrometry (MS) is an important technique in protein research. Effective classification methods by MS data could contribute to early and less-invasive diagnosis and also facilitate developments in the bioinformatics field. As MS data is featured by high dimension, appropriate methods which can effectively deal with the large amount of MS data have been widely studied. In this paper, the applications of methods based on intelligence algorithms have been investigated. Firstly, classification and biomarker analysis methods using typical machine learning approaches have been discussed. Then those are followed by the Ensemble strategy algorithms. Clearly, simple and basic machine learning algorithms hardly addressed the various needs of protein MS classification. Preprocessing algorithms have been also studied, as these methods are useful for feature selection or feature extraction to improve classification performance. Protein MS data growing with data volume becomes complicated and large; improvements in classification methods in terms of classifier selection and combinations of different algorithms and preprocessing algorithms are more emphasized in further work.</t>
  </si>
  <si>
    <t xml:space="preserve">http://www.ncbi.nlm.nih.gov/pubmed/31711268</t>
  </si>
  <si>
    <t xml:space="preserve">Improved assembly and variant detection of a haploid human genome using single-molecule, high-fidelity long reads.</t>
  </si>
  <si>
    <t xml:space="preserve">The sequence and assembly of human genomes using long-read sequencing technologies has revolutionized our understanding of structural variation and genome organization. We compared the accuracy, continuity, and gene annotation of genome assemblies generated from either high-fidelity (HiFi) or continuous long-read (CLR) datasets from the same complete hydatidiform mole human genome. We find that the HiFi sequence data assemble an additional 10% of duplicated regions and more accurately represent the structure of tandem repeats, as validated with orthogonal analyses. As a result, an additional 5 Mbp of pericentromeric sequences are recovered in the HiFi assembly, resulting in a 2.5-fold increase in the NG50 within 1 Mbp of the centromere (HiFi 480.6 kbp, CLR 191.5 kbp). Additionally, the HiFi genome assembly was generated in significantly less time with fewer computational resources than the CLR assembly. Although the HiFi assembly has significantly improved continuity and accuracy in many complex regions of the genome, it still falls short of the assembly of centromeric DNA and the largest regions of segmental duplication using existing assemblers. Despite these shortcomings, our results suggest that HiFi may be the most effective standalone technology for de novo assembly of human genomes.</t>
  </si>
  <si>
    <t xml:space="preserve">http://www.ncbi.nlm.nih.gov/pubmed/27556417</t>
  </si>
  <si>
    <t xml:space="preserve">Improving alignment accuracy on homopolymer regions for semiconductor-based sequencing technologies.</t>
  </si>
  <si>
    <t xml:space="preserve">Ion Torrent and Ion Proton are semiconductor-based sequencing technologies that feature rapid sequencing speed and low upfront and operating costs, thanks to the avoidance of modified nucleotides and optical measurements. Despite of these advantages, however, Ion semiconductor sequencing technologies suffer much reduced sequencing accuracy at the genomic loci with homopolymer repeats of the same nucleotide. Such limitation significantly reduces its efficiency for the biological applications aiming at accurately identifying various genetic variants. In this study, we propose a Bayesian inference-based method that takes the advantage of the signal distributions of the electrical voltages that are measured for all the homopolymers of a fixed length. By cross-referencing the length of homopolymers in the reference genome and the voltage signal distribution derived from the experiment, the proposed integrated model significantly improves the alignment accuracy around the homopolymer regions. Besides improving alignment accuracy on homopolymer regions for semiconductor-based sequencing technologies with the proposed model, similar strategies can also be used on other high-throughput sequencing technologies that share similar limitations.</t>
  </si>
  <si>
    <t xml:space="preserve">http://www.ncbi.nlm.nih.gov/pubmed/27034376</t>
  </si>
  <si>
    <t xml:space="preserve">Long-read sequence assembly of the gorilla genome.</t>
  </si>
  <si>
    <t xml:space="preserve">Accurate sequence and assembly of genomes is a critical first step for studies of genetic variation. We generated a high-quality assembly of the gorilla genome using single-molecule, real-time sequence technology and a string graph de novo assembly algorithm. The new assembly improves contiguity by two to three orders of magnitude with respect to previously released assemblies, recovering 87% of missing reference exons and incomplete gene models. Although regions of large, high-identity segmental duplications remain largely unresolved, this comprehensive assembly provides new biological insight into genetic diversity, structural variation, gene loss, and representation of repeat structures within the gorilla genome. The approach provides a path forward for the routine assembly of mammalian genomes at a level approaching that of the current quality of the human genome.</t>
  </si>
  <si>
    <t xml:space="preserve">http://www.ncbi.nlm.nih.gov/pubmed/28775309</t>
  </si>
  <si>
    <t xml:space="preserve">Rapid de novo assembly of the European eel genome from nanopore sequencing reads.</t>
  </si>
  <si>
    <t xml:space="preserve">We have sequenced the genome of the endangered European eel using the MinION by Oxford Nanopore, and assembled these data using a novel algorithm specifically designed for large eukaryotic genomes. For this 860 Mbp genome, the entire computational process takes two days on a single CPU. The resulting genome assembly significantly improves on a previous draft based on short reads only, both in terms of contiguity (N50 1.2 Mbp) and structural quality. This combination of affordable nanopore sequencing and light weight assembly promises to make high-quality genomic resources accessible for many non-model plants and animals.</t>
  </si>
  <si>
    <t xml:space="preserve">http://www.ncbi.nlm.nih.gov/pubmed/27884206</t>
  </si>
  <si>
    <t xml:space="preserve">Large-scale benchmarking reveals false discoveries and count transformation sensitivity in 16S rRNA gene amplicon data analysis methods used in microbiome studies.</t>
  </si>
  <si>
    <t xml:space="preserve">There is an immense scientific interest in the human microbiome and its effects on human physiology, health, and disease. A common approach for examining bacterial communities is high-throughput sequencing of 16S rRNA gene hypervariable regions, aggregating sequence-similar amplicons into operational taxonomic units (OTUs). Strategies for detecting differential relative abundance of OTUs between sample conditions include classical statistical approaches as well as a plethora of newer methods, many borrowing from the related field of RNA-seq analysis. This effort is complicated by unique data characteristics, including sparsity, sequencing depth variation, and nonconformity of read counts to theoretical distributions, which is often exacerbated by exploratory and/or unbalanced study designs. Here, we assess the robustness of available methods for (1) inference in differential relative abundance analysis and (2) beta-diversity-based sample separation, using a rigorous benchmarking framework based on large clinical 16S microbiome datasets from different sources. Running more than 380,000 full differential relative abundance tests on real datasets with permuted case/control assignments and in silico-spiked OTUs, we identify large differences in method performance on a range of parameters, including false positive rates, sensitivity to sparsity and case/control balances, and spike-in retrieval rate. In large datasets, methods with the highest false positive rates also tend to have the best detection power. For beta-diversity-based sample separation, we show that library size normalization has very little effect and that the distance metric is the most important factor in terms of separation power. Our results, generalizable to datasets from different sequencing platforms, demonstrate how the choice of method considerably affects analysis outcome. Here, we give recommendations for tools that exhibit low false positive rates, have good retrieval power across effect sizes and case/control proportions, and have low sparsity bias. Result output from some commonly used methods should be interpreted with caution. We provide an easily extensible framework for benchmarking of new methods and future microbiome datasets.</t>
  </si>
  <si>
    <t xml:space="preserve">http://www.ncbi.nlm.nih.gov/pubmed/28438122</t>
  </si>
  <si>
    <t xml:space="preserve">Comprehensive performance comparison of high-resolution array platforms for genome-wide Copy Number Variation (CNV) analysis in humans.</t>
  </si>
  <si>
    <t xml:space="preserve">High-resolution microarray technology is routinely used in basic research and clinical practice to efficiently detect copy number variants (CNVs) across the entire human genome. A new generation of arrays combining high probe densities with optimized designs will comprise essential tools for genome analysis in the coming years. We systematically compared the genome-wide CNV detection power of all 17 available array designs from the Affymetrix, Agilent, and Illumina platforms by hybridizing the well-characterized genome of 1000 Genomes Project subject NA12878 to all arrays, and performing data analysis using both manufacturer-recommended and platform-independent software. We benchmarked the resulting CNV call sets from each array using a gold standard set of CNVs for this genome derived from 1000 Genomes Project whole genome sequencing data. The arrays tested comprise both SNP and aCGH platforms with varying designs and contain between ~0.5 to ~4.6 million probes. Across the arrays CNV detection varied widely in number of CNV calls (4-489), CNV size range (~40 bp to ~8 Mbp), and percentage of non-validated CNVs (0-86%). We discovered strikingly strong effects of specific array design principles on performance. For example, some SNP array designs with the largest numbers of probes and extensive exonic coverage produced a considerable number of CNV calls that could not be validated, compared to designs with probe numbers that are sometimes an order of magnitude smaller. This effect was only partially ameliorated using different analysis software and optimizing data analysis parameters. High-resolution microarrays will continue to be used as reliable, cost- and time-efficient tools for CNV analysis. However, different applications tolerate different limitations in CNV detection. Our study quantified how these arrays differ in total number and size range of detected CNVs as well as sensitivity, and determined how each array balances these attributes. This analysis will inform appropriate array selection for future CNV studies, and allow better assessment of the CNV-analytical power of both published and ongoing array-based genomics studies. Furthermore, our findings emphasize the importance of concurrent use of multiple analysis algorithms and independent experimental validation in array-based CNV detection studies.</t>
  </si>
  <si>
    <t xml:space="preserve">http://www.ncbi.nlm.nih.gov/pubmed/30408027</t>
  </si>
  <si>
    <t xml:space="preserve">Putting benchmarks in their rightful place: The heart of computational biology.</t>
  </si>
  <si>
    <t xml:space="preserve">Research in computational biology has given rise to a vast number of methods developed to solve scientific problems. For areas in which many approaches exist, researchers have a hard time deciding which tool to select to address a scientific challenge, as essentially all publications introducing a new method will claim better performance than all others. Not all of these claims can be correct. Equally, for this same reason, developers struggle to demonstrate convincingly that they created a new and superior algorithm or implementation. Moreover, the developer community often has difficulty discerning which new approaches constitute true scientific advances for the field. The obvious answer to this conundrum is to develop benchmarks-meaning standard points of reference that facilitate evaluating the performance of different tools-allowing both users and developers to compare multiple tools in an unbiased fashion.</t>
  </si>
  <si>
    <t xml:space="preserve">http://www.ncbi.nlm.nih.gov/pubmed/30993316</t>
  </si>
  <si>
    <t xml:space="preserve">A new statistic for efficient detection of repetitive sequences.</t>
  </si>
  <si>
    <t xml:space="preserve">Detecting sequences containing repetitive regions is a basic bioinformatics task with many applications. Several methods have been developed for various types of repeat detection tasks. An efficient generic method for detecting most types of repetitive sequences is still desirable. Inspired by the excellent properties and successful applications of the D2 family of statistics in comparative analyses of genomic sequences, we developed a new statistic D2R that can efficiently discriminate sequences with or without repetitive regions. Using the statistic, we developed an algorithm of linear time and space complexity for detecting most types of repetitive sequences in multiple scenarios, including finding candidate clustered regularly interspaced short palindromic repeats regions from bacterial genomic or metagenomics sequences. Simulation and real data experiments show that the method works well on both assembled sequences and unassembled short reads. The codes are available at https://github.com/XuegongLab/D2R_codes under GPL 3.0 license. Supplementary data are available at Bioinformatics online.</t>
  </si>
  <si>
    <t xml:space="preserve">http://www.ncbi.nlm.nih.gov/pubmed/29186284</t>
  </si>
  <si>
    <t xml:space="preserve">CALQ: compression of quality values of aligned sequencing data.</t>
  </si>
  <si>
    <t xml:space="preserve">Recent advancements in high-throughput sequencing technology have led to a rapid growth of genomic data. Several lossless compression schemes have been proposed for the coding of such data present in the form of raw FASTQ files and aligned SAM/BAM files. However, due to their high entropy, losslessly compressed quality values account for about 80% of the size of compressed files. For the quality values, we present a novel lossy compression scheme named CALQ. By controlling the coarseness of quality value quantization with a statistical genotyping model, we minimize the impact of the introduced distortion on downstream analyses. We analyze the performance of several lossy compressors for quality values in terms of trade-off between the achieved compressed size (in bits per quality value) and the Precision and Recall achieved after running a variant calling pipeline over sequencing data of the well-known NA12878 individual. By compressing and reconstructing quality values with CALQ, we observe a better average variant calling performance than with the original data while achieving a size reduction of about one order of magnitude with respect to the state-of-the-art lossless compressors. Furthermore, we show that CALQ performs as good as or better than the state-of-the-art lossy compressors in terms of variant calling Recall and Precision for most of the analyzed datasets. CALQ is written in C ++ and can be downloaded from https://github.com/voges/calq. voges@tnt.uni-hannover.de or mhernaez@illinois.edu. Supplementary data are available at Bioinformatics online.</t>
  </si>
  <si>
    <t xml:space="preserve">http://www.ncbi.nlm.nih.gov/pubmed/28961789</t>
  </si>
  <si>
    <t xml:space="preserve">ReMILO: reference assisted misassembly detection algorithm using short and long reads.</t>
  </si>
  <si>
    <t xml:space="preserve">Contigs assembled from the second generation sequencing short reads may contain misassemblies, and thus complicate downstream analysis or even lead to incorrect analysis results. Fortunately, with more and more sequenced species available, it becomes possible to use the reference genome of a closely related species to detect misassemblies. In addition, long reads of the third generation sequencing technology have been more and more widely used, and can also help detect misassemblies. Here, we introduce ReMILO, a reference assisted misassembly detection algorithm that uses both short reads and PacBio SMRT long reads. ReMILO aligns the initial short reads to both the contigs and reference genome, and then constructs a novel data structure called red-black multipositional de Bruijn graph to detect misassemblies. In addition, ReMILO also aligns the contigs to long reads and find their differences from the long reads to detect more misassemblies. In our performance test on short read assemblies of human chromosome 14 data, ReMILO can detect 41.8-77.9% extensive misassemblies and 33.6-54.5% local misassemblies. On hybrid short and long read assemblies of S.pastorianus data, ReMILO can also detect 60.6-70.9% extensive misassemblies and 28.6-54.0% local misassemblies. The ReMILO software can be downloaded for free under Artistic License 2.0 from this site: https://github.com/songc001/remilo. baoe@bjtu.edu.cn. Supplementary data are available at Bioinformatics online.</t>
  </si>
  <si>
    <t xml:space="preserve">http://www.ncbi.nlm.nih.gov/pubmed/29618752</t>
  </si>
  <si>
    <t xml:space="preserve">IMSindel: An accurate intermediate-size indel detection tool incorporating de novo assembly and gapped global-local alignment with split read analysis.</t>
  </si>
  <si>
    <t xml:space="preserve">Insertions and deletions (indels) have been implicated in dozens of human diseases through the radical alteration of gene function by short frameshift indels as well as long indels. However, the accurate detection of these indels from next-generation sequencing data is still challenging. This is particularly true for intermediate-size indels (≥50 bp), due to the short DNA sequencing reads. Here, we developed a new method that predicts intermediate-size indels using BWA soft-clipped fragments (unmatched fragments in partially mapped reads) and unmapped reads. We report the performance comparison of our method, GATK, PINDEL and ScanIndel, using whole exome sequencing data from the same samples. False positive and false negative counts were determined through Sanger sequencing of all predicted indels across these four methods. The harmonic mean of the recall and precision, F-measure, was used to measure the performance of each method. Our method achieved the highest F-measure of 0.84 in one sample, compared to 0.56 for GATK, 0.52 for PINDEL and 0.46 for ScanIndel. Similar results were obtained in additional samples, demonstrating that our method was superior to the other methods for detecting intermediate-size indels. We believe that this methodology will contribute to the discovery of intermediate-size indels associated with human disease.</t>
  </si>
  <si>
    <t xml:space="preserve">http://www.ncbi.nlm.nih.gov/pubmed/30627489</t>
  </si>
  <si>
    <t xml:space="preserve">Fully automated sequence alignment methods are comparable to, and much faster than, traditional methods in large data sets: an example with hepatitis B virus.</t>
  </si>
  <si>
    <t xml:space="preserve">Aligning sequences for phylogenetic analysis (multiple sequence alignment; MSA) is an important, but increasingly computationally expensive step with the recent surge in DNA sequence data. Much of this sequence data is publicly available, but can be extremely fragmentary (i.e., a combination of full genomes and genomic fragments), which can compound the computational issues related to MSA. Traditionally, alignments are produced with automated algorithms and then checked and/or corrected &amp;quot;by eye&amp;quot; prior to phylogenetic inference. However, this manual curation is inefficient at the data scales required of modern phylogenetics and results in alignments that are not reproducible. Recently, methods have been developed for fully automating alignments of large data sets, but it is unclear if these methods produce alignments that result in compatible phylogenies when compared to more traditional alignment approaches that combined automated and manual methods. Here we use approximately 33,000 publicly available sequences from the hepatitis B virus (HBV), a globally distributed and rapidly evolving virus, to compare different alignment approaches. Using one data set comprised exclusively of whole genomes and a second that also included sequence fragments, we compared three MSA methods: (1) a purely automated approach using traditional software, (2) an automated approach including by eye manual editing, and (3) more recent fully automated approaches. To understand how these methods affect phylogenetic results, we compared resulting tree topologies based on these different alignment methods using multiple metrics. We further determined if the monophyly of existing HBV genotypes was supported in phylogenies estimated from each alignment type and under different statistical support thresholds. Traditional and fully automated alignments produced similar HBV phylogenies. Although there was variability between branch support thresholds, allowing lower support thresholds tended to result in more differences among trees. Therefore, differences between the trees could be best explained by phylogenetic uncertainty unrelated to the MSA method used. Nevertheless, automated alignment approaches did not require human intervention and were therefore considerably less time-intensive than traditional approaches. Because of this, we conclude that fully automated algorithms for MSA are fully compatible with older methods even in extremely difficult to align data sets. Additionally, we found that most HBV diagnostic genotypes did not correspond to evolutionarily-sound groups, regardless of alignment type and support threshold. This suggests there may be errors in genotype classification in the database or that HBV genotypes may need a revision.</t>
  </si>
  <si>
    <t xml:space="preserve">http://www.ncbi.nlm.nih.gov/pubmed/26883044</t>
  </si>
  <si>
    <t xml:space="preserve">Outlier detection methods for generalized lattices: a case study on the transition from ANOVA to REML.</t>
  </si>
  <si>
    <t xml:space="preserve">We review and propose several methods for identifying possible outliers and evaluate their properties. The methods are applied to a genomic prediction program in hybrid rye. Many plant breeders use ANOVA-based software for routine analysis of field trials. These programs may offer specific in-built options for residual analysis that are lacking in current REML software. With the advance of molecular technologies, there is a need to switch to REML-based approaches, but without losing the good features of outlier detection methods that have proven useful in the past. Our aims were to compare the variance component estimates between ANOVA and REML approaches, to scrutinize the outlier detection method of the ANOVA-based package PlabStat and to propose and evaluate alternative procedures for outlier detection. We compared the outputs produced using ANOVA and REML approaches of four published datasets of generalized lattice designs. Five outlier detection methods are explained step by step. Their performance was evaluated by measuring the true positive rate and the false positive rate in a dataset with artificial outliers simulated in several scenarios. An implementation of genomic prediction using an empirical rye multi-environment trial was used to assess the outlier detection methods with respect to the predictive abilities of a mixed model for each method. We provide a detailed explanation of how the PlabStat outlier detection methodology can be translated to REML-based software together with the evaluation of alternative methods to identify outliers. The method combining the Bonferroni-Holm test to judge each residual and the residual standardization strategy of PlabStat exhibited good ability to detect outliers in small and large datasets and under a genomic prediction application. We recommend the use of outlier detection methods as a decision support in the routine data analyses of plant breeding experiments.</t>
  </si>
  <si>
    <t xml:space="preserve">http://www.ncbi.nlm.nih.gov/pubmed/31435154</t>
  </si>
  <si>
    <t xml:space="preserve">A Comparison on Some Interval Mapping Approaches for QTL Detection.</t>
  </si>
  <si>
    <t xml:space="preserve">Quantitative trait locus (QTL) analysis is a statistical method that links two types of information such as phenotypic data (trait measurements) and genotypic data (usually molecular markers). There a number of QTL tools have been developed for gene linkage mapping. Standard Interval Mapping (SIM) or Simple Interval Mapping or Interval Mapping (IM), Haley Knott, Extended Haley Knott and Multiple Imputation (IMP) method when the single-QTL is unlinked and Composite Interval Mapping (CIM) is designed to map the genetic linkage for both linked and unlinked genes in the chromosome. Performance of these methods is measured based on calculated LOD score. The QTLs are considered significant above the threshold LOD score 3.0. For backcross-simulated data, the CIM method performs significantly in detecting QTLs compare to other SIM mapping methods. CIM detected three QTLs in chromosome 1 and 4 whereas the other methods were unable to detect any significant marker positions for simulated data. For a real rice dataset, CIM also showed performance considerably in detecting marker positions compared to other four interval mapping methods. CIM finally detected 12 QTL positions while each of the other four SIM methods detected only six positions.</t>
  </si>
  <si>
    <t xml:space="preserve">http://www.ncbi.nlm.nih.gov/pubmed/28092573</t>
  </si>
  <si>
    <t xml:space="preserve">Environment Sensitivity-Based Cooperative Co-Evolutionary Algorithms for Dynamic Multi-Objective Optimization.</t>
  </si>
  <si>
    <t xml:space="preserve">Dynamic multi-objective optimization problems (DMOPs) not only involve multiple conflicting objectives, but these objectives may also vary with time, raising a challenge for researchers to solve them. This paper presents a cooperative co-evolutionary strategy based on environment sensitivities for solving DMOPs. In this strategy, a new method that groups decision variables is first proposed, in which all the decision variables are partitioned into two subcomponents according to their interrelation with environment. Adopting two populations to cooperatively optimize the two subcomponents, two prediction methods, i.e., differential prediction and Cauchy mutation, are then employed respectively to speed up their responses on the change of the environment. Furthermore, two improved dynamic multi-objective optimization algorithms, i.e., DNSGAII-CO and DMOPSO-CO, are proposed by incorporating the above strategy into NSGA-II and multi-objective particle swarm optimization, respectively. The proposed algorithms are compared with three state-of-the-art algorithms by applying to seven benchmark DMOPs. Experimental results reveal that the proposed algorithms significantly outperform the compared algorithms in terms of convergence and distribution on most DMOPs.</t>
  </si>
  <si>
    <t xml:space="preserve">http://www.ncbi.nlm.nih.gov/pubmed/31265154</t>
  </si>
  <si>
    <t xml:space="preserve">Estimation of model accuracy in CASP13.</t>
  </si>
  <si>
    <t xml:space="preserve">Methods to reliably estimate the accuracy of 3D models of proteins are both a fundamental part of most protein folding pipelines and important for reliable identification of the best models when multiple pipelines are used. Here, we describe the progress made from CASP12 to CASP13 in the field of estimation of model accuracy (EMA) as seen from the progress of the most successful methods in CASP13. We show small but clear progress, that is, several methods perform better than the best methods from CASP12 when tested on CASP13 EMA targets. Some progress is driven by applying deep learning and residue-residue contacts to model accuracy prediction. We show that the best EMA methods select better models than the best servers in CASP13, but that there exists a great potential to improve this further. Also, according to the evaluation criteria based on local similarities, such as lDDT and CAD, it is now clear that single model accuracy methods perform relatively better than consensus-based methods.</t>
  </si>
  <si>
    <t xml:space="preserve">http://www.ncbi.nlm.nih.gov/pubmed/31661016</t>
  </si>
  <si>
    <t xml:space="preserve">RaGOO: fast and accurate reference-guided scaffolding of draft genomes.</t>
  </si>
  <si>
    <t xml:space="preserve">We present RaGOO, a reference-guided contig ordering and orienting tool that leverages the speed and sensitivity of Minimap2 to accurately achieve chromosome-scale assemblies in minutes. After the pseudomolecules are constructed, RaGOO identifies structural variants, including those spanning sequencing gaps. We show that RaGOO accurately orders and orients 3 de novo tomato genome assemblies, including the widely used M82 reference cultivar. We then demonstrate the scalability and utility of RaGOO with a pan-genome analysis of 103 Arabidopsis thaliana accessions by examining the structural variants detected in the newly assembled pseudomolecules. RaGOO is available open source at https://github.com/malonge/RaGOO .</t>
  </si>
  <si>
    <t xml:space="preserve">http://www.ncbi.nlm.nih.gov/pubmed/29621252</t>
  </si>
  <si>
    <t xml:space="preserve">Xome-Blender: A novel cancer genome simulator.</t>
  </si>
  <si>
    <t xml:space="preserve">The adoption of next generation sequencing based methods in cancer research allowed for the investigation of the complex genetic structure of tumor samples. In the last few years, considerable importance was given to the research of somatic variants and several computational approaches were developed for this purpose. Despite continuous improvements to these programs, the validation of their results it's a hard challenge due to multiple sources of error. To overcome this drawback different simulation approaches are used to generate synthetic samples but they are often based on the addition of artificial mutations that mimic the complexity of genomic variations. For these reasons, we developed a novel software, Xome-Blender, that generates synthetic cancer genomes with user defined features such as the number of subclones, the number of somatic variants and the presence of copy number alterations (CNAs), without the addition of any synthetic element. The singularity of our method is the &amp;quot;morphological approach&amp;quot; used to generate mutation events. To demonstrate the power of our tool we used it to address the hard challenge of evaluating the performance of nine state-of-the-art somatic variant calling methods for small and large variants (VarScan2, MuTect, Shimmer, BCFtools, Strelka, EXCAVATOR2, Control-FREEC and CopywriteR). Through these analyses we observed that by using Xome-Blender data it is possible to appraise small differences between their performance and we have designated VarScan2 and EXCAVATOR2 as best tool for this kind of applications. Xome-Blender is unix-based, licensed under the GPLv3 and freely available at https://github.com/rsemeraro/XomeBlender.</t>
  </si>
  <si>
    <t xml:space="preserve">http://www.ncbi.nlm.nih.gov/pubmed/27559152</t>
  </si>
  <si>
    <t xml:space="preserve">Characterization of MinION nanopore data for resequencing analyses.</t>
  </si>
  <si>
    <t xml:space="preserve">The Oxford Nanopore Technologies MinION is a new device, based on nanopore sequencing that is able to generate reads of tens of kilobases in length with faster sequencing time with respect to other platforms. To evaluate the capability of nanopore data to be exploited for resequencing analyses we used the largest MinION data set to date and we compared with Illumina and Pacific Biosciences technologies. By using five different mapping approaches we estimated that the global sequencing error rate of MinION reads, mainly caused by inserted and deleted bases, is around 11%. The study of error distribution showed that substituted, inserted and deleted bases are not randomly distributed along the reads, but mainly occur in specific nucleotide patterns, generating a significant number of genomic loci that can be misclassified as false-positive variants. With 40× sequencing coverage, MinION data can produce at best around one false substitution and insertion every 10-50 kb, and one false deletion every 1000 bp, making use of this technology still challenging for small-sized variant discovery. We also analyzed depth of coverage distribution and we demonstrated that nanopore sequencing is a uniform process that generates sequences randomly and independently without classical sources of bias such as GC-content and mappability. Owing to these properties, the MinION data can be readily used to detect genomic regions involved in copy number variants with high accuracy, outperforming other state-of-the-art sequencing methods in terms of both sensitivity and specificity.</t>
  </si>
  <si>
    <t xml:space="preserve">http://www.ncbi.nlm.nih.gov/pubmed/29876807</t>
  </si>
  <si>
    <t xml:space="preserve">Genome Sequencing.</t>
  </si>
  <si>
    <t xml:space="preserve">Strategies for sequencing fungal genomes on next-generation sequencing (NGS) platforms depend on the characteristics of the genome of the targeted species, quantity and quality of the genomic DNA, and cost considerations. Massively parallel sequencing with sequencing by synthesis (SBS) approach by Illumina produces terabases of short read sequences (i.e., ~300 bp) in a time and cost-effective manner, though the read length can limit the assembly particularly in repetitive regions. The single molecule, real-time (SMRT) sequencing approach by Pacific Biosciences (PacBio) produces longer reads (i.e., ~12,500 bp) which can facilitate de novo assembly of genomes that contain long repetitive sequences, though due to the lower-throughput of this platform achieving the coverage needed for assembly is more expensive than by SBS. Additionally, the Illumina SBS platforms can handle low quantity/quality of genomic DNA materials, while the SMRT system requires undamaged long DNA fragments as input to ensure that high-quality data is produced. Both platforms are discussed in this chapter including key decision-making points.</t>
  </si>
  <si>
    <t xml:space="preserve">http://www.ncbi.nlm.nih.gov/pubmed/28293632</t>
  </si>
  <si>
    <t xml:space="preserve">Two Efficient Techniques to Find Approximate Overlaps between Sequences.</t>
  </si>
  <si>
    <t xml:space="preserve">The next-generation sequencing (NGS) technology outputs a huge number of sequences (reads) that require further processing. After applying prefiltering techniques in order to eliminate redundancy and to correct erroneous reads, an overlap-based assembler typically finds the longest exact suffix-prefix match between each ordered pair of the input reads. However, another trend has been evolving for the purpose of solving an approximate version of the overlap problem. The main benefit of this direction is the ability to skip time-consuming error-detecting techniques which are applied in the prefiltering stage. In this work, we present and compare two techniques to solve the approximate overlap problem. The first adapts a compact prefix tree to efficiently solve the approximate all-pairs suffix-prefix problem, while the other utilizes a well-known principle, namely, the pigeonhole principle, to identify a potential overlap match in order to ultimately solve the same problem. Our results show that our solution using the pigeonhole principle has better space and time consumption over an FM-based solution, while our solution based on prefix tree has the best space consumption between all three solutions. The number of mismatches (hamming distance) is used to define the approximate matching between strings in our work.</t>
  </si>
  <si>
    <t xml:space="preserve">http://www.ncbi.nlm.nih.gov/pubmed/30281475</t>
  </si>
  <si>
    <t xml:space="preserve">Enhancing of Particle Swarm Optimization Based Method for Multiple Motifs Detection in DNA Sequences Collections.</t>
  </si>
  <si>
    <t xml:space="preserve">Genome sequence data consists of DNA sequences or input sequences. Each one includes nucleotides with chemical structures presented as characters: 'A', 'C', 'G', and 'T', and groups of motif sequences, called Transcription Factor Binding Sites (TFBSs), which are subsequences of DNA that lead to protein-synthesis. The detection of TFBSs is an important problem for bioinformatics research. With the similar patterns of motif sequences in TFBSs, computational algorithms for TFBSs detection have been improved to reduce resources used in laboratory setting. The metaheuristic algorithm is the important issue that has been continually improved to detect TFBSs with greater precision and recall. This paper proposes PSO_HD by applying Particle Swarm Optimization (PSO) as a pre-process and using Hamming distance to improve the efficiency of detecting TFBSs with more precision and recall. In order to measure its efficiency, the paper compares the TFBSs detection using PSO_HD algorithm with relevant algorithms in 8 datasets. F-score is used as a measurement unit and compared to the related algorithms. The experimental results show that PSO_HD algorithm gives the highest average F-score, which can be indicated that the PSO_HD algorithm can improve the efficiency of detecting TFBSs with more precision and recall.</t>
  </si>
  <si>
    <t xml:space="preserve">http://www.ncbi.nlm.nih.gov/pubmed/30102374</t>
  </si>
  <si>
    <t xml:space="preserve">Comprehensive comparative analysis of methods and software for identifying viral integrations.</t>
  </si>
  <si>
    <t xml:space="preserve">Many viruses are capable of integrating in the human genome, particularly viruses involved in tumorigenesis. Viral integrations can be considered genetic markers for discovering virus-caused cancers and inferring cancer cell development. Next-generation sequencing (NGS) technologies have been widely used to screen for viral integrations in cancer genomes, and a number of bioinformatics tools have been developed to detect viral integrations using NGS data. However, there has been no systematic comparison of the methods or software. In this study, we performed a comprehensive comparative analysis of the designs, performance, functionality and limitations among the existing methods and software for detecting viral integrations. We further compared the sensitivity, precision and runtime of integration detection of four representative tools. Our analyses showed that each of the existing software had its own merits; however, none of them were sufficient for parallel or accurate virome-wide detection. After carefully evaluating the limitations shared by the existing methods, we proposed strategies and directions for developing virome-wide integration detection.</t>
  </si>
  <si>
    <t xml:space="preserve">http://www.ncbi.nlm.nih.gov/pubmed/27008021</t>
  </si>
  <si>
    <t xml:space="preserve">GMAP and GSNAP for Genomic Sequence Alignment: Enhancements to Speed, Accuracy, and Functionality.</t>
  </si>
  <si>
    <t xml:space="preserve">The programs GMAP and GSNAP, for aligning RNA-Seq and DNA-Seq datasets to genomes, have evolved along with advances in biological methodology to handle longer reads, larger volumes of data, and new types of biological assays. The genomic representation has been improved to include linear genomes that can compare sequences using single-instruction multiple-data (SIMD) instructions, compressed genomic hash tables with fast access using SIMD instructions, handling of large genomes with more than four billion bp, and enhanced suffix arrays (ESAs) with novel data structures for fast access. Improvements to the algorithms have included a greedy match-and-extend algorithm using suffix arrays, segment chaining using genomic hash tables, diagonalization using segmental hash tables, and nucleotide-level dynamic programming procedures that use SIMD instructions and eliminate the need for F-loop calculations. Enhancements to the functionality of the programs include standardization of indel positions, handling of ambiguous splicing, clipping and merging of overlapping paired-end reads, and alignments to circular chromosomes and alternate scaffolds. The programs have been adapted for use in pipelines by integrating their usage into R/Bioconductor packages such as gmapR and HTSeqGenie, and these pipelines have facilitated the discovery of numerous biological phenomena.</t>
  </si>
  <si>
    <t xml:space="preserve">http://www.ncbi.nlm.nih.gov/pubmed/27115637</t>
  </si>
  <si>
    <t xml:space="preserve">Optimizing RNA-Seq Mapping with STAR.</t>
  </si>
  <si>
    <t xml:space="preserve">Recent advances in high-throughput sequencing technology made it possible to probe the cell transcriptomes by generating hundreds of millions of short reads which represent the fragments of the transcribed RNA molecules. The first and the most crucial task in the RNA-seq data analysis is mapping of the reads to the reference genome. STAR (Spliced Transcripts Alignment to a Reference) is an RNA-seq mapper that performs highly accurate spliced sequence alignment at an ultrafast speed. STAR alignment algorithm can be controlled by many user-defined parameters. Here, we describe the most important STAR options and parameters, as well as best practices for achieving the maximum mapping accuracy and speed.</t>
  </si>
  <si>
    <t xml:space="preserve">http://www.ncbi.nlm.nih.gov/pubmed/32296615</t>
  </si>
  <si>
    <t xml:space="preserve">Deconvolute individual genomes from metagenome sequences through short read clustering.</t>
  </si>
  <si>
    <t xml:space="preserve">Metagenome assembly from short next-generation sequencing data is a challenging process due to its large scale and computational complexity. Clustering short reads by species before assembly offers a unique opportunity for parallel downstream assembly of genomes with individualized optimization. However, current read clustering methods suffer either false negative (under-clustering) or false positive (over-clustering) problems. Here we extended our previous read clustering software, SpaRC, by exploiting statistics derived from multiple samples in a dataset to reduce the under-clustering problem. Using synthetic and real-world datasets we demonstrated that this method has the potential to cluster almost all of the short reads from genomes with sufficient sequencing coverage. The improved read clustering in turn leads to improved downstream genome assembly quality.</t>
  </si>
  <si>
    <t xml:space="preserve">http://www.ncbi.nlm.nih.gov/pubmed/30471906</t>
  </si>
  <si>
    <t xml:space="preserve">Efficient and accurate computation of base generation allele frequencies.</t>
  </si>
  <si>
    <t xml:space="preserve">matrix, was very inefficient and required more than 1 d of wall clock time and more than 118.2 GB of random access memory. When no selection was considered in the simulations, all methods predicted equally well. When selection was introduced, higher correlations between the estimated allele frequency and known base generation allele frequency were observed for BLUP (0.96 ± 0.01) and GLS (0.97 ± 0.01) compared with the current standard method (0.87 ± 0.01). The GLS method decreased in accuracy when introducing incomplete pedigree, with 25% of sires in the first 5 generations randomly replaced as unknown to erroneously identify founder animals (0.93 ± 0.01) and a further decrease for 8 generations (0.91 ± 0.01). There was no change in accuracy when introducing 5% genotyping errors (0.97 ± 0.01), 5% missing genotypes (0.97 ± 0.01), or both 5% genotyping errors and missing genotypes (0.97 ± 0.01). The GLS method provided the most accurate estimates of base generation allele frequency and was only slightly slower compared with the current method. The efficient implementation of the GLS method, therefore, is very well suited for practical application and is recommended for implementation.</t>
  </si>
  <si>
    <t xml:space="preserve">http://www.ncbi.nlm.nih.gov/pubmed/30483597</t>
  </si>
  <si>
    <t xml:space="preserve">Evaluating the performance of tools used to call minority variants from whole genome short-read data.</t>
  </si>
  <si>
    <t xml:space="preserve">We conducted a performance and concordance evaluation of four minority variant calling tools used to identify and quantify low frequency variants. Inconsistency in the quality of sequenced samples impacts on sensitivity and accuracy of minority variant callers. Our study suggests that combining at least three tools when identifying minority variants is useful in filtering errors when calling low frequency variants.</t>
  </si>
  <si>
    <t xml:space="preserve">http://www.ncbi.nlm.nih.gov/pubmed/29677992</t>
  </si>
  <si>
    <t xml:space="preserve">Biomedical Informatics - How to Choose the Best Tool for Each Task.</t>
  </si>
  <si>
    <t xml:space="preserve">The ever-increasing number of bioinformatics software tools that are publicly available, is leading to greater expectations about its regular use in clinical practice. However, from the end-users' perspective, they face many time the challenge of choosing the right tool for each task, from a panoply of solutions that have been developed over the years. In this paper, we propose a benchmarking methodology, based on a set of performance indicators, which can be used to identify the best methods and tools for each particular use case, both in research as in clinical practice.</t>
  </si>
  <si>
    <t xml:space="preserve">http://www.ncbi.nlm.nih.gov/pubmed/29095700</t>
  </si>
  <si>
    <t xml:space="preserve">Approximate maximum likelihood estimation for population genetic inference.</t>
  </si>
  <si>
    <t xml:space="preserve">In many population genetic problems, parameter estimation is obstructed by an intractable likelihood function. Therefore, approximate estimation methods have been developed, and with growing computational power, sampling-based methods became popular. However, these methods such as Approximate Bayesian Computation (ABC) can be inefficient in high-dimensional problems. This led to the development of more sophisticated iterative estimation methods like particle filters. Here, we propose an alternative approach that is based on stochastic approximation. By moving along a simulated gradient or ascent direction, the algorithm produces a sequence of estimates that eventually converges to the maximum likelihood estimate, given a set of observed summary statistics. This strategy does not sample much from low-likelihood regions of the parameter space, and is fast, even when many summary statistics are involved. We put considerable efforts into providing tuning guidelines that improve the robustness and lead to good performance on problems with high-dimensional summary statistics and a low signal-to-noise ratio. We then investigate the performance of our resulting approach and study its properties in simulations. Finally, we re-estimate parameters describing the demographic history of Bornean and Sumatran orang-utans.</t>
  </si>
  <si>
    <t xml:space="preserve">http://www.ncbi.nlm.nih.gov/pubmed/27531103</t>
  </si>
  <si>
    <t xml:space="preserve">H-PoP and H-PoPG: heuristic partitioning algorithms for single individual haplotyping of polyploids.</t>
  </si>
  <si>
    <t xml:space="preserve">Some economically important plants including wheat and cotton have more than two copies of each chromosome. With the decreasing cost and increasing read length of next-generation sequencing technologies, reconstructing the multiple haplotypes of a polyploid genome from its sequence reads becomes practical. However, the computational challenge in polyploid haplotyping is much greater than that in diploid haplotyping, and there are few related methods. This article models the polyploid haplotyping problem as an optimal poly-partition problem of the reads, called the Polyploid Balanced Optimal Partition model. For the reads sequenced from a k-ploid genome, the model tries to divide the reads into k groups such that the difference between the reads of the same group is minimized while the difference between the reads of different groups is maximized. When the genotype information is available, the model is extended to the Polyploid Balanced Optimal Partition with Genotype constraint problem. These models are all NP-hard. We propose two heuristic algorithms, H-PoP and H-PoPG, based on dynamic programming and a strategy of limiting the number of intermediate solutions at each iteration, to solve the two models, respectively. Extensive experimental results on simulated and real data show that our algorithms can solve the models effectively, and are much faster and more accurate than the recent state-of-the-art polyploid haplotyping algorithms. The experiments also show that our algorithms can deal with long reads and deep read coverage effectively and accurately. Furthermore, H-PoP might be applied to help determine the ploidy of an organism. https://github.com/MinzhuXie/H-PoPG CONTACT: xieminzhu@hotmail.comSupplementary information: Supplementary data are available at Bioinformatics online.</t>
  </si>
  <si>
    <t xml:space="preserve">http://www.ncbi.nlm.nih.gov/pubmed/31510649</t>
  </si>
  <si>
    <t xml:space="preserve">Minnow: a principled framework for rapid simulation of dscRNA-seq data at the read level.</t>
  </si>
  <si>
    <t xml:space="preserve">With the advancements of high-throughput single-cell RNA-sequencing protocols, there has been a rapid increase in the tools available to perform an array of analyses on the gene expression data that results from such studies. For example, there exist methods for pseudo-time series analysis, differential cell usage, cell-type detection RNA-velocity in single cells, etc. Most analysis pipelines validate their results using known marker genes (which are not widely available for all types of analysis) and by using simulated data from gene-count-level simulators. Typically, the impact of using different read-alignment or unique molecular identifier (UMI) deduplication methods has not been widely explored. Assessments based on simulation tend to start at the level of assuming a simulated count matrix, ignoring the effect that different approaches for resolving UMI counts from the raw read data may produce. Here, we present minnow, a comprehensive sequence-level droplet-based single-cell RNA-sequencing (dscRNA-seq) experiment simulation framework. Minnow accounts for important sequence-level characteristics of experimental scRNA-seq datasets and models effects such as polymerase chain reaction amplification, cellular barcodes (CB) and UMI selection and sequence fragmentation and sequencing. It also closely matches the gene-level ambiguity characteristics that are observed in real scRNA-seq experiments. Using minnow, we explore the performance of some common processing pipelines to produce gene-by-cell count matrices from droplet-bases scRNA-seq data, demonstrate the effect that realistic levels of gene-level sequence ambiguity can have on accurate quantification and show a typical use-case of minnow in assessing the output generated by different quantification pipelines on the simulated experiment. Supplementary data are available at Bioinformatics online.</t>
  </si>
  <si>
    <t xml:space="preserve">http://www.ncbi.nlm.nih.gov/pubmed/31873730</t>
  </si>
  <si>
    <t xml:space="preserve">VEF: a variant filtering tool based on ensemble methods.</t>
  </si>
  <si>
    <t xml:space="preserve">Variants identified by current genomic analysis pipelines contain many incorrectly called variants. These can be potentially eliminated by applying state-of-the-art filtering tools, such as Variant Quality Score Recalibration (VQSR) or Hard Filtering (HF). However, these methods are very user-dependent and fail to run in some cases. We propose VEF, a variant filtering tool based on decision tree ensemble methods that overcomes the main drawbacks of VQSR and HF. Contrary to these methods, we treat filtering as a supervised learning problem, using variant call data with known 'true' variants, i.e. gold standard, for training. Once trained, VEF can be directly applied to filter the variants contained in a given Variants Call Format (VCF) file (we consider training and testing VCF files generated with the same tools, as we assume they will share feature characteristics). For the analysis, we used whole genome sequencing (WGS) Human datasets for which the gold standards are available. We show on these data that the proposed filtering tool VEF consistently outperforms VQSR and HF. In addition, we show that VEF generalizes well even when some features have missing values, when the training and testing datasets differ in coverage, and when sequencing pipelines other than GATK are used. Finally, since the training needs to be performed only once, there is a significant saving in running time when compared with VQSR (4 versus 50 min approximately for filtering the single nucleotide polymorphisms of a WGS Human sample). Code and scripts available at: github.com/ChuanyiZ/vef. Supplementary data are available at Bioinformatics online.</t>
  </si>
  <si>
    <t xml:space="preserve">http://www.ncbi.nlm.nih.gov/pubmed/30122171</t>
  </si>
  <si>
    <t xml:space="preserve">Hla-mapper: An application to optimize the mapping of HLA sequences produced by massively parallel sequencing procedures.</t>
  </si>
  <si>
    <t xml:space="preserve">A challenging task when more than one HLA gene is evaluated together by second-generation sequencing is to achieve a reliable read mapping. The polymorphic and repetitive nature of HLA genes might bias the read mapping process, usually underestimating variability at very polymorphic segments, or overestimating variability at some segments. To overcome this issue we developed hla-mapper, which takes into account HLA sequences derived from the IPD-IMGT/HLA database and unpublished HLA sequences to apply a scoring system. This comprehends the evaluation of each read pair, addressing them to the most likely HLA gene they were derived from. Hla-mapper provides a reliable map of HLA sequences, allowing accurate downstream analysis such as variant calling, haplotype inference, and allele typing. Moreover, hla-mapper supports whole genome, exome, and targeted sequencing data. To assess the software performance in comparison with traditional mapping algorithms, we used three different simulated datasets to compare the results obtained with hla-mapper, BWA MEM, and Bowtie2. Overall, hla-mapper presented a superior performance, mainly for the classical HLA class I genes, minimizing wrong mapping and cross-mapping that are typically observed when using BWA MEM or Bowtie2 with a single reference genome.</t>
  </si>
  <si>
    <t xml:space="preserve">http://www.ncbi.nlm.nih.gov/pubmed/30189838</t>
  </si>
  <si>
    <t xml:space="preserve">Effective normalization for copy number variation in Hi-C data.</t>
  </si>
  <si>
    <t xml:space="preserve">Normalization is essential to ensure accurate analysis and proper interpretation of sequencing data, and chromosome conformation capture data such as Hi-C have particular challenges. Although several methods have been proposed, the most widely used type of normalization of Hi-C data usually casts estimation of unwanted effects as a matrix balancing problem, relying on the assumption that all genomic regions interact equally with each other. In order to explore the effect of copy-number variations on Hi-C data normalization, we first propose a simulation model that predict the effects of large copy-number changes on a diploid Hi-C contact map. We then show that the standard approaches relying on equal visibility fail to correct for unwanted effects in the presence of copy-number variations. We thus propose a simple extension to matrix balancing methods that model these effects. Our approach can either retain the copy-number variation effects (LOIC) or remove them (CAIC). We show that this leads to better downstream analysis of the three-dimensional organization of rearranged genomes. Taken together, our results highlight the importance of using dedicated methods for the analysis of Hi-C cancer data. Both CAIC and LOIC methods perform well on simulated and real Hi-C data sets, each fulfilling different needs.</t>
  </si>
  <si>
    <t xml:space="preserve">http://www.ncbi.nlm.nih.gov/pubmed/31510681</t>
  </si>
  <si>
    <t xml:space="preserve">Alignment-free filtering for cfNA fusion fragments.</t>
  </si>
  <si>
    <t xml:space="preserve">Cell-free nucleic acid (cfNA) sequencing data require improvements to existing fusion detection methods along multiple axes: high depth of sequencing, low allele fractions, short fragment lengths and specialized barcodes, such as unique molecular identifiers. AF4 was developed to address these challenges. It uses a novel alignment-free kmer-based method to detect candidate fusion fragments with high sensitivity and orders of magnitude faster than existing tools. Candidate fragments are then filtered using a max-cover criterion that significantly reduces spurious matches while retaining authentic fusion fragments. This efficient first stage reduces the data sufficiently that commonly used criteria can process the remaining information, or sophisticated filtering policies that may not scale to the raw reads can be used. AF4 provides both targeted and de novo fusion detection modes. We demonstrate both modes in benchmark simulated and real RNA-seq data as well as clinical and cell-line cfNA data. AF4 is open sourced, licensed under Apache License 2.0, and is available at: https://github.com/grailbio/bio/tree/master/fusion.</t>
  </si>
  <si>
    <t xml:space="preserve">http://www.ncbi.nlm.nih.gov/pubmed/29485993</t>
  </si>
  <si>
    <t xml:space="preserve">Assessment of data transformations for model-based clustering of RNA-Seq data.</t>
  </si>
  <si>
    <t xml:space="preserve">Quality control, global biases, normalization, and analysis methods for RNA-Seq data are quite different than those for microarray-based studies. The assumption of normality is reasonable for microarray based gene expression data; however, RNA-Seq data tend to follow an over-dispersed Poisson or negative binomial distribution. Little research has been done to assess how data transformations impact Gaussian model-based clustering with respect to clustering performance and accuracy in estimating the correct number of clusters in RNA-Seq data. In this article, we investigate Gaussian model-based clustering performance and accuracy in estimating the correct number of clusters by applying four data transformations (i.e., naïve, logarithmic, Blom, and variance stabilizing transformation) to simulated RNA-Seq data. To do so, an extensive simulation study was carried out in which the scenarios varied in terms of: how genes were selected to be included in the clustering analyses, size of the clusters, and number of clusters. Following the application of the different transformations to the simulated data, Gaussian model-based clustering was carried out. To assess clustering performance for each of the data transformations, the adjusted rand index, clustering error rate, and concordance index were utilized. As expected, our results showed that clustering performance was gained in scenarios where data transformations were applied to make the data appear &amp;quot;more&amp;quot; Gaussian in distribution.</t>
  </si>
  <si>
    <t xml:space="preserve">http://www.ncbi.nlm.nih.gov/pubmed/29444237</t>
  </si>
  <si>
    <t xml:space="preserve">Compression of genomic sequencing reads via hash-based reordering: algorithm and analysis.</t>
  </si>
  <si>
    <t xml:space="preserve">New Generation Sequencing (NGS) technologies for genome sequencing produce large amounts of short genomic reads per experiment, which are highly redundant and compressible. However, general-purpose compressors are unable to exploit this redundancy due to the special structure present in the data. We present a new algorithm for compressing reads both with and without preserving the read order. In both cases, it achieves 1.4×-2× compression gain over state-of-the-art read compression tools for datasets containing as many as 3 billion Illumina reads. Our tool is based on the idea of approximately reordering the reads according to their position in the genome using hashed substring indices. We also present a systematic analysis of the read compression problem and compute bounds on fundamental limits of read compression. This analysis sheds light on the dynamics of the proposed algorithm (and read compression algorithms in general) and helps understand its performance in practice. The algorithm compresses only the read sequence, works with unaligned FASTQ files, and does not require a reference. schandak@stanford.edu. Supplementary material are available at Bioinformatics online. The proposed algorithm is available for download at https://github.com/shubhamchandak94/HARC.</t>
  </si>
  <si>
    <t xml:space="preserve">http://www.ncbi.nlm.nih.gov/pubmed/28453624</t>
  </si>
  <si>
    <t xml:space="preserve">Inferring Rates and Length-Distributions of Indels Using Approximate Bayesian Computation.</t>
  </si>
  <si>
    <t xml:space="preserve">The most common evolutionary events at the molecular level are single-base substitutions, as well as insertions and deletions (indels) of short DNA segments. A large body of research has been devoted to develop probabilistic substitution models and to infer their parameters using likelihood and Bayesian approaches. In contrast, relatively little has been done to model indel dynamics, probably due to the difficulty in writing explicit likelihood functions. Here, we contribute to the effort of modeling indel dynamics by presenting SpartaABC, an approximate Bayesian computation (ABC) approach to infer indel parameters from sequence data (either aligned or unaligned). SpartaABC circumvents the need to use an explicit likelihood function by extracting summary statistics from simulated sequences. First, summary statistics are extracted from the input sequence data. Second, SpartaABC samples indel parameters from a prior distribution and uses them to simulate sequences. Third, it computes summary statistics from the simulated sets of sequences. By computing a distance between the summary statistics extracted from the input and each simulation, SpartaABC can provide an approximation to the posterior distribution of indel parameters as well as point estimates. We study the performance of our methodology and show that it provides accurate estimates of indel parameters in simulations. We next demonstrate the utility of SpartaABC by studying the impact of alignment errors on the inference of positive selection. A C ++ program implementing SpartaABC is freely available in http://spartaabc.tau.ac.il.</t>
  </si>
  <si>
    <t xml:space="preserve">http://www.ncbi.nlm.nih.gov/pubmed/30521000</t>
  </si>
  <si>
    <t xml:space="preserve">miRDeep-P2: accurate and fast analysis of the microRNA transcriptome in plants.</t>
  </si>
  <si>
    <t xml:space="preserve">Two major challenges arise when employing next-generation sequencing methods to comprehensively identify microRNAs (miRNAs) in plants: (i) how to minimize the false-positive inheritable to computational predictions and (ii) how to minimize the computational time required for analyzing the miRNA transcriptome in plants with complex and large genomes. We updated miRDeep-P to miRDeep-P2 (miRDP2) by employing a new filtering strategy and overhauling the algorithm. miRDP2 has been tested against miRNA transcriptomes in plants with increasing genome sizes that included Arabidopsis, rice, tomato, maize and wheat. Compared with miRDeep-P and several other computational tools, miRDP2 processes next-generation sequencing data with superior speed. By incorporating newly updated plant miRNA annotation criteria and developing a new scoring system, the accuracy of miRDP2 outperformed other programs. Taken together, our results demonstrate miRDP2 as a fast and accurate tool for analyzing the miRNA transcriptome in plants. The miRDP2 are freely available from https://sourceforge.net/projects/mirdp2/. Supplementary data are available at Bioinformatics online.</t>
  </si>
  <si>
    <t xml:space="preserve">http://www.ncbi.nlm.nih.gov/pubmed/30445566</t>
  </si>
  <si>
    <t xml:space="preserve">BGSA: a bit-parallel global sequence alignment toolkit for multi-core and many-core architectures.</t>
  </si>
  <si>
    <t xml:space="preserve">Modern bioinformatics tools for analyzing large-scale NGS datasets often need to include fast implementations of core sequence alignment algorithms in order to achieve reasonable execution times. We address this need by presenting the BGSA toolkit for optimized implementations of popular bit-parallel global pairwise alignment algorithms on modern microprocessors. BGSA outperforms Edlib, SeqAn and BitPAl for pairwise edit distance computations and Parasail, SeqAn and BitPAl when using more general scoring schemes for pairwise alignments of a batch of sequence reads on both standard multi-core CPUs and Xeon Phi many-core CPUs. Furthermore, banded edit distance performance of BGSA on a Xeon Phi-7210 outperforms the highly optimized NVBio implementation on a Titan X GPU for the seed verification stage of a read mapper by a factor of 4.4. BGSA is open-source and available at https://github.com/sdu-hpcl/BGSA. Supplementary data are available at Bioinformatics online.</t>
  </si>
  <si>
    <t xml:space="preserve">http://www.ncbi.nlm.nih.gov/pubmed/27659450</t>
  </si>
  <si>
    <t xml:space="preserve">GeneEvolve: a fast and memory efficient forward-time simulator of realistic whole-genome sequence and SNP data.</t>
  </si>
  <si>
    <t xml:space="preserve">Computer simulations are excellent tools for understanding the evolutionary and genetic consequences of complex processes that cannot be analytically predicted and for creating realistic genetic data. There are many software packages that simulate genetic data, but they are typically not fast or memory efficient enough to simulate realistic, individual-level genome-wide SNP/sequence data. GeneEvolve is a user-friendly and efficient population genetics simulator that handles complex evolutionary and life history scenarios and generates individual-level phenotypes and realistic whole-genome sequence or SNP data. GeneEvolve runs forward-in-time, which allows it to provide a wide range of scenarios for mating systems, selection, population size and structure, migration, recombination and environmental effects. The software is designed to use as input data from real or previously simulated phased haplotypes, allowing it to mimic very closely the properties of real genomic data. GeneEvolve is freely available at https://github.com/rtahmasbi/GeneEvolve CONTACT: Rasool.Tahmasbi@Colorado.eduSupplementary information: Supplementary data are available at Bioinformatics online.</t>
  </si>
  <si>
    <t xml:space="preserve">http://www.ncbi.nlm.nih.gov/pubmed/30657860</t>
  </si>
  <si>
    <t xml:space="preserve">Benchmarking time-series data discretization on inference methods.</t>
  </si>
  <si>
    <t xml:space="preserve">The rapid development in quantitatively measuring DNA, RNA and protein has generated a great interest in the development of reverse-engineering methods, that is, data-driven approaches to infer the network structure or dynamical model of the system. Many reverse-engineering methods require discrete quantitative data as input, while many experimental data are continuous. Some studies have started to reveal the impact that the choice of data discretization has on the performance of reverse-engineering methods. However, more comprehensive studies are still greatly needed to systematically and quantitatively understand the impact that discretization methods have on inference methods. Furthermore, there is an urgent need for systematic comparative methods that can help select between discretization methods. In this work, we consider four published intracellular networks inferred with their respective time-series datasets. We discretized the data using different discretization methods. Across all datasets, changing the data discretization to a more appropriate one improved the reverse-engineering methods' performance. We observed no universal best discretization method across different time-series datasets. Thus, we propose DiscreeTest, a two-step evaluation metric for ranking discretization methods for time-series data. The underlying assumption of DiscreeTest is that an optimal discretization method should preserve the dynamic patterns observed in the original data across all variables. We used the same datasets and networks to show that DiscreeTest is able to identify an appropriate discretization among several candidate methods. To our knowledge, this is the first time that a method for benchmarking and selecting an appropriate discretization method for time-series data has been proposed. All the datasets, reverse-engineering methods and source code used in this paper are available in Vera-Licona's lab Github repository: https://github.com/VeraLiconaResearchGroup/Benchmarking_TSDiscretizations. Supplementary data are available at Bioinformatics online.</t>
  </si>
  <si>
    <t xml:space="preserve">http://www.ncbi.nlm.nih.gov/pubmed/30552369</t>
  </si>
  <si>
    <t xml:space="preserve">Comparison of three variant callers for human whole genome sequencing.</t>
  </si>
  <si>
    <t xml:space="preserve">Testing of patients with genetics-related disorders is in progress of shifting from single gene assays to gene panel sequencing, whole-exome sequencing (WES) and whole-genome sequencing (WGS). Since WGS is unquestionably becoming a new foundation for molecular analyses, we decided to compare three currently used tools for variant calling of human whole genome sequencing data. We tested DeepVariant, a new TensorFlow machine learning-based variant caller, and compared this tool to GATK 4.0 and SpeedSeq, using 30×, 15× and 10× WGS data of the well-known NA12878 DNA reference sample. According to our comparison, the performance on SNV calling was almost similar in 30× data, with all three variant callers reaching F-Scores (i.e. harmonic mean of recall and precision) equal to 0.98. In contrast, DeepVariant was more precise in indel calling than GATK and SpeedSeq, as demonstrated by F-Scores of 0.94, 0.90 and 0.84, respectively. We conclude that the DeepVariant tool has great potential and usefulness for analysis of WGS data in medical genetics.</t>
  </si>
  <si>
    <t xml:space="preserve">http://www.ncbi.nlm.nih.gov/pubmed/28513253</t>
  </si>
  <si>
    <t xml:space="preserve">Synthesizing large-scale species trees using the strict consensus approach.</t>
  </si>
  <si>
    <t xml:space="preserve">Supertree problems are a standard tool for synthesizing large-scale species trees from a given collection of gene trees under some problem-specific objective. Unfortunately, these problems are typically NP-hard, and often remain so when their instances are restricted to rooted gene trees sampled from the same species. While a class of restricted supertree problems has been effectively addressed by the parameterized strict consensus approach, in practice, most gene trees are unrooted and sampled from different species. Here, we overcome this stringent limitation by describing efficient algorithms that are adopting the strict consensus approach to also handle unrestricted supertree problems. Finally, we demonstrate the performance of our algorithms in a comparative study with classic supertree heuristics using simulated and empirical data sets.</t>
  </si>
  <si>
    <t xml:space="preserve">http://www.ncbi.nlm.nih.gov/pubmed/28253908</t>
  </si>
  <si>
    <t xml:space="preserve">Normalization and microbial differential abundance strategies depend upon data characteristics.</t>
  </si>
  <si>
    <t xml:space="preserve">Data from 16S ribosomal RNA (rRNA) amplicon sequencing present challenges to ecological and statistical interpretation. In particular, library sizes often vary over several ranges of magnitude, and the data contains many zeros. Although we are typically interested in comparing relative abundance of taxa in the ecosystem of two or more groups, we can only measure the taxon relative abundance in specimens obtained from the ecosystems. Because the comparison of taxon relative abundance in the specimen is not equivalent to the comparison of taxon relative abundance in the ecosystems, this presents a special challenge. Second, because the relative abundance of taxa in the specimen (as well as in the ecosystem) sum to 1, these are compositional data. Because the compositional data are constrained by the simplex (sum to 1) and are not unconstrained in the Euclidean space, many standard methods of analysis are not applicable. Here, we evaluate how these challenges impact the performance of existing normalization methods and differential abundance analyses. Effects on normalization: Most normalization methods enable successful clustering of samples according to biological origin when the groups differ substantially in their overall microbial composition. Rarefying more clearly clusters samples according to biological origin than other normalization techniques do for ordination metrics based on presence or absence. Alternate normalization measures are potentially vulnerable to artifacts due to library size. Effects on differential abundance testing: We build on a previous work to evaluate seven proposed statistical methods using rarefied as well as raw data. Our simulation studies suggest that the false discovery rates of many differential abundance-testing methods are not increased by rarefying itself, although of course rarefying results in a loss of sensitivity due to elimination of a portion of available data. For groups with large (~10×) differences in the average library size, rarefying lowers the false discovery rate. DESeq2, without addition of a constant, increased sensitivity on smaller datasets (&amp;lt;20 samples per group) but tends towards a higher false discovery rate with more samples, very uneven (~10×) library sizes, and/or compositional effects. For drawing inferences regarding taxon abundance in the ecosystem, analysis of composition of microbiomes (ANCOM) is not only very sensitive (for &amp;gt;20 samples per group) but also critically the only method tested that has a good control of false discovery rate. These findings guide which normalization and differential abundance techniques to use based on the data characteristics of a given study.</t>
  </si>
  <si>
    <t xml:space="preserve">http://www.ncbi.nlm.nih.gov/pubmed/28114351</t>
  </si>
  <si>
    <t xml:space="preserve">Scalable Parameter Estimation for Genome-Scale Biochemical Reaction Networks.</t>
  </si>
  <si>
    <t xml:space="preserve">Mechanistic mathematical modeling of biochemical reaction networks using ordinary differential equation (ODE) models has improved our understanding of small- and medium-scale biological processes. While the same should in principle hold for large- and genome-scale processes, the computational methods for the analysis of ODE models which describe hundreds or thousands of biochemical species and reactions are missing so far. While individual simulations are feasible, the inference of the model parameters from experimental data is computationally too intensive. In this manuscript, we evaluate adjoint sensitivity analysis for parameter estimation in large scale biochemical reaction networks. We present the approach for time-discrete measurement and compare it to state-of-the-art methods used in systems and computational biology. Our comparison reveals a significantly improved computational efficiency and a superior scalability of adjoint sensitivity analysis. The computational complexity is effectively independent of the number of parameters, enabling the analysis of large- and genome-scale models. Our study of a comprehensive kinetic model of ErbB signaling shows that parameter estimation using adjoint sensitivity analysis requires a fraction of the computation time of established methods. The proposed method will facilitate mechanistic modeling of genome-scale cellular processes, as required in the age of omics.</t>
  </si>
  <si>
    <t xml:space="preserve">http://www.ncbi.nlm.nih.gov/pubmed/28155629</t>
  </si>
  <si>
    <t xml:space="preserve">GFS: fuzzy preprocessing for effective gene expression analysis.</t>
  </si>
  <si>
    <t xml:space="preserve">Gene expression data produced on high-throughput platforms such as microarrays is susceptible to much variation that obscures useful biological information. Therefore, preprocessing data with a suitable normalization method is necessary, and has a direct and massive impact on the quality of downstream data analysis. However, it is known that standard normalization methods perform poorly, specially in the presence of substantial batch effects and heterogeneity in gene expression data. We present Gene Fuzzy Score (GFS), a simple preprocessing technique, that is able to largely reduce obscuring variation while retaining useful biological information. Using four sets of publicly available datasets containing batch effects and heterogeneity, we compare GFS with three standard normalization techniques as well as raw gene expression. Each method is evaluated with respect to the quality, consistency, and biological coherence of its processed output. It is found that GFS outperforms other transformation techniques in all three aspects. Our approach to preprocessing is a stronger alternative to popular normalization techniques. We demonstrate that it achieves the essential goal of preprocessing - it is effective at making expression values from multiple samples comparable, even when they are from separate platforms, in independent batches, or belong to a heterogeneous phenotype.</t>
  </si>
  <si>
    <t xml:space="preserve">http://www.ncbi.nlm.nih.gov/pubmed/28443186</t>
  </si>
  <si>
    <t xml:space="preserve">General guidelines for biomedical software development.</t>
  </si>
  <si>
    <t xml:space="preserve">Most bioinformatics tools available today were not written by professional software developers, but by people that wanted to solve their own problems, using computational solutions and spending the minimum time and effort possible, since these were just the means to an end. Consequently, a vast number of software applications are currently available, hindering the task of identifying the utility and quality of each. At the same time, this situation has hindered regular adoption of these tools in clinical practice. Typically, they are not sufficiently developed to be used by most clinical researchers and practitioners. To address these issues, it is necessary to re-think how biomedical applications are built and adopt new strategies that ensure quality, efficiency, robustness, correctness and reusability of software components. We also need to engage end-users during the development process to ensure that applications fit their needs. In this review, we present a set of guidelines to support biomedical software development, with an explanation of how they can be implemented and what kind of open-source tools can be used for each specific topic.</t>
  </si>
  <si>
    <t xml:space="preserve">http://www.ncbi.nlm.nih.gov/pubmed/30100085</t>
  </si>
  <si>
    <t xml:space="preserve">A One-Penny Imputed Genome from Next-Generation Reference Panels.</t>
  </si>
  <si>
    <t xml:space="preserve">Genotype imputation is commonly performed in genome-wide association studies because it greatly increases the number of markers that can be tested for association with a trait. In general, one should perform genotype imputation using the largest reference panel that is available because the number of accurately imputed variants increases with reference panel size. However, one impediment to using larger reference panels is the increased computational cost of imputation. We present a new genotype imputation method, Beagle 5.0, which greatly reduces the computational cost of imputation from large reference panels. We compare Beagle 5.0 with Beagle 4.1, Impute4, Minimac3, and Minimac4 using 1000 Genomes Project data, Haplotype Reference Consortium data, and simulated data for 10k, 100k, 1M, and 10M reference samples. All methods produce nearly identical accuracy, but Beagle 5.0 has the lowest computation time and the best scaling of computation time with increasing reference panel size. For 10k, 100k, 1M, and 10M reference samples and 1,000 phased target samples, Beagle 5.0's computation time is 3× (10k), 12× (100k), 43× (1M), and 533× (10M) faster than the fastest alternative method. Cost data from the Amazon Elastic Compute Cloud show that Beagle 5.0 can perform genome-wide imputation from 10M reference samples into 1,000 phased target samples at a cost of less than one US cent per sample.</t>
  </si>
  <si>
    <t xml:space="preserve">http://www.ncbi.nlm.nih.gov/pubmed/30577747</t>
  </si>
  <si>
    <t xml:space="preserve">Fast and scalable neural embedding models for biomedical sentence classification.</t>
  </si>
  <si>
    <t xml:space="preserve">Biomedical literature is expanding rapidly, and tools that help locate information of interest are needed. To this end, a multitude of different approaches for classifying sentences in biomedical publications according to their coarse semantic and rhetoric categories (e.g., Background, Methods, Results, Conclusions) have been devised, with recent state-of-the-art results reported for a complex deep learning model. Recent evidence showed that shallow and wide neural models such as fastText can provide results that are competitive or superior to complex deep learning models while requiring drastically lower training times and having better scalability. We analyze the efficacy of the fastText model in the classification of biomedical sentences in the PubMed 200k RCT benchmark, and introduce a simple pre-processing step that enables the application of fastText on sentence sequences. Furthermore, we explore the utility of two unsupervised pre-training approaches in scenarios where labeled training data are limited. Our fastText-based methodology yields a state-of-the-art F1 score of.917 on the PubMed 200k benchmark when sentence ordering is taken into account, with a training time of only 73 s on standard hardware. Applying fastText on single sentences, without taking sentence ordering into account, yielded an F1 score of.852 (training time 13 s). Unsupervised pre-training of N-gram vectors greatly improved the results for small training set sizes, with an increase of F1 score of.21 to.74 when trained on only 1000 randomly picked sentences without taking sentence ordering into account. Because of it's ease of use and performance, fastText should be among the first choices of tools when tackling biomedical text classification problems with large corpora. Unsupervised pre-training of N-gram vectors on domain-specific corpora also makes it possible to apply fastText when labeled training data are limited.</t>
  </si>
  <si>
    <t xml:space="preserve">http://www.ncbi.nlm.nih.gov/pubmed/28498906</t>
  </si>
  <si>
    <t xml:space="preserve">Heap: a highly sensitive and accurate SNP detection tool for low-coverage high-throughput sequencing data.</t>
  </si>
  <si>
    <t xml:space="preserve">Recent availability of large-scale genomic resources enables us to conduct so called genome-wide association studies (GWAS) and genomic prediction (GP) studies, particularly with next-generation sequencing (NGS) data. The effectiveness of GWAS and GP depends on not only their mathematical models, but the quality and quantity of variants employed in the analysis. In NGS single nucleotide polymorphism (SNP) calling, conventional tools ideally require more reads for higher SNP sensitivity and accuracy. In this study, we aimed to develop a tool, Heap, that enables robustly sensitive and accurate calling of SNPs, particularly with a low coverage NGS data, which must be aligned to the reference genome sequences in advance. To reduce false positive SNPs, Heap determines genotypes and calls SNPs at each site except for sites at the both ends of reads or containing a minor allele supported by only one read. Performance comparison with existing tools showed that Heap achieved the highest F-scores with low coverage (7X) restriction-site associated DNA sequencing reads of sorghum and rice individuals. This will facilitate cost-effective GWAS and GP studies in this NGS era. Code and documentation of Heap are freely available from https://github.com/meiji-bioinf/heap (29 March 2017, date last accessed) and our web site (http://bioinf.mind.meiji.ac.jp/lab/en/tools.html (29 March 2017, date last accessed)).</t>
  </si>
  <si>
    <t xml:space="preserve">http://www.ncbi.nlm.nih.gov/pubmed/28541215</t>
  </si>
  <si>
    <t xml:space="preserve">BalanceAli: Multiple PPI Network Alignment With Balanced High Coverage and Consistency.</t>
  </si>
  <si>
    <t xml:space="preserve">Coverage and consistency are two most considered metrics to evaluate the effectiveness of network alignment. But they are a pair of contradictory evaluation metrics in protein-protein interaction (PPI) network alignment. It is difficult, if not impossible, to achieve high coverage and consistency simultaneously. Furthermore, existing methods of multiple PPI network alignment mostly ignore k-coverage or k-consistency, where k indicates the number of aligned species. In this paper, we propose BalanceAli, a novel approach for global alignment of multiple PPI networks that achieves high k-coverage and k-consistency simultaneously. With six data sets consisting of various numbers of PPI networks from five species, we evaluate the experimental results using different k values. The performance evaluations of our approach against other three state-of-the-art methods demonstrate the preferable comprehensive strength of our approach.</t>
  </si>
  <si>
    <t xml:space="preserve">http://www.ncbi.nlm.nih.gov/pubmed/28693474</t>
  </si>
  <si>
    <t xml:space="preserve">Assembling metagenomes, one community at a time.</t>
  </si>
  <si>
    <t xml:space="preserve">Metagenomics allows unprecedented access to uncultured environmental microorganisms. The analysis of metagenomic sequences facilitates gene prediction and annotation, and enables the assembly of draft genomes, including uncultured members of a community. However, while several platforms have been developed for this critical step, there is currently no clear framework for the assembly of metagenomic sequence data. To assist with selection of an appropriate metagenome assembler we evaluated the capabilities of nine prominent assembly tools on nine publicly-available environmental metagenomes, as well as three simulated datasets. Overall, we found that SPAdes provided the largest contigs and highest N50 values across 6 of the 9 environmental datasets, followed by MEGAHIT and metaSPAdes. MEGAHIT emerged as a computationally inexpensive alternative to SPAdes, assembling the most complex dataset using less than 500 GB of RAM and within 10 hours. We found that assembler choice ultimately depends on the scientific question, the available resources and the bioinformatic competence of the researcher. We provide a concise workflow for the selection of the best assembly tool.</t>
  </si>
  <si>
    <t xml:space="preserve">http://www.ncbi.nlm.nih.gov/pubmed/30848784</t>
  </si>
  <si>
    <t xml:space="preserve">G2P: a Genome-Wide-Association-Study simulation tool for genotype simulation, phenotype simulation and power evaluation.</t>
  </si>
  <si>
    <t xml:space="preserve">Plenty of Genome-Wide-Association-Study (GWAS) methods have been developed for mapping genetic markers that associated with human diseases and agricultural economic traits. Computer simulation is a nice tool to test the performances of various GWAS methods under certain scenarios. Existing tools are either inefficient in terms of computation and memory efficiency or inconvenient to use to simulate big, realistic genotype data and phenotype data to evaluate available GWAS methods. Here, we present a GWAS simulation tool named G2P that can be used to simulate genotype data, phenotype data and perform power evaluation of GWAS methods. G2P is a user-friendly tool with all functions is provided in both graphical user interface and pipeline manners and it is available for Windows, Mac and Linux environments. Furthermore, G2P achieves maximum efficiency in terms of both memory usage and simulation speed; with G2P, the simulation of genotype data that includes 1 000 000 samples and 2 000 000 markers can be accomplished in 5 h. The G2P software, user manual, and example datasets are freely available at GitHub: https://github.com/XiaoleiLiuBio/G2P. Supplementary data are available at Bioinformatics online.</t>
  </si>
  <si>
    <t xml:space="preserve">http://www.ncbi.nlm.nih.gov/pubmed/27794555</t>
  </si>
  <si>
    <t xml:space="preserve">HiLive: real-time mapping of illumina reads while sequencing.</t>
  </si>
  <si>
    <t xml:space="preserve">Next Generation Sequencing is increasingly used in time critical, clinical applications. While read mapping algorithms have always been optimized for speed, they follow a sequential paradigm and only start after finishing of the sequencing run and conversion of files. Since Illumina machines write intermediate output results, HiLive performs read mapping while still sequencing and thereby drastically reduces crucial overall sample analysis time, e.g. in precision medicine. We present HiLive as a novel real time read mapper that implements a k-mer based alignment strategy. HiLive continuously reads intermediate BCL files produced by Illumina sequencers and then extends initial k-mer matches by increasingly produced data from the sequencer. We applied HiLive on real human transcriptome data to show that final read alignments are reported within few minutes after the end of a full Illumina HiSeq 1500 run, while already the necessary conversion to FASTQ files as the standard input to current read mapping methods takes roughly five times as long. Further, we show on simulated and real data that HiLive has comparable accuracy to recent read mappers. HiLive and its source code are freely available from https://gitlab.com/SimonHTausch/HiLive . renardB@rki.de. Supplementary data are available at Bioinformatics online.</t>
  </si>
  <si>
    <t xml:space="preserve">http://www.ncbi.nlm.nih.gov/pubmed/27256312</t>
  </si>
  <si>
    <t xml:space="preserve">COCACOLA: binning metagenomic contigs using sequence COmposition, read CoverAge, CO-alignment and paired-end read LinkAge.</t>
  </si>
  <si>
    <t xml:space="preserve">The advent of next-generation sequencing technologies enables researchers to sequence complex microbial communities directly from the environment. Because assembly typically produces only genome fragments, also known as contigs, instead of an entire genome, it is crucial to group them into operational taxonomic units (OTUs) for further taxonomic profiling and down-streaming functional analysis. OTU clustering is also referred to as binning. We present COCACOLA, a general framework automatically bin contigs into OTUs based on sequence composition and coverage across multiple samples. The effectiveness of COCACOLA is demonstrated in both simulated and real datasets in comparison with state-of-art binning approaches such as CONCOCT, GroopM, MaxBin and MetaBAT. The superior performance of COCACOLA relies on two aspects. One is using L 1 distance instead of Euclidean distance for better taxonomic identification during initialization. More importantly, COCACOLA takes advantage of both hard clustering and soft clustering by sparsity regularization. In addition, the COCACOLA framework seamlessly embraces customized knowledge to facilitate binning accuracy. In our study, we have investigated two types of additional knowledge, the co-alignment to reference genomes and linkage of contigs provided by paired-end reads, as well as the ensemble of both. We find that both co-alignment and linkage information further improve binning in the majority of cases. COCACOLA is scalable and faster than CONCOCT, GroopM, MaxBin and MetaBAT. The software is available at https://github.com/younglululu/COCACOLA . fsun@usc.edu. Supplementary data are available at Bioinformatics online.</t>
  </si>
  <si>
    <t xml:space="preserve">http://www.ncbi.nlm.nih.gov/pubmed/29659582</t>
  </si>
  <si>
    <t xml:space="preserve">Using pseudoalignment and base quality to accurately quantify microbial community composition.</t>
  </si>
  <si>
    <t xml:space="preserve">Pooled DNA from multiple unknown organisms arises in a variety of contexts, for example microbial samples from ecological or human health research. Determining the composition of pooled samples can be difficult, especially at the scale of modern sequencing data and reference databases. Here we propose a novel method for taxonomic profiling in pooled DNA that combines the speed and low-memory requirements of k-mer based pseudoalignment with a likelihood framework that uses base quality information to better resolve multiply mapped reads. We apply the method to the problem of classifying 16S rRNA reads using a reference database of known organisms, a common challenge in microbiome research. Using simulations, we show the method is accurate across a variety of read lengths, with different length reference sequences, at different sample depths, and when samples contain reads originating from organisms absent from the reference. We also assess performance in real 16S data, where we reanalyze previous genetic association data to show our method discovers a larger number of quantitative trait associations than other widely used methods. We implement our method in the software Karp, for k-mer based analysis of read pools, to provide a novel combination of speed and accuracy that is uniquely suited for enhancing discoveries in microbial studies.</t>
  </si>
  <si>
    <t xml:space="preserve">http://www.ncbi.nlm.nih.gov/pubmed/28049411</t>
  </si>
  <si>
    <t xml:space="preserve">Accelerating metagenomic read classification on CUDA-enabled GPUs.</t>
  </si>
  <si>
    <t xml:space="preserve">Metagenomic sequencing studies are becoming increasingly popular with prominent examples including the sequencing of human microbiomes and diverse environments. A fundamental computational problem in this context is read classification; i.e. the assignment of each read to a taxonomic label. Due to the large number of reads produced by modern high-throughput sequencing technologies and the rapidly increasing number of available reference genomes software tools for fast and accurate metagenomic read classification are urgently needed. We present cuCLARK, a read-level classifier for CUDA-enabled GPUs, based on the fast and accurate classification of metagenomic sequences using reduced k-mers (CLARK) method. Using the processing power of a single Titan X GPU, cuCLARK can reach classification speeds of up to 50 million reads per minute. Corresponding speedups for species- (genus-)level classification range between 3.2 and 6.6 (3.7 and 6.4) compared to multi-threaded CLARK executed on a 16-core Xeon CPU workstation. cuCLARK can perform metagenomic read classification at superior speeds on CUDA-enabled GPUs. It is free software licensed under GPL and can be downloaded at https://github.com/funatiq/cuclark free of charge.</t>
  </si>
  <si>
    <t xml:space="preserve">http://www.ncbi.nlm.nih.gov/pubmed/28873954</t>
  </si>
  <si>
    <t xml:space="preserve">Bad Clade Deletion Supertrees: A Fast and Accurate Supertree Algorithm.</t>
  </si>
  <si>
    <t xml:space="preserve">Supertree methods merge a set of overlapping phylogenetic trees into a supertree containing all taxa of the input trees. The challenge in supertree reconstruction is the way of dealing with conflicting information in the input trees. Many different algorithms for different objective functions have been suggested to resolve these conflicts. In particular, there exist methods based on encoding the source trees in a matrix, where the supertree is constructed applying a local search heuristic to optimize the respective objective function. We present a novel heuristic supertree algorithm called Bad Clade Deletion (BCD) supertrees. It uses minimum cuts to delete a locally minimal number of columns from such a matrix representation so that it is compatible. This is the complement problem to Matrix Representation with Compatibility (Maximum Split Fit). Our algorithm has guaranteed polynomial worst-case running time and performs swiftly in practice. Different from local search heuristics, it guarantees to return the directed perfect phylogeny for the input matrix, corresponding to the parent tree of the input trees, if one exists. Comparing supertrees to model trees for simulated data, BCD shows a better accuracy (F1 score) than the state-of-the-art algorithms SuperFine (up to 3%) and Matrix Representation with Parsimony (up to 7%); at the same time, BCD is up to 7 times faster than SuperFine, and up to 600 times faster than Matrix Representation with Parsimony. Finally, using the BCD supertree as a starting tree for a combined Maximum Likelihood analysis using RAxML, we reach significantly improved accuracy (1% higher F1 score) and running time (1.7-fold speedup).</t>
  </si>
  <si>
    <t xml:space="preserve">http://www.ncbi.nlm.nih.gov/pubmed/30999943</t>
  </si>
  <si>
    <t xml:space="preserve">Bazam: a rapid method for read extraction and realignment of high-throughput sequencing data.</t>
  </si>
  <si>
    <t xml:space="preserve">The vast quantities of short-read sequencing data being generated are often exchanged and stored as aligned reads. However, aligned data becomes outdated as new reference genomes and alignment methods become available. Here we describe Bazam, a tool that efficiently extracts the original paired FASTQ from alignment files (BAM or CRAM format) in a format that directly allows efficient realignment. Bazam facilitates up to a 90% reduction in the time for realignment compared to standard methods. Bazam can support selective extraction of read pairs from focused genomic regions for applications such as targeted region analyses, quality control, structural variant calling, and alignment comparisons.</t>
  </si>
  <si>
    <t xml:space="preserve">http://www.ncbi.nlm.nih.gov/pubmed/31004147</t>
  </si>
  <si>
    <t xml:space="preserve">Inference of Ancient Whole-Genome Duplications and the Evolution of Gene Duplication and Loss Rates.</t>
  </si>
  <si>
    <t xml:space="preserve">Gene tree-species tree reconciliation methods have been employed for studying ancient whole-genome duplication (WGD) events across the eukaryotic tree of life. Most approaches have relied on using maximum likelihood trees and the maximum parsimony reconciliation thereof to count duplication events on specific branches of interest in a reference species tree. Such approaches do not account for uncertainty in the gene tree and reconciliation, or do so only heuristically. The effects of these simplifications on the inference of ancient WGDs are unclear. In particular, the effects of variation in gene duplication and loss rates across the species tree have not been considered. Here, we developed a full probabilistic approach for phylogenomic reconciliation-based WGD inference, accounting for both gene tree and reconciliation uncertainty using a method based on the principle of amalgamated likelihood estimation. The model and methods are implemented in a maximum likelihood and Bayesian setting and account for variation of duplication and loss rates across the species tree, using methods inspired by phylogenetic divergence time estimation. We applied our newly developed framework to ancient WGDs in land plants and investigated the effects of duplication and loss rate variation on reconciliation and gene count based assessment of these earlier proposed WGDs.</t>
  </si>
  <si>
    <t xml:space="preserve">http://www.ncbi.nlm.nih.gov/pubmed/32245072</t>
  </si>
  <si>
    <t xml:space="preserve">A Comparison between Hi-C and 10X Genomics Linked Read Sequencing for Whole Genome Phasing in Hanwoo Cattle.</t>
  </si>
  <si>
    <t xml:space="preserve">Until recently, genome-scale phasing was limited due to the short read sizes of sequence data. Though the use of long-read sequencing can overcome this limitation, they require extensive error correction. The emergence of technologies such as 10X genomics linked read sequencing and Hi-C which uses short-read sequencers along with library preparation protocols that facilitates long-read assemblies have greatly reduced the complexities of genome scale phasing. Moreover, it is possible to accurately assemble phased genome of individual samples using these methods. Therefore, in this study, we compared three phasing strategies which included two sample preparation methods along with the Long Ranger pipeline of 10X genomics and HapCut2 software, namely 10X-LG, 10X-HapCut2, and HiC-HapCut2 and assessed their performance and accuracy. We found that the 10X-LG had the best phasing performance amongst the method analyzed. They had the highest phasing rate (89.6%), longest adjusted N50 (1.24 Mb), and lowest switch error rate (0.07%). Moreover, the phasing accuracy and yield of the 10X-LG stayed over 90% for distances up to 4 Mb and 550 Kb respectively, which were considerably higher than 10X-HapCut2 and Hi-C Hapcut2. The results of this study will serve as a good reference for future benchmarking studies and also for reference-based imputation in Hanwoo.</t>
  </si>
  <si>
    <t xml:space="preserve">http://www.ncbi.nlm.nih.gov/pubmed/31278666</t>
  </si>
  <si>
    <t xml:space="preserve">Modern Phylogenomics: Building Phylogenetic Trees Using the Multispecies Coalescent Model.</t>
  </si>
  <si>
    <t xml:space="preserve">The multispecies coalescent (MSC) model provides a compelling framework for building phylogenetic trees from multilocus DNA sequence data. The pure MSC is best thought of as a special case of so-called &amp;quot;multispecies network coalescent&amp;quot; models, in which gene flow is allowed among branches of the tree, whereas MSC methods assume there is no gene flow between diverging species. Early implementations of the MSC, such as &amp;quot;parsimony&amp;quot; or &amp;quot;democratic vote&amp;quot; approaches to combining information from multiple gene trees, as well as concatenation, in which DNA sequences from multiple gene trees are combined into a single &amp;quot;supergene,&amp;quot; were quickly shown to be inconsistent in some regions of tree space, in so far as they converged on the incorrect species tree as more gene trees and sequence data were accumulated. The anomaly zone, a region of tree space in which the most frequent gene tree is different from the species tree, is one such region where many so-called &amp;quot;coalescent&amp;quot; methods are inconsistent. Second-generation implementations of the MSC employed Bayesian or likelihood models; these are consistent in all regions of gene tree space, but Bayesian methods in particular are incapable of handling the large phylogenomic data sets currently available. Two-step methods, such as MP-EST and ASTRAL, in which gene trees are first estimated and then combined to estimate an overarching species tree, are currently popular in part because they can handle large phylogenomic data sets. These methods are consistent in the anomaly zone but can sometimes provide inappropriate measures of tree support or apportion error and signal in the data inappropriately. MP-EST in particular employs a likelihood model which can be conveniently manipulated to perform statistical tests of competing species trees, incorporating the likelihood of the collected gene trees on each species tree in a likelihood ratio test. Such tests provide a useful alternative to the multilocus bootstrap, which only indirectly tests the appropriateness of competing species trees. We illustrate these tests and implementations of the MSC with examples and suggest that MSC methods are a useful class of models effectively using information from multiple loci to build phylogenetic trees.</t>
  </si>
  <si>
    <t xml:space="preserve">http://www.ncbi.nlm.nih.gov/pubmed/30742610</t>
  </si>
  <si>
    <t xml:space="preserve">How good are pathogenicity predictors in detecting benign variants?</t>
  </si>
  <si>
    <t xml:space="preserve">Computational tools are widely used for interpreting variants detected in sequencing projects. The choice of these tools is critical for reliable variant impact interpretation for precision medicine and should be based on systematic performance assessment. The performance of the methods varies widely in different performance assessments, for example due to the contents and sizes of test datasets. To address this issue, we obtained 63,160 common amino acid substitutions (allele frequency ≥1% and &amp;lt;25%) from the Exome Aggregation Consortium (ExAC) database, which contains variants from 60,706 genomes or exomes. We evaluated the specificity, the capability to detect benign variants, for 10 variant interpretation tools. In addition to overall specificity of the tools, we tested their performance for variants in six geographical populations. PON-P2 had the best performance (95.5%) followed by FATHMM (86.4%) and VEST (83.5%). While these tools had excellent performance, the poorest method predicted more than one third of the benign variants to be disease-causing. The results allow choosing reliable methods for benign variant interpretation, for both research and clinical purposes, as well as provide a benchmark for method developers.</t>
  </si>
  <si>
    <t xml:space="preserve">http://www.ncbi.nlm.nih.gov/pubmed/29945233</t>
  </si>
  <si>
    <t xml:space="preserve">appreci8: a pipeline for precise variant calling integrating 8 tools.</t>
  </si>
  <si>
    <t xml:space="preserve">The application of next-generation sequencing in research and particularly in clinical routine requires valid variant calling results. However, evaluation of several commonly used tools has pointed out that not a single tool meets this requirement. False positive as well as false negative calls necessitate additional experiments and extensive manual work. Intelligent combination and output filtration of different tools could significantly improve the current situation. We developed appreci8, an automatic variant calling pipeline for calling single nucleotide variants and short indels by combining and filtering the output of eight open-source variant calling tools, based on a novel artifact- and polymorphism score. Appreci8 was trained on two data sets from patients with myelodysplastic syndrome, covering 165 Illumina samples. Subsequently, appreci8's performance was tested on five independent data sets, covering 513 samples. Variation in sequencing platform, target region and disease entity was considered. All calls were validated by re-sequencing on the same platform, a different platform or expert-based review. Sensitivity of appreci8 ranged between 0.93 and 1.00, while positive predictive value ranged between 0.65 and 1.00. In all cases, appreci8 showed superior performance compared to any evaluated alternative approach. Appreci8 is freely available at https://hub.docker.com/r/wwuimi/appreci8/. Sequencing data (BAM files) of the 678 patients analyzed with appreci8 have been deposited into the NCBI Sequence Read Archive (BioProjectID: 388411; https://www.ncbi.nlm.nih.gov/bioproject/PRJNA388411). Supplementary data are available at Bioinformatics online.</t>
  </si>
  <si>
    <t xml:space="preserve">http://www.ncbi.nlm.nih.gov/pubmed/30649204</t>
  </si>
  <si>
    <t xml:space="preserve">MSC: a metagenomic sequence classification algorithm.</t>
  </si>
  <si>
    <t xml:space="preserve">Metagenomics is the study of genetic materials directly sampled from natural habitats. It has the potential to reveal previously hidden diversity of microscopic life largely due to the existence of highly parallel and low-cost next-generation sequencing technology. Conventional approaches align metagenomic reads onto known reference genomes to identify microbes in the sample. Since such a collection of reference genomes is very large, the approach often needs high-end computing machines with large memory which is not often available to researchers. Alternative approaches follow an alignment-free methodology where the presence of a microbe is predicted using the information about the unique k-mers present in the microbial genomes. However, such approaches suffer from high false positives due to trading off the value of k with the computational resources. In this article, we propose a highly efficient metagenomic sequence classification (MSC) algorithm that is a hybrid of both approaches. Instead of aligning reads to the full genomes, MSC aligns reads onto a set of carefully chosen, shorter and highly discriminating model sequences built from the unique k-mers of each of the reference sequences. Microbiome researchers are generally interested in two objectives of a taxonomic classifier: (i) to detect prevalence, i.e. the taxa present in a sample, and (ii) to estimate their relative abundances. MSC is primarily designed to detect prevalence and experimental results show that MSC is indeed a more effective and efficient algorithm compared to the other state-of-the-art algorithms in terms of accuracy, memory and runtime. Moreover, MSC outputs an approximate estimate of the abundances. The implementations are freely available for non-commercial purposes. They can be downloaded from https://drive.google.com/open?id=1XirkAamkQ3ltWvI1W1igYQFusp9DHtVl.</t>
  </si>
  <si>
    <t xml:space="preserve">http://www.ncbi.nlm.nih.gov/pubmed/31600218</t>
  </si>
  <si>
    <t xml:space="preserve">Research on OpenCL optimization for FPGA deep learning application.</t>
  </si>
  <si>
    <t xml:space="preserve">In recent years, with the development of computer science, deep learning is held as competent enough to solve the problem of inference and learning in high dimensional space. Therefore, it has received unprecedented attention from both the academia and the business community. Compared with CPU/GPU, FPGA has attracted much attention for its high-energy efficiency, short development cycle and reconfigurability in the aspect of deep learning algorithm. However, because of the limited research on OpenCL optimization on FPGA of deep learning algorithms, OpenCL tools and models applied to CPU/GPU cannot be directly used on FPGA. This makes it difficult for software programmers to use FPGA when implementing deep learning algorithms for a rewarding performance. To solve this problem, this paper proposed an OpenCL computational model based on FPGA template architecture to optimize the time-consuming convolution layer in deep learning. The comparison between the program applying the computational model and the corresponding optimization program provided by Xilinx indicates that the former is 8-40 times higher than the latter in terms of performance.</t>
  </si>
  <si>
    <t xml:space="preserve">http://www.ncbi.nlm.nih.gov/pubmed/30020412</t>
  </si>
  <si>
    <t xml:space="preserve">Heritability estimation and differential analysis of count data with generalized linear mixed models in genomic sequencing studies.</t>
  </si>
  <si>
    <t xml:space="preserve">Genomic sequencing studies, including RNA sequencing and bisulfite sequencing studies, are becoming increasingly common and increasingly large. Large genomic sequencing studies open doors for accurate molecular trait heritability estimation and powerful differential analysis. Heritability estimation and differential analysis in sequencing studies requires the development of statistical methods that can properly account for the count nature of the sequencing data and that are computationally efficient for large datasets. Here, we develop such a method, PQLseq (Penalized Quasi-Likelihood for sequencing count data), to enable effective and efficient heritability estimation and differential analysis using the generalized linear mixed model framework. With extensive simulations and comparisons to previous methods, we show that PQLseq is the only method currently available that can produce unbiased heritability estimates for sequencing count data. In addition, we show that PQLseq is well suited for differential analysis in large sequencing studies, providing calibrated type I error control and more power compared to the standard linear mixed model methods. Finally, we apply PQLseq to perform gene expression heritability estimation and differential expression analysis in a large RNA sequencing study in the Hutterites. PQLseq is implemented as an R package with source code freely available at www.xzlab.org/software.html and https://cran.r-project.org/web/packages/PQLseq/index.html. Supplementary data are available at Bioinformatics online.</t>
  </si>
  <si>
    <t xml:space="preserve">http://www.ncbi.nlm.nih.gov/pubmed/29506177</t>
  </si>
  <si>
    <t xml:space="preserve">Mitigating the adverse impact of batch effects in sample pattern detection.</t>
  </si>
  <si>
    <t xml:space="preserve">It is well known that batch effects exist in RNA-seq data and other profiling data. Although some methods do a good job adjusting for batch effects by modifying the data matrices, it is still difficult to remove the batch effects entirely. The remaining batch effect can cause artifacts in the detection of patterns in the data. In this study, we consider the batch effect issue in the pattern detection among the samples, such as clustering, dimension reduction and construction of networks between subjects. Instead of adjusting the original data matrices, we design an adaptive method to directly adjust the dissimilarity matrix between samples. In simulation studies, the method achieved better results recovering true underlying clusters, compared to the leading batch effect adjustment method ComBat. In real data analysis, the method effectively corrected distance matrices and improved the performance of clustering algorithms. The R package is available at: https://github.com/tengfei-emory/QuantNorm. Supplementary data are available at Bioinformatics online.</t>
  </si>
  <si>
    <t xml:space="preserve">http://www.ncbi.nlm.nih.gov/pubmed/29747076</t>
  </si>
  <si>
    <t xml:space="preserve">Hardware acceleration of BWA-MEM genomic short read mapping for longer read lengths.</t>
  </si>
  <si>
    <t xml:space="preserve">We present our work on hardware accelerated genomics pipelines, using either FPGAs or GPUs to accelerate execution of BWA-MEM, a widely-used algorithm for genomic short read mapping. The mapping stage can take up to 40% of overall processing time for genomics pipelines. Our implementation offloads the Seed Extension function, one of the main BWA-MEM computational functions, onto an accelerator. Sequencers typically output reads with a length of 150 base pairs. However, read length is expected to increase in the near future. Here, we investigate the influence of read length on BWA-MEM performance using data sets with read length up to 400 base pairs, and introduce methods to ameliorate the impact of longer read length. For the industry-standard 150 base pair read length, our implementation achieves an up to two-fold increase in overall application-level performance for systems with at most twenty-two logical CPU cores. Longer read length requires commensurately bigger data structures, which directly impacts accelerator efficiency. The two-fold performance increase is sustained for read length of at most 250 base pairs. To improve performance, we perform a classification of the inefficiency of the underlying systolic array architecture. By eliminating idle regions as much as possible, efficiency is improved by up to +95%. Moreover, adaptive load balancing intelligently distributes work between host and accelerator to ensure use of an accelerator always results in performance improvement, which in GPU-constrained scenarios provides up to +45% more performance.</t>
  </si>
  <si>
    <t xml:space="preserve">http://www.ncbi.nlm.nih.gov/pubmed/26568628</t>
  </si>
  <si>
    <t xml:space="preserve">rHAT: fast alignment of noisy long reads with regional hashing.</t>
  </si>
  <si>
    <t xml:space="preserve">Single Molecule Real-Time (SMRT) sequencing has been widely applied in cutting-edge genomic studies. However, it is still an expensive task to align the noisy long SMRT reads to reference genome by state-of-the-art aligners, which is becoming a bottleneck in applications with SMRT sequencing. Novel approach is on demand for improving the efficiency and effectiveness of SMRT read alignment. We propose Regional Hashing-based Alignment Tool (rHAT), a seed-and-extension-based read alignment approach specifically designed for noisy long reads. rHAT indexes reference genome by regional hash table (RHT), a hash table-based index which describes the short tokens within local windows of reference genome. In the seeding phase, rHAT utilizes RHT for efficiently calculating the occurrences of short token matches between partial read and local genomic windows to find highly possible candidate sites. In the extension phase, a sparse dynamic programming-based heuristic approach is used for reducing the cost of aligning read to the candidate sites. By benchmarking on the real and simulated datasets from various prokaryote and eukaryote genomes, we demonstrated that rHAT can effectively align SMRT reads with outstanding throughput. rHAT is implemented in C++; the source code is available at https://github.com/HIT-Bioinformatics/rHAT CONTACT: ydwang@hit.edu.cn Supplementary data are available at Bioinformatics online.</t>
  </si>
  <si>
    <t xml:space="preserve">http://www.ncbi.nlm.nih.gov/pubmed/27770783</t>
  </si>
  <si>
    <t xml:space="preserve">A statistical approach to detection of copy number variations in PCR-enriched targeted sequencing data.</t>
  </si>
  <si>
    <t xml:space="preserve">Multiplex polymerase chain reaction (PCR) is a common enrichment technique for targeted massive parallel sequencing (MPS) protocols. MPS is widely used in biomedical research and clinical diagnostics as the fast and accurate tool for the detection of short genetic variations. However, identification of larger variations such as structure variants and copy number variations (CNV) is still being a challenge for targeted MPS. Some approaches and tools for structural variants detection were proposed, but they have limitations and often require datasets of certain type, size and expected number of amplicons affected by CNVs. In the paper, we describe novel algorithm for high-resolution germinal CNV detection in the PCR-enriched targeted sequencing data and present accompanying tool. We have developed a machine learning algorithm for the detection of large duplications and deletions in the targeted sequencing data generated with PCR-based enrichment step. We have performed verification studies and established the algorithm's sensitivity and specificity. We have compared developed tool with other available methods applicable for the described data and revealed its higher performance. We showed that our method has high specificity and sensitivity for high-resolution copy number detection in targeted sequencing data using large cohort of samples.</t>
  </si>
  <si>
    <t xml:space="preserve">http://www.ncbi.nlm.nih.gov/pubmed/29800571</t>
  </si>
  <si>
    <t xml:space="preserve">Pairwise alignment for very long nucleic acid sequences.</t>
  </si>
  <si>
    <t xml:space="preserve">Sequence alignment is one of the fundamental problems in computational biology and has numerous applications. The Smith-Waterman algorithm generates optimal local alignment for pairwise alignment task and has become a standard algorithm in its field. However, the current version of the Smith-Waterman algorithm demands a significant amount of memory and is not suitable for alignment of very long sequences. On the hand, the recent DNA sequencing technologies have produced vast amounts of biological sequences. Some nucleic acid sequences are very long and cannot employ the Smith-Waterman algorithm. To this end, this study proposes the PAAVLS algorithm that follows the dynamic programming technique employed by the Smith-Waterman algorithm and largely reduces the demand of memory. The proposed PAAVLS algorithm can be employed for alignment of very long sequences, i.e., sequences contain more than 100,000,000 nucleotides, on a personal computer. Additionally, the running time of the proposed PAAVLS algorithm is comparable with the running time of the standard Smith-Waterman algorithm.</t>
  </si>
  <si>
    <t xml:space="preserve">http://www.ncbi.nlm.nih.gov/pubmed/27612635</t>
  </si>
  <si>
    <t xml:space="preserve">A robust data scaling algorithm to improve classification accuracies in biomedical data.</t>
  </si>
  <si>
    <t xml:space="preserve">Machine learning models have been adapted in biomedical research and practice for knowledge discovery and decision support. While mainstream biomedical informatics research focuses on developing more accurate models, the importance of data preprocessing draws less attention. We propose the Generalized Logistic (GL) algorithm that scales data uniformly to an appropriate interval by learning a generalized logistic function to fit the empirical cumulative distribution function of the data. The GL algorithm is simple yet effective; it is intrinsically robust to outliers, so it is particularly suitable for diagnostic/classification models in clinical/medical applications where the number of samples is usually small; it scales the data in a nonlinear fashion, which leads to potential improvement in accuracy. To evaluate the effectiveness of the proposed algorithm, we conducted experiments on 16 binary classification tasks with different variable types and cover a wide range of applications. The resultant performance in terms of area under the receiver operation characteristic curve (AUROC) and percentage of correct classification showed that models learned using data scaled by the GL algorithm outperform the ones using data scaled by the Min-max and the Z-score algorithm, which are the most commonly used data scaling algorithms. The proposed GL algorithm is simple and effective. It is robust to outliers, so no additional denoising or outlier detection step is needed in data preprocessing. Empirical results also show models learned from data scaled by the GL algorithm have higher accuracy compared to the commonly used data scaling algorithms.</t>
  </si>
  <si>
    <t xml:space="preserve">http://www.ncbi.nlm.nih.gov/pubmed/32334508</t>
  </si>
  <si>
    <t xml:space="preserve">A single-model quality assessment method for poor quality protein structure.</t>
  </si>
  <si>
    <t xml:space="preserve">Quality assessment of protein tertiary structure prediction models, in which structures of the best quality are selected from decoys, is a major challenge in protein structure prediction, and is crucial to determine a model's utility and potential applications. Estimating the quality of a single model predicts the model's quality based on the single model itself. In general, the Pearson correlation value of the quality assessment method increases in tandem with an increase in the quality of the model pool. However, there is no consensus regarding the best method to select a few good models from the poor quality model pool. We introduce a novel single-model quality assessment method for poor quality models that uses simple linear combinations of six features. We perform weighted search and linear regression on a large dataset of models from the 12th Critical Assessment of Protein Structure Prediction (CASP12) and benchmark the results on CASP13 models. We demonstrate that our method achieves outstanding performance on poor quality models. According to results of poor protein structure assessment based on six features, contact prediction and relying on fewer prediction features can improve selection accuracy.</t>
  </si>
  <si>
    <t xml:space="preserve">http://www.ncbi.nlm.nih.gov/pubmed/31613774</t>
  </si>
  <si>
    <t xml:space="preserve">Rapid Reconstruction of Time-varying Gene Regulatory Networks with Limited Main Memory.</t>
  </si>
  <si>
    <t xml:space="preserve">Reconstruction of time-varying gene regulatory networks underlying a time-series gene expression data is a fundamental challenge in the computational systems biology. The challenge increases multi-fold if the target networks need to be constructed for hundreds to thousands of genes. There have been constant efforts to design an algorithm that can perform the reconstruction task correctly as well as can scale efficiently (with respect to both time and memory) to such a large number of genes. However, the existing algorithms either do not offer time-efficiency, or they offer it at other costs -- memory-inefficiency or imposition of a constraint, known as the 'smoothly time-varying assumption'. In this paper, two novel algorithms -- 'an algorithm for reconstructing Time-varying Gene regulatory networks with Shortlisted candidate regulators - which is Light on memory' (TGS-Lite) and 'TGS-Lite Plus' (TGS-Lite+) -- are proposed that are time-efficient, memory-efficient and do not impose the smoothly time-varying assumption. Additionally, they offer state-of-the-art reconstruction correctness as demonstrated with three benchmark datasets. Source Code: https://github.com/sap01/TGS-Lite-supplem/tree/master/sourcecode .</t>
  </si>
  <si>
    <t xml:space="preserve">http://www.ncbi.nlm.nih.gov/pubmed/29931282</t>
  </si>
  <si>
    <t xml:space="preserve">PASTA for proteins.</t>
  </si>
  <si>
    <t xml:space="preserve">PASTA is a multiple sequence method that uses divide-and-conquer plus iteration to enable base alignment methods to scale with high accuracy to large sequence datasets. By default, PASTA included MAFFT L-INS-i; our new extension of PASTA enables the use of MAFFT G-INS-i, MAFFT Homologs, CONTRAlign and ProbCons. We analyzed the performance of each base method and PASTA using these base methods on 224 datasets from BAliBASE 4 with at least 50 sequences. We show that PASTA enables the most accurate base methods to scale to larger datasets at reduced computational effort, and generally improves alignment and tree accuracy on the largest BAliBASE datasets. PASTA is available at https://github.com/kodicollins/pasta and has also been integrated into the original PASTA repository at https://github.com/smirarab/pasta. Supplementary data are available at Bioinformatics online.</t>
  </si>
  <si>
    <t xml:space="preserve">http://www.ncbi.nlm.nih.gov/pubmed/31440213</t>
  </si>
  <si>
    <t xml:space="preserve">Accurate and Strict Identification of Probiotic Species Based on Coverage of Whole-Metagenome Shotgun Sequencing Data.</t>
  </si>
  <si>
    <t xml:space="preserve">-mer methods, but their inevitable false-positives (FPs) hampered an accurate analysis. We therefore, designed a coverage-based pipeline to reduce the FP problem and to achieve a more reliable identification of species. The coverage-based pipeline described here not only shows higher accuracy for the detection of species and proportion analysis, based on mapping depth, but can be applied regardless of the sequencing platform. We believe that the coverage-based pipeline described in this study can provide appropriate support for probiotic quality control, addressing current labeling issues.</t>
  </si>
  <si>
    <t xml:space="preserve">http://www.ncbi.nlm.nih.gov/pubmed/30305021</t>
  </si>
  <si>
    <t xml:space="preserve">Data integration by multi-tuning parameter elastic net regression.</t>
  </si>
  <si>
    <t xml:space="preserve">To integrate molecular features from multiple high-throughput platforms in prediction, a regression model that penalizes features from all platforms equally is commonly used. However, data from different platforms are likely to differ in effect sizes, the proportion of predictive features, and correlations structures. Subtle but important features may be missed by shrinking all features equally. We propose an Elastic net (EN) model with separate tuning parameter penalties for each platform that is fit using standard software. In a comprehensive simulation study, we evaluated the performance of EN logistic regression with multiple tuning penalties. We found that when the number of informative features differs among the platforms, and when there is no notable correlation between the features from different platforms, the multi-tuning parameter EN yields more predictive models. Moreover, the multi-tuning parameter EN is robust, in the sense that there is no loss of predictivity relative to a single tuning parameter EN when features across all platforms have similar effects. We also investigated the performance of multi-tuning parameter EN using real cancer datasets. The proposed multi-tuning parameter EN model, fit using standard penalized regression software, can achieve better prediction in sample classification when integrating multiple genomic platforms, compared to the traditional method where a single penalty parameter is used for all features in different platforms.</t>
  </si>
  <si>
    <t xml:space="preserve">http://www.ncbi.nlm.nih.gov/pubmed/27896730</t>
  </si>
  <si>
    <t xml:space="preserve">Scaling Up the Phylogenetic Detection of Lateral Gene Transfer Events.</t>
  </si>
  <si>
    <t xml:space="preserve">Lateral genetic transfer (LGT) is the process by which genetic material moves between organisms (and viruses) in the biosphere. Among the many approaches developed for the inference of LGT events from DNA sequence data, methods based on the comparison of phylogenetic trees remain the gold standard for many types of problem. Identifying LGT events from sequenced genomes typically involves a series of steps in which homologous sequences are identified and aligned, phylogenetic trees are inferred, and their topologies are compared to identify unexpected or conflicting relationships. These types of approach have been used to elucidate the nature and extent of LGT and its physiological and ecological consequences throughout the Tree of Life. Advances in DNA sequencing technology have led to enormous increases in the number of sequenced genomes, including ultra-deep sampling of specific taxonomic groups and single cell-based sequencing of unculturable &amp;quot;microbial dark matter.&amp;quot; Environmental shotgun sequencing enables the study of LGT among organisms that share the same habitat.This abundance of genomic data offers new opportunities for scientific discovery, but poses two key problems. As ever more genomes are generated, the assembly and annotation of each individual genome receives less scrutiny; and with so many genomes available it is tempting to include them all in a single analysis, but thousands of genomes and millions of genes can overwhelm key algorithms in the analysis pipeline. Identifying LGT events of interest therefore depends on choosing the right dataset, and on algorithms that appropriately balance speed and accuracy given the size and composition of the chosen set of genomes.</t>
  </si>
  <si>
    <t xml:space="preserve">http://www.ncbi.nlm.nih.gov/pubmed/29994355</t>
  </si>
  <si>
    <t xml:space="preserve">Safely Filling Gaps with Partial Solutions Common to All Solutions.</t>
  </si>
  <si>
    <t xml:space="preserve">Gap filling has emerged as a natural sub-problem of many de novo genome assembly projects. The gap filling problem generally asks for an $s$s-$t$t path in an assembly graph whose length matches the gap length estimate. Several methods have addressed it, but only few have focused on strategies for dealing with multiple gap filling solutions and for guaranteeing reliable results. Such strategies include reporting only unique solutions, or exhaustively enumerating all filling solutions and heuristically creating their consensus. Our main contribution is a new method for reliable gap filling: filling gaps with those sub-paths common to all gap filling solutions. We call these partial solutions safe, following the framework of (Tomescu and Medvedev, RECOMB 2016). We give an efficient safe algorithm running in $O(dm)$O(dm) time and space, where $d$d is the gap length estimate and $m$m is the number of edges of the assembly graph. To show the benefits of this method, we implemented this algorithm for the problem of filling gaps in scaffolds. Our experimental results on bacterial and on conservative human assemblies show that, on average, our method can retrieve over 73 percent more safe and correct bases as compared to previous methods, with a similar precision.</t>
  </si>
  <si>
    <t xml:space="preserve">http://www.ncbi.nlm.nih.gov/pubmed/31740918</t>
  </si>
  <si>
    <t xml:space="preserve">A benchmarking of pipelines for detecting ncRNAs from RNA-Seq data.</t>
  </si>
  <si>
    <t xml:space="preserve">Next-Generation Sequencing (NGS) is a high-throughput technology widely applied to genome sequencing and transcriptome profiling. RNA-Seq uses NGS to reveal RNA identities and quantities in a given sample. However, it produces a huge amount of raw data that need to be preprocessed with fast and effective computational methods. RNA-Seq can look at different populations of RNAs, including ncRNAs. Indeed, in the last few years, several ncRNAs pipelines have been developed for ncRNAs analysis from RNA-Seq experiments. In this paper, we analyze eight recent pipelines (iSmaRT, iSRAP, miARma-Seq, Oasis 2, SPORTS1.0, sRNAnalyzer, sRNApipe, sRNA workbench) which allows the analysis not only of single specific classes of ncRNAs but also of more than one ncRNA classes. Our systematic performance evaluation aims at guiding users to select the appropriate pipeline for processing each ncRNA class, focusing on three key points: (i) accuracy in ncRNAs identification, (ii) accuracy in read count estimation and (iii) deployment and ease of use.</t>
  </si>
  <si>
    <t xml:space="preserve">http://www.ncbi.nlm.nih.gov/pubmed/28056767</t>
  </si>
  <si>
    <t xml:space="preserve">Bacterial whole genome-based phylogeny: construction of a new benchmarking dataset and assessment of some existing methods.</t>
  </si>
  <si>
    <t xml:space="preserve">Whole genome sequencing (WGS) is increasingly used in diagnostics and surveillance of infectious diseases. A major application for WGS is to use the data for identifying outbreak clusters, and there is therefore a need for methods that can accurately and efficiently infer phylogenies from sequencing reads. In the present study we describe a new dataset that we have created for the purpose of benchmarking such WGS-based methods for epidemiological data, and also present an analysis where we use the data to compare the performance of some current methods. Our aim was to create a benchmark data set that mimics sequencing data of the sort that might be collected during an outbreak of an infectious disease. This was achieved by letting an E. coli hypermutator strain grow in the lab for 8 consecutive days, each day splitting the culture in two while also collecting samples for sequencing. The result is a data set consisting of 101 whole genome sequences with known phylogenetic relationship. Among the sequenced samples 51 correspond to internal nodes in the phylogeny because they are ancestral, while the remaining 50 correspond to leaves. We also used the newly created data set to compare three different online available methods that infer phylogenies from whole-genome sequencing reads: NDtree, CSI Phylogeny and REALPHY. One complication when comparing the output of these methods with the known phylogeny is that phylogenetic methods typically build trees where all observed sequences are placed as leafs, even though some of them are in fact ancestral. We therefore devised a method for post processing the inferred trees by collapsing short branches (thus relocating some leafs to internal nodes), and also present two new measures of tree similarity that takes into account the identity of both internal and leaf nodes. Based on this analysis we find that, among the investigated methods, CSI Phylogeny had the best performance, correctly identifying 73% of all branches in the tree and 71% of all clades. We have made all data from this experiment (raw sequencing reads, consensus whole-genome sequences, as well as descriptions of the known phylogeny in a variety of formats) publicly available, with the hope that other groups may find this data useful for benchmarking and exploring the performance of epidemiological methods. All data is freely available at: https://cge.cbs.dtu.dk/services/evolution_data.php .</t>
  </si>
  <si>
    <t xml:space="preserve">http://www.ncbi.nlm.nih.gov/pubmed/28410574</t>
  </si>
  <si>
    <t xml:space="preserve">Comparison of different cell type correction methods for genome-scale epigenetics studies.</t>
  </si>
  <si>
    <t xml:space="preserve">Whole blood is frequently utilized in genome-wide association studies of DNA methylation patterns in relation to environmental exposures or clinical outcomes. These associations can be confounded by cellular heterogeneity. Algorithms have been developed to measure or adjust for this heterogeneity, and some have been compared in the literature. However, with new methods available, it is unknown whether the findings will be consistent, if not which method(s) perform better. Methods: We compared eight cell-type correction methods including the method in the minfi R package, the method by Houseman et al., the Removing unwanted variation (RUV) approach, the methods in FaST-LMM-EWASher, ReFACTor, RefFreeEWAS, and RefFreeCellMix R programs, along with one approach utilizing surrogate variables (SVAs). We first evaluated the association of DNA methylation at each CpG across the whole genome with prenatal arsenic exposure levels and with cancer status, adjusted for estimated cell-type information obtained from different methods. We then compared CpGs showing statistical significance from different approaches. For the methods implemented in minfi and proposed by Houseman et al., we utilized homogeneous data with composition of some blood cells available and compared them with the estimated cell compositions. Finally, for methods not explicitly estimating cell compositions, we evaluated their performance using simulated DNA methylation data with a set of latent variables representing &amp;quot;cell types&amp;quot;. Results from the SVA-based method overall showed the highest agreement with all other methods except for FaST-LMM-EWASher. Using homogeneous data, minfi provided better estimations on cell types compared to the originally proposed method by Houseman et al. Further simulation studies on methods free of reference data revealed that SVA provided good sensitivities and specificities, RefFreeCellMix in general produced high sensitivities but specificities tended to be low when confounding is present, and FaST-LMM-EWASher gave the lowest sensitivity but highest specificity. Results from real data and simulations indicated that SVA is recommended when the focus is on the identification of informative CpGs. When appropriate reference data are available, the method implemented in the minfi package is recommended. However, if no such reference data are available or if the focus is not on estimating cell proportions, the SVA method is suggested.</t>
  </si>
  <si>
    <t xml:space="preserve">http://www.ncbi.nlm.nih.gov/pubmed/26852142</t>
  </si>
  <si>
    <t xml:space="preserve">Impact of data resolution on three-dimensional structure inference methods.</t>
  </si>
  <si>
    <t xml:space="preserve">Assays that are capable of detecting genome-wide chromatin interactions have produced massive amount of data and led to great understanding of the chromosomal three-dimensional (3D) structure. As technology becomes more sophisticated, higher-and-higher resolution data are being produced, going from the initial 1 Megabases (Mb) resolution to the current 10 Kilobases (Kb) or even 1 Kb resolution. The availability of genome-wide interaction data necessitates development of analytical methods to recover the underlying 3D spatial chromatin structure, but challenges abound. Most of the methods were proposed for analyzing data at low resolution (1 Mb). Their behaviors are thus unknown for higher resolution data. For such data, one of the key features is the high proportion of &amp;quot;0&amp;quot; contact counts among all available data, in other words, the excess of zeros. To address the issue of excess of zeros, in this paper, we propose a truncated Random effect EXpression (tREX) method that can handle data at various resolutions. We then assess the performance of tREX and a number of leading existing methods for recovering the underlying chromatin 3D structure. This was accomplished by creating in-silico data to mimic multiple levels of resolution and submit the methods to a &amp;quot;stress test&amp;quot;. Finally, we applied tREX and the comparison methods to a Hi-C dataset for which FISH measurements are available to evaluate estimation accuracy. The proposed tREX method achieves consistently good performance in all 30 simulated settings considered. It is not only robust to resolution level and underlying parameters, but also insensitive to model misspecification. This conclusion is based on observations made in terms of 3D structure estimation accuracy and preservation of topologically associated domains. Application of the methods to the human lymphoblastoid cell line data on chromosomes 14 and 22 further substantiates the superior performance of tREX: the constructed 3D structure from tREX is consistent with the FISH measurements, and the corresponding distances predicted by tREX have higher correlation with the FISH measurements than any of the comparison methods. An open-source R-package is available at http://www.stat.osu.edu/~statgen/Software/tRex.</t>
  </si>
  <si>
    <t xml:space="preserve">http://www.ncbi.nlm.nih.gov/pubmed/27454357</t>
  </si>
  <si>
    <t xml:space="preserve">Evaluating the necessity of PCR duplicate removal from next-generation sequencing data and a comparison of approaches.</t>
  </si>
  <si>
    <t xml:space="preserve">Analyzing next-generation sequencing data is difficult because datasets are large, second generation sequencing platforms have high error rates, and because each position in the target genome (exome, transcriptome, etc.) is sequenced multiple times. Given these challenges, numerous bioinformatic algorithms have been developed to analyze these data. These algorithms aim to find an appropriate balance between data loss, errors, analysis time, and memory footprint. Typical analysis pipelines require multiple steps. If one or more of these steps is unnecessary, it would significantly decrease compute time and data manipulation to remove the step. One step in many pipelines is PCR duplicate removal, where PCR duplicates arise from multiple PCR products from the same template molecule binding on the flowcell. These are often removed because there is concern they can lead to false positive variant calls. Picard (MarkDuplicates) and SAMTools (rmdup) are the two main softwares used for PCR duplicate removal. Approximately 92 % of the 17+ million variants called were called whether we removed duplicates with Picard or SAMTools, or left the PCR duplicates in the dataset. There were no significant differences between the unique variant sets when comparing the transition/transversion ratios (p = 1.0), percentage of novel variants (p = 0.99), average population frequencies (p = 0.99), and the percentage of protein-changing variants (p = 1.0). Results were similar for variants in the American College of Medical Genetics genes. Genotype concordance between NGS and SNP chips was above 99 % for all genotype groups (e.g., homozygous reference). Our results suggest that PCR duplicate removal has minimal effect on the accuracy of subsequent variant calls.</t>
  </si>
  <si>
    <t xml:space="preserve">http://www.ncbi.nlm.nih.gov/pubmed/28637275</t>
  </si>
  <si>
    <t xml:space="preserve">16GT: a fast and sensitive variant caller using a 16-genotype probabilistic model.</t>
  </si>
  <si>
    <t xml:space="preserve">16GT is a variant caller for Illumina whole-genome and whole-exome sequencing data. It uses a new 16-genotype probabilistic model to unify single nucleotide polymorphism and insertion and deletion calling in a single variant calling algorithm. In benchmark comparisons with 5 other widely used variant callers on a modern 36-core server, 16GT demonstrated improved sensitivity in calling single nucleotide polymorphisms, and it provided comparable sensitivity and accuracy for calling insertions and deletions as compared to the GATK HaplotypeCaller. 16GT is available at https://github.com/aquaskyline/16GT.</t>
  </si>
  <si>
    <t xml:space="preserve">http://www.ncbi.nlm.nih.gov/pubmed/28883548</t>
  </si>
  <si>
    <t xml:space="preserve">A Novel Statistical Method to Diagnose, Quantify and Correct Batch Effects in Genomic Studies.</t>
  </si>
  <si>
    <t xml:space="preserve">Genome projects now generate large-scale data often produced at various time points by different laboratories using multiple platforms. This increases the potential for batch effects. Currently there are several batch evaluation methods like principal component analysis (PCA; mostly based on visual inspection), and sometimes they fail to reveal all of the underlying batch effects. These methods can also lead to the risk of unintentionally correcting biologically interesting factors attributed to batch effects. Here we propose a novel statistical method, finding batch effect (findBATCH), to evaluate batch effect based on probabilistic principal component and covariates analysis (PPCCA). The same framework also provides a new approach to batch correction, correcting batch effect (correctBATCH), which we have shown to be a better approach to traditional PCA-based correction. We demonstrate the utility of these methods using two different examples (breast and colorectal cancers) by merging gene expression data from different studies after diagnosing and correcting for batch effects and retaining the biological effects. These methods, along with conventional visual inspection-based PCA, are available as a part of an R package exploring batch effect (exploBATCH; https://github.com/syspremed/exploBATCH ).</t>
  </si>
  <si>
    <t xml:space="preserve">http://www.ncbi.nlm.nih.gov/pubmed/28172557</t>
  </si>
  <si>
    <t xml:space="preserve">CloudPhylo: a fast and scalable tool for phylogeny reconstruction.</t>
  </si>
  <si>
    <t xml:space="preserve">Phylogeny reconstruction is fundamentally crucial for molecular evolutionary studies but remains computationally challenging. Here we present CloudPhylo, a tool built on Spark that is capable of processing large-scale datasets for phylogeny reconstruction. As testified on empirical data, CloudPhylo is well suited for big data analysis, achieving high efficiency and good scalability on phylogenetic tree inference. https://github.com/XingjianXu/cloudphylo zhangzhang@big.ac.cn Supplementary data are available at Bioinformatics online.</t>
  </si>
  <si>
    <t xml:space="preserve">http://www.ncbi.nlm.nih.gov/pubmed/29614954</t>
  </si>
  <si>
    <t xml:space="preserve">BS-Seeker3: ultrafast pipeline for bisulfite sequencing.</t>
  </si>
  <si>
    <t xml:space="preserve">DNA methylation is an important epigenetic modification critical in regulation and transgenerational inheritance. The methylation level can be estimated at single-nucleotide resolution by whole-genome bisulfite sequencing (BS-seq; WGBS). Current bisulfite aligners provide pipelines for processing the reads by WGBS; however, few are able to analyze the BS-seqs in a reasonable timeframe that meets the needs of the rapid expansion of epigenome sequencing in biomedical research. We introduce BS-Seeker3, an extensively improved and optimized implementation of BS-Seeker2 that leverages the available computational power of a standard bioinformatics lab. BS-Seeker3 adopts all alignment features of BS-Seeker2. It performs ultrafast alignments and achieves both high accuracy and high mappability, more than twice that of the other aligners that we evaluated. Moreover, BS Seeker 3 is well linked with downstream analyzer MethGo for up to 9 types of genomic and epigenomic analyses. BS-Seeker3 is an accurate, versatile, ultra-fast pipeline for processing bisulfite-converted reads. It also helps the user better visualize the methylation data.</t>
  </si>
  <si>
    <t xml:space="preserve">http://www.ncbi.nlm.nih.gov/pubmed/31601178</t>
  </si>
  <si>
    <t xml:space="preserve">Random forest-based imputation outperforms other methods for imputing LC-MS metabolomics data: a comparative study.</t>
  </si>
  <si>
    <t xml:space="preserve">LC-MS technology makes it possible to measure the relative abundance of numerous molecular features of a sample in single analysis. However, especially non-targeted metabolite profiling approaches generate vast arrays of data that are prone to aberrations such as missing values. No matter the reason for the missing values in the data, coherent and complete data matrix is always a pre-requisite for accurate and reliable statistical analysis. Therefore, there is a need for proper imputation strategies that account for the missingness and reduce the bias in the statistical analysis. Here we present our results after evaluating nine imputation methods in four different percentages of missing values of different origin. The performance of each imputation method was analyzed by Normalized Root Mean Squared Error (NRMSE). We demonstrated that random forest (RF) had the lowest NRMSE in the estimation of missing values for Missing at Random (MAR) and Missing Completely at Random (MCAR). In case of absent values due to Missing Not at Random (MNAR), the left truncated data was best imputed with minimum value imputation. We also tested the different imputation methods for datasets containing missing data of various origin, and RF was the most accurate method in all cases. The results were obtained by repeating the evaluation process 100 times with the use of metabolomics datasets where the missing values were introduced to represent absent data of different origin. Type and rate of missingness affects the performance and suitability of imputation methods. RF-based imputation method performs best in most of the tested scenarios, including combinations of different types and rates of missingness. Therefore, we recommend using random forest-based imputation for imputing missing metabolomics data, and especially in situations where the types of missingness are not known in advance.</t>
  </si>
  <si>
    <t xml:space="preserve">http://www.ncbi.nlm.nih.gov/pubmed/32290857</t>
  </si>
  <si>
    <t xml:space="preserve">Inference of single-cell phylogenies from lineage tracing data using Cassiopeia.</t>
  </si>
  <si>
    <t xml:space="preserve">The pairing of CRISPR/Cas9-based gene editing with massively parallel single-cell readouts now enables large-scale lineage tracing. However, the rapid growth in complexity of data from these assays has outpaced our ability to accurately infer phylogenetic relationships. First, we introduce Cassiopeia-a suite of scalable maximum parsimony approaches for tree reconstruction. Second, we provide a simulation framework for evaluating algorithms and exploring lineage tracer design principles. Finally, we generate the most complex experimental lineage tracing dataset to date, 34,557 human cells continuously traced over 15 generations, and use it for benchmarking phylogenetic inference approaches. We show that Cassiopeia outperforms traditional methods by several metrics and under a wide variety of parameter regimes, and provide insight into the principles for the design of improved Cas9-enabled recorders. Together, these should broadly enable large-scale mammalian lineage tracing efforts. Cassiopeia and its benchmarking resources are publicly available at www.github.com/YosefLab/Cassiopeia.</t>
  </si>
  <si>
    <t xml:space="preserve">http://www.ncbi.nlm.nih.gov/pubmed/27760567</t>
  </si>
  <si>
    <t xml:space="preserve">TransComb: genome-guided transcriptome assembly via combing junctions in splicing graphs.</t>
  </si>
  <si>
    <t xml:space="preserve">Transcriptome assemblers aim to reconstruct full-length transcripts from RNA-seq data. We present TransComb, a genome-guided assembler developed based on a junction graph, weighted by a bin-packing strategy and paired-end information. A newly designed extension method based on weighted junction graphs can accurately extract paths representing expressed transcripts, whether they have low or high expression levels. Tested on both simulated and real datasets, TransComb demonstrates significant improvements in both recall and precision over leading assemblers, including StringTie, Cufflinks, Bayesembler, and Traph. In addition, it runs much faster and requires less memory on average. TransComb is available at http://sourceforge.net/projects/transcriptomeassembly/files/ .</t>
  </si>
  <si>
    <t xml:space="preserve">http://www.ncbi.nlm.nih.gov/pubmed/32024475</t>
  </si>
  <si>
    <t xml:space="preserve">GeDi: applying suffix arrays to increase the repertoire of detectable SNVs in tumour genomes.</t>
  </si>
  <si>
    <t xml:space="preserve">Current popular variant calling pipelines rely on the mapping coordinates of each input read to a reference genome in order to detect variants. Since reads deriving from variant loci that diverge in sequence substantially from the reference are often assigned incorrect mapping coordinates, variant calling pipelines that rely on mapping coordinates can exhibit reduced sensitivity. In this work we present GeDi, a suffix array-based somatic single nucleotide variant (SNV) calling algorithm that does not rely on read mapping coordinates to detect SNVs and is therefore capable of reference-free and mapping-free SNV detection. GeDi executes with practical runtime and memory resource requirements, is capable of SNV detection at very low allele frequency (&amp;lt;1%), and detects SNVs with high sensitivity at complex variant loci, dramatically outperforming MuTect, a well-established pipeline. By designing novel suffix-array based SNV calling methods, we have developed a practical SNV calling software, GeDi, that can characterise SNVs at complex variant loci and at low allele frequency thus increasing the repertoire of detectable SNVs in tumour genomes. We expect GeDi to find use cases in targeted-deep sequencing analysis, and to serve as a replacement and improvement over previous suffix-array based SNV calling methods.</t>
  </si>
  <si>
    <t xml:space="preserve">http://www.ncbi.nlm.nih.gov/pubmed/28957500</t>
  </si>
  <si>
    <t xml:space="preserve">fastNGSadmix: admixture proportions and principal component analysis of a single NGS sample.</t>
  </si>
  <si>
    <t xml:space="preserve">Estimation of admixture proportions and principal component analysis (PCA) are fundamental tools in populations genetics. However, applying these methods to low- or mid-depth sequencing data without taking genotype uncertainty into account can introduce biases. Here we present fastNGSadmix, a tool to fast and reliably estimate admixture proportions and perform PCA from next generation sequencing data of a single individual. The analyses are based on genotype likelihoods of the input sample and a set of predefined reference populations. The method has high accuracy, even at low sequencing depth and corrects for the biases introduced by small reference populations. The admixture estimation method is implemented in C ++ and the PCA method is implemented in R. The code is freely available at http://www.popgen.dk/software/index.php/FastNGSadmix. emil.jorsboe@bio.ku.dk. Supplementary data are available at Bioinformatics online.</t>
  </si>
  <si>
    <t xml:space="preserve">http://www.ncbi.nlm.nih.gov/pubmed/28065898</t>
  </si>
  <si>
    <t xml:space="preserve">MetaSpark: a spark-based distributed processing tool to recruit metagenomic reads to reference genomes.</t>
  </si>
  <si>
    <t xml:space="preserve">With the advent of next-generation sequencing, traditional bioinformatics tools are challenged by massive raw metagenomic datasets. One of the bottlenecks of metagenomic studies is lack of large-scale and cloud computing suitable data analysis tools. In this paper, we proposed a Spark based tool, called MetaSpark, to recruit metagenomic reads to reference genomes. MetaSpark benefits from the distributed data set (RDD) of Spark, which makes it able to cache data set in memory across cluster nodes and scale well with the datasets. Compared with previous metagenomics recruitment tools, MetaSpark recruited significantly more reads than many programs such as SOAP2, BWA and LAST and increased recruited reads by ∼4% compared with FR-HIT when there were 1 million reads and 0.75 GB references. Different test cases demonstrate MetaSpark's scalability and overall high performance. https://github.com/zhouweiyg/metaspark. bniu@sccas.cn , jingluo@ynu.edu.cn. Supplementary data are available at Bioinformatics online.</t>
  </si>
  <si>
    <t xml:space="preserve">http://www.ncbi.nlm.nih.gov/pubmed/31186302</t>
  </si>
  <si>
    <t xml:space="preserve">Structural variants identified by Oxford Nanopore PromethION sequencing of the human genome.</t>
  </si>
  <si>
    <t xml:space="preserve">We sequenced the genome of the Yoruban reference individual NA19240 on the long-read sequencing platform Oxford Nanopore PromethION for evaluation and benchmarking of recently published aligners and germline structural variant calling tools, as well as a comparison with the performance of structural variant calling from short-read sequencing data. The structural variant caller Sniffles after NGMLR or minimap2 alignment provides the most accurate results, but additional confidence or sensitivity can be obtained by a combination of multiple variant callers. Sensitive and fast results can be obtained by minimap2 for alignment and a combination of Sniffles and SVIM for variant identification. We describe a scalable workflow for identification, annotation, and characterization of tens of thousands of structural variants from long-read genome sequencing of an individual or population. By discussing the results of this well-characterized reference individual, we provide an approximation of what can be expected in future long-read sequencing studies aiming for structural variant identification.</t>
  </si>
  <si>
    <t xml:space="preserve">http://www.ncbi.nlm.nih.gov/pubmed/28130230</t>
  </si>
  <si>
    <t xml:space="preserve">MetaShot: an accurate workflow for taxon classification of host-associated microbiome from shotgun metagenomic data.</t>
  </si>
  <si>
    <t xml:space="preserve">Shotgun metagenomics by high-throughput sequencing may allow deep and accurate characterization of host-associated total microbiomes, including bacteria, viruses, protists and fungi. However, the analysis of such sequencing data is still extremely challenging in terms of both overall accuracy and computational efficiency, and current methodologies show substantial variability in misclassification rate and resolution at lower taxonomic ranks or are limited to specific life domains (e.g. only bacteria). We present here MetaShot, a workflow for assessing the total microbiome composition from host-associated shotgun sequence data, and show its overall optimal accuracy performance by analyzing both simulated and real datasets. https://github.com/bfosso/MetaShot. graziano.pesole@uniba.it. Supplementary data are available at Bioinformatics online.</t>
  </si>
  <si>
    <t xml:space="preserve">http://www.ncbi.nlm.nih.gov/pubmed/27480613</t>
  </si>
  <si>
    <t xml:space="preserve">Reversible polymorphism-aware phylogenetic models and their application to tree inference.</t>
  </si>
  <si>
    <t xml:space="preserve">We present a reversible Polymorphism-Aware Phylogenetic Model (revPoMo) for species tree estimation from genome-wide data. revPoMo enables the reconstruction of large scale species trees for many within-species samples. It expands the alphabet of DNA substitution models to include polymorphic states, thereby, naturally accounting for incomplete lineage sorting. We implemented revPoMo in the maximum likelihood software IQ-TREE. A simulation study and an application to great apes data show that the runtimes of our approach and standard substitution models are comparable but that revPoMo has much better accuracy in estimating trees, divergence times and mutation rates. The advantage of revPoMo is that an increase of sample size per species improves estimations but does not increase runtime. Therefore, revPoMo is a valuable tool with several applications, from speciation dating to species tree reconstruction.</t>
  </si>
  <si>
    <t xml:space="preserve">http://www.ncbi.nlm.nih.gov/pubmed/31097148</t>
  </si>
  <si>
    <t xml:space="preserve">Free-access copy-number variant detection tools for targeted next-generation sequencing data.</t>
  </si>
  <si>
    <t xml:space="preserve">Copy number variants (CNVs) are intermediate-scale structural variants containing copy number changes involving DNA fragments of between 1 kb and 5 Mb. Although known to account for a significant proportion of the genetic burden in human disease, the role of CNVs (especially small CNVs) is often underestimated, as they are undetectable by traditional Sanger sequencing. Since the development of next-generation sequencing (NGS) technologies, several research groups have compared depth of coverage (DoC) patterns between samples, an approach that may facilitate effective CNV detection. Most CNV detection tools based on DoC comparisons are designed to work with whole-genome sequencing (WGS) or whole-exome sequencing (WES) data. However, few methods developed to date are designed for custom/commercial targeted NGS (tg-NGS) panels, the assays most commonly used for diagnostic purposes. Moreover, the development and evaluation of these tools is hindered by (i) the scarcity of thoroughly annotated data containing CNVs and (ii) a dearth of simulation tools for WES and tg-NGS that mimic the errors and biases encountered in these data. Here, we review DoC-based CNV detection methods described in the current literature, assess their performance with simulated tg-NGS data, and discuss their strengths and weaknesses when integrated into the daily laboratory workflow. Our findings suggest that the best methods for CNV detection in tg-NGS panels are DECoN, ExomeDepth, and ExomeCNV. Regardless of the method used, there is a need to make these programs more user-friendly to enable their use by diagnostic laboratory staff who lack bioinformatics training.</t>
  </si>
  <si>
    <t xml:space="preserve">http://www.ncbi.nlm.nih.gov/pubmed/31089679</t>
  </si>
  <si>
    <t xml:space="preserve">Ultra-deep, long-read nanopore sequencing of mock microbial community standards.</t>
  </si>
  <si>
    <t xml:space="preserve">Long sequencing reads are information-rich: aiding de novo assembly and reference mapping, and consequently have great potential for the study of microbial communities. However, the best approaches for analysis of long-read metagenomic data are unknown. Additionally, rigorous evaluation of bioinformatics tools is hindered by a lack of long-read data from validated samples with known composition. We sequenced 2 commercially available mock communities containing 10 microbial species (ZymoBIOMICS Microbial Community Standards) with Oxford Nanopore GridION and PromethION. Both communities and the 10 individual species isolates were also sequenced with Illumina technology. We generated 14 and 16 gigabase pairs from 2 GridION flowcells and 150 and 153 gigabase pairs from 2 PromethION flowcells for the evenly distributed and log-distributed communities, respectively. Read length N50 ranged between 5.3 and 5.4 kilobase pairs over the 4 sequencing runs. Basecalls and corresponding signal data are made available (4.2 TB in total). Alignment to Illumina-sequenced isolates demonstrated the expected microbial species at anticipated abundances, with the limit of detection for the lowest abundance species below 50 cells (GridION). De novo assembly of metagenomes recovered long contiguous sequences without the need for pre-processing techniques such as binning. We present ultra-deep, long-read nanopore datasets from a well-defined mock community. These datasets will be useful for those developing bioinformatics methods for long-read metagenomics and for the validation and comparison of current laboratory and software pipelines.</t>
  </si>
  <si>
    <t xml:space="preserve">http://www.ncbi.nlm.nih.gov/pubmed/29852994</t>
  </si>
  <si>
    <t xml:space="preserve">Model selection for within-batch effect correction in UPLC-MS metabolomics using quality control - Support vector regression.</t>
  </si>
  <si>
    <t xml:space="preserve">Ultra performance liquid chromatography - mass spectrometry (UPLC-MS) is increasingly being used for untargeted metabolomics in biomedical research. Complex matrices and a large number of samples per analytical batch lead to gradual changes in the instrumental response (i.e. within-batch effects) that reduce the repeatability and reproducibility and limit the power to detect biological responses. A strategy for within-batch effect correction based on the use of quality control (QC) samples and Support Vector Regression (QC-SVRC) with a radial basis function kernel was recently proposed. QC-SVRC requires the optimization of three hyperparameters that determine the accuracy of the within-batch effects elimination: the tolerance threshold (ε), the penalty term (C) and the kernel width (γ). This work compares three widely used strategies for QC-SVRC hyperparameter optimization (grid search, random search and particle swarm optimization) using a UPLC-MS data set containing 193 urine injections as model example. Results show that QC-SVRC is robust to hyperparameter selection and that a pre-selection of C and ε, followed by optimization of γ is competitive in terms of accuracy, precision and number of function evaluations with full grid analysis, random search and particle swarm optimization. The QC-SVRC optimization procedure can be regarded as a useful non-parametric tool for efficiently complementing alternative approaches such as QC-robust splines correction (RSC).</t>
  </si>
  <si>
    <t xml:space="preserve">http://www.ncbi.nlm.nih.gov/pubmed/29563514</t>
  </si>
  <si>
    <t xml:space="preserve">Comparison of single cell sequencing data between two whole genome amplification methods on two sequencing platforms.</t>
  </si>
  <si>
    <t xml:space="preserve">Research based on a strategy of single-cell low-coverage whole genome sequencing (SLWGS) has enabled better reproducibility and accuracy for detection of copy number variations (CNVs). The whole genome amplification (WGA) method and sequencing platform are critical factors for successful SLWGS (&amp;lt;0.1 × coverage). In this study, we compared single cell and multiple cells sequencing data produced by the HiSeq2000 and Ion Proton platforms using two WGA kits and then comprehensively evaluated the GC-bias, reproducibility, uniformity and CNV detection among different experimental combinations. Our analysis demonstrated that the PicoPLEX WGA Kit resulted in higher reproducibility, lower sequencing error frequency but more GC-bias than the GenomePlex Single Cell WGA Kit (WGA4 kit) independent of the cell number on the HiSeq2000 platform. While on the Ion Proton platform, the WGA4 kit (both single cell and multiple cells) had higher uniformity and less GC-bias but lower reproducibility than those of the PicoPLEX WGA Kit. Moreover, on these two sequencing platforms, depending on cell number, the performance of the two WGA kits was different for both sensitivity and specificity on CNV detection. The results can help researchers who plan to use SLWGS on single or multiple cells to select appropriate experimental conditions for their applications.</t>
  </si>
  <si>
    <t xml:space="preserve">http://www.ncbi.nlm.nih.gov/pubmed/30168903</t>
  </si>
  <si>
    <t xml:space="preserve">Improved RNA-seq Workflows Using CyVerse Cyberinfrastructure.</t>
  </si>
  <si>
    <t xml:space="preserve">RNA-seq is a vital method for understanding gene structure and expression patterns. Typical RNA-seq analysis protocols use sequencing reads of length 50 to 150 nucleotides for alignment to the reference genome and assembly of transcripts. The resultant transcripts are quantified and used for differential expression and visualization. Existing tools and protocols for RNA-seq are vast and diverse; given their differences in performance, it is critical to select an analysis protocol that is scalable, accurate, and easy to use. Tuxedo, a popular alignment-based protocol for RNA-seq analysis, has been updated with HISAT2, StringTie, StringTie-merge, and Ballgown, and the updated protocol outperforms its predecessor. Similarly, new pseudo-alignment-based protocols like Kallisto and Sleuth reduce runtime and improve performance. However, these tools are challenging for researchers lacking command-line experience. Here, we describe two new RNA-seq analysis protocols, in which all tools are deployed on CyVerse Cyberinfrastructure with user-friendly graphical user interfaces, and validate their performance using plant RNA-seq data. © 2018 by John Wiley &amp;amp; Sons, Inc.</t>
  </si>
  <si>
    <t xml:space="preserve">http://www.ncbi.nlm.nih.gov/pubmed/31639049</t>
  </si>
  <si>
    <t xml:space="preserve">Using Apache Spark on genome assembly for scalable overlap-graph reduction.</t>
  </si>
  <si>
    <t xml:space="preserve">De novo genome assembly is a technique that builds the genome of a specimen using overlaps of genomic fragments without additional work with reference sequence. Sequence fragments (called reads) are assembled as contigs and scaffolds by the overlaps. The quality of the de novo assembly depends on the length and continuity of the assembly. To enable faster and more accurate assembly of species, existing sequencing techniques have been proposed, for example, high-throughput next-generation sequencing and long-reads-producing third-generation sequencing. However, these techniques require a large amounts of computer memory when very huge-size overlap graphs are resolved. Also, it is challenging for parallel computation. To address the limitations, we propose an innovative algorithmic approach, called Scalable Overlap-graph Reduction Algorithms (SORA). SORA is an algorithm package that performs string graph reduction algorithms by Apache Spark. The SORA's implementations are designed to execute de novo genome assembly on either a single machine or a distributed computing platform. SORA efficiently compacts the number of edges on enormous graphing paths by adapting scalable features of graph processing libraries provided by Apache Spark, GraphX and GraphFrames. We shared the algorithms and the experimental results at our project website, https://github.com/BioHPC/SORA . We evaluated SORA with the human genome samples. First, it processed a nearly one billion edge graph on a distributed cloud cluster. Second, it processed mid-to-small size graphs on a single workstation within a short time frame. Overall, SORA achieved the linear-scaling simulations for the increased computing instances.</t>
  </si>
  <si>
    <t xml:space="preserve">http://www.ncbi.nlm.nih.gov/pubmed/27836983</t>
  </si>
  <si>
    <t xml:space="preserve">Fast and Accurate Estimates of Divergence Times from Big Data.</t>
  </si>
  <si>
    <t xml:space="preserve">Ongoing advances in sequencing technology have led to an explosive expansion in the molecular data available for building increasingly larger and more comprehensive timetrees. However, Bayesian relaxed-clock approaches frequently used to infer these timetrees impose a large computational burden and discourage critical assessment of the robustness of inferred times to model assumptions, influence of calibrations, and selection of optimal data subsets. We analyzed eight large, recently published, empirical datasets to compare time estimates produced by RelTime (a non-Bayesian method) with those reported by using Bayesian approaches. We find that RelTime estimates are very similar to Bayesian approaches, yet RelTime requires orders of magnitude less computational time. This means that the use of RelTime will enable greater rigor in molecular dating, because faster computational speeds encourage more extensive testing of the robustness of inferred timetrees to prior assumptions (models and calibrations) and data subsets. Thus, RelTime provides a reliable and computationally thrifty approach for dating the tree of life using large-scale molecular datasets.</t>
  </si>
  <si>
    <t xml:space="preserve">http://www.ncbi.nlm.nih.gov/pubmed/30590415</t>
  </si>
  <si>
    <t xml:space="preserve">poreTally: run and publish de novo nanopore assembler benchmarks.</t>
  </si>
  <si>
    <t xml:space="preserve">Nanopore sequencing is a novel development in nucleic acid analysis. As such, nanopore-sequencing hardware and software are updated frequently and extensively, which quickly renders peer-reviewed publications on analysis pipeline benchmarking efforts outdated. To provide the user community with a faster, more flexible alternative to peer-reviewed benchmark papers for de novo assembly tool performance we constructed poreTally, a comprehensive benchmarking tool. poreTally automatically assembles a given read set using several often-used assembly pipelines, analyzes the resulting assemblies for correctness and continuity, and finally generates a quality report, which can immediately be published on Github/Gitlab. poreTally is available on Github at https://github.com/ cvdelannoy/poreTally, under an MIT license. Supplementary data are available at Bioinformatics online.</t>
  </si>
  <si>
    <t xml:space="preserve">http://www.ncbi.nlm.nih.gov/pubmed/32196066</t>
  </si>
  <si>
    <t xml:space="preserve">Fast and robust ancestry prediction using principal component analysis.</t>
  </si>
  <si>
    <t xml:space="preserve">Population stratification (PS) is a major confounder in genome-wide association studies (GWAS) and can lead to false positive associations. To adjust for PS, principal component analysis (PCA)-based ancestry prediction has been widely used. Simple projection (SP) based on principal component loadings and the recently developed data augmentation-decomposition-transformation (ADP), such as LASER and TRACE, are popular methods for predicting PC scores. However, the predicted PC scores from SP can be biased toward NULL. On the other hand, ADP has a high computation cost because it requires running PCA separately for each study sample on the augmented data set. We develop and propose two alternative approaches, bias-adjusted projection (AP) and online ADP (OADP). Using random matrix theory, AP asymptotically estimates and adjusts for the bias of SP. OADP uses a computationally efficient online singular value decomposition algorithm, which can greatly reduce the computation cost of ADP. We carried out extensive simulation studies to show that these alternative approaches are unbiased and the computation speed can be 16 times to 16,000 times faster than ADP. We applied our approaches to the UK Biobank data of 488,366 study samples with 2,492 samples from the 1000 Genomes data as the reference. AP and OADP required 0.82 and 21 CPU hours, respectively, while the projected computation time of ADP was 1,628 CPU hours. Furthermore, when inferring sub-European ancestry, SP clearly showed bias, unlike the proposed approaches. The OADP and AP methods, as well as SP and ADP, have been implemented in the open source Python software FRAPOSA, available at github.com/daviddaiweizhang/fraposa. Supplementary data are available at Bioinformatics online.</t>
  </si>
  <si>
    <t xml:space="preserve">http://www.ncbi.nlm.nih.gov/pubmed/31801633</t>
  </si>
  <si>
    <t xml:space="preserve">Dashing: fast and accurate genomic distances with HyperLogLog.</t>
  </si>
  <si>
    <t xml:space="preserve">Dashing is a fast and accurate software tool for estimating similarities of genomes or sequencing datasets. It uses the HyperLogLog sketch together with cardinality estimation methods that are specialized for set unions and intersections. Dashing summarizes genomes more rapidly than previous MinHash-based methods while providing greater accuracy across a wide range of input sizes and sketch sizes. It can sketch and calculate pairwise distances for over 87K genomes in 6 minutes. Dashing is open source and available at https://github.com/dnbaker/dashing.</t>
  </si>
  <si>
    <t xml:space="preserve">http://www.ncbi.nlm.nih.gov/pubmed/27107712</t>
  </si>
  <si>
    <t xml:space="preserve">A benchmark for RNA-seq quantification pipelines.</t>
  </si>
  <si>
    <t xml:space="preserve">Obtaining RNA-seq measurements involves a complex data analytical process with a large number of competing algorithms as options. There is much debate about which of these methods provides the best approach. Unfortunately, it is currently difficult to evaluate their performance due in part to a lack of sensitive assessment metrics. We present a series of statistical summaries and plots to evaluate the performance in terms of specificity and sensitivity, available as a R/Bioconductor package ( http://bioconductor.org/packages/rnaseqcomp ). Using two independent datasets, we assessed seven competing pipelines. Performance was generally poor, with two methods clearly underperforming and RSEM slightly outperforming the rest.</t>
  </si>
  <si>
    <t xml:space="preserve">http://www.ncbi.nlm.nih.gov/pubmed/27809781</t>
  </si>
  <si>
    <t xml:space="preserve">PSE-HMM: genome-wide CNV detection from NGS data using an HMM with Position-Specific Emission probabilities.</t>
  </si>
  <si>
    <t xml:space="preserve">Copy Number Variation (CNV) is envisaged to be a major source of large structural variations in the human genome. In recent years, many studies apply Next Generation Sequencing (NGS) data for the CNV detection. However, still there is a necessity to invent more accurate computational tools. In this study, mate pair NGS data are used for the CNV detection in a Hidden Markov Model (HMM). The proposed HMM has position specific emission probabilities, i.e. a Gaussian mixture distribution. Each component in the Gaussian mixture distribution captures a different type of aberration that is observed in the mate pairs, after being mapped to the reference genome. These aberrations may include any increase (decrease) in the insertion size or change in the direction of mate pairs that are mapped to the reference genome. This HMM with Position-Specific Emission probabilities (PSE-HMM) is utilized for the genome-wide detection of deletions and tandem duplications. The performance of PSE-HMM is evaluated on a simulated dataset and also on a real data of a Yoruban HapMap individual, NA18507. PSE-HMM is effective in taking observation dependencies into account and reaches a high accuracy in detecting genome-wide CNVs. MATLAB programs are available at http://bs.ipm.ir/softwares/PSE-HMM/ .</t>
  </si>
  <si>
    <t xml:space="preserve">http://www.ncbi.nlm.nih.gov/pubmed/29060748</t>
  </si>
  <si>
    <t xml:space="preserve">Classification of various genomic sequences based on distribution of repeated k-word.</t>
  </si>
  <si>
    <t xml:space="preserve">In order to extract phylogenetic information from DNA sequences, alignment-free methods and alignment-based methods are used. Alignment-based methods have high complexity and conventional alignment-free methods have low accuracy. In this paper, a new alignment-free method based on the distribution of repeated k-word measure is proposed. This novel measure is based on k-words and its multiple repeated words. We can get higher performance than conventional word count methods in case of using proposed scheme while maintaining total time complexity. The proposed measure shows better performance compared to conventional alignment-free methods with respect to RF distance.</t>
  </si>
  <si>
    <t xml:space="preserve">http://www.ncbi.nlm.nih.gov/pubmed/32029882</t>
  </si>
  <si>
    <t xml:space="preserve">Systematic dissection of biases in whole-exome and whole-genome sequencing reveals major determinants of coding sequence coverage.</t>
  </si>
  <si>
    <t xml:space="preserve">generation sequencing methods and novel exome sequencing kits predicate the need for a robust statistical framework allowing informative and easy performance comparison of the emerging methods. In our study we developed a set of statistical tools to systematically assess coverage of coding regions provided by several modern WES platforms, as well as PCR-free WGS. We identified a substantial problem in most previously published comparisons which did not account for mappability limitations of short reads. Using regression analysis and simple machine learning, as well as several novel metrics of coverage evenness, we analyzed the contribution from the major determinants of CDS coverage. Contrary to a common view, most of the observed bias in modern WES stems from mappability limitations of short reads and exome probe design rather than sequence composition. We also identified the ~ 500 kb region of human exome that could not be effectively characterized using short read technology and should receive special attention during variant analysis. Using our novel metrics of sequencing coverage, we identified main determinants of WES and WGS performance. Overall, our study points out avenues for improvement of enrichment-based methods and development of novel approaches that would maximize variant discovery at optimal cost.</t>
  </si>
  <si>
    <t xml:space="preserve">http://www.ncbi.nlm.nih.gov/pubmed/31173057</t>
  </si>
  <si>
    <t xml:space="preserve">DepthFinder: a tool to determine the optimal read depth for reduced-representation sequencing.</t>
  </si>
  <si>
    <t xml:space="preserve">Identification of DNA sequence variations such as single nucleotide polymorphisms (SNPs) is a fundamental step toward genetic studies. Reduced-representation sequencing methods have been developed as alternatives to whole genome sequencing to reduce costs and enable the analysis of many more individual. Amongst these methods, restriction site associated sequencing (RSAS) methodologies have been widely used for rapid and cost-effective discovery of SNPs and for high-throughput genotyping in a wide range of species. Despite the extensive improvements of the RSAS methods in the last decade, the estimation of the number of reads (i.e. read depth) required per sample for an efficient and effective genotyping remains mostly based on trial and error. Herein we describe a bioinformatics tool, DepthFinder, designed to estimate the required read counts for RSAS methods. To illustrate its performance, we estimated required read counts in six different species (human, cattle, spruce budworm, salmon, barley and soybean) that cover a range of different biological (genome size, level of genome complexity, level of DNA methylation and ploidy) and technical (library preparation protocol and sequencing platform) factors. To assess the prediction accuracy of DepthFinder, we compared DepthFinder-derived results with independent datasets obtained from an RSAS experiment. This analysis yielded estimated accuracies of nearly 94%. Moreover, we present DepthFinder as a powerful tool to predict the most effective size selection interval in RSAS work. We conclude that DepthFinder constitutes an efficient, reliable and useful tool for a broad array of users in different research communities. https://bitbucket.org/jerlar73/DepthFinder. Supplementary data are available at Bioinformatics online.</t>
  </si>
  <si>
    <t xml:space="preserve">http://www.ncbi.nlm.nih.gov/pubmed/30032192</t>
  </si>
  <si>
    <t xml:space="preserve">Toward fast and accurate SNP genotyping from whole genome sequencing data for bedside diagnostics.</t>
  </si>
  <si>
    <t xml:space="preserve">Genotyping a set of variants from a database is an important step for identifying known genetic traits and disease-related variants within an individual. The growing size of variant databases as well as the high depth of sequencing data poses an efficiency challenge. In clinical applications, where time is crucial, alignment-based methods are often not fast enough. To fill the gap, Shajii et al. propose LAVA, an alignment-free genotyping method which is able to more quickly genotype single nucleotide polymorphisms (SNPs); however, there remains large room for improvements in running time and accuracy. We present the VarGeno method for SNP genotyping from Illumina whole genome sequencing data. VarGeno builds upon LAVA by improving the speed of k-mer querying as well as the accuracy of the genotyping strategy. We evaluate VarGeno on several read datasets using different genotyping SNP lists. VarGeno performs 7-13 times faster than LAVA with similar memory usage, while improving accuracy. VarGeno is freely available at: https://github.com/medvedevgroup/vargeno. Supplementary data are available at Bioinformatics online.</t>
  </si>
  <si>
    <t xml:space="preserve">http://www.ncbi.nlm.nih.gov/pubmed/29327814</t>
  </si>
  <si>
    <t xml:space="preserve">Systematic Evaluation of Protein Sequence Filtering Algorithms for Proteoform Identification Using Top-Down Mass Spectrometry.</t>
  </si>
  <si>
    <t xml:space="preserve">Complex proteoforms contain various primary structural alterations resulting from variations in genes, RNA, and proteins. Top-down mass spectrometry is commonly used for analyzing complex proteoforms because it provides whole sequence information of the proteoforms. Proteoform identification by top-down mass spectral database search is a challenging computational problem because the types and/or locations of some alterations in target proteoforms are in general unknown. Although spectral alignment and mass graph alignment algorithms have been proposed for identifying proteoforms with unknown alterations, they are extremely slow to align millions of spectra against tens of thousands of protein sequences in high throughput proteome level analyses. Many software tools in this area combine efficient protein sequence filtering algorithms and spectral alignment algorithms to speed up database search. As a result, the performance of these tools heavily relies on the sensitivity and efficiency of their filtering algorithms. Here, we propose two efficient approximate spectrum-based filtering algorithms for proteoform identification. We evaluated the performances of the proposed algorithms and four existing ones on simulated and real top-down mass spectrometry data sets. Experiments showed that the proposed algorithms outperformed the existing ones for complex proteoform identification. In addition, combining the proposed filtering algorithms and mass graph alignment algorithms identified many proteoforms missed by ProSightPC in proteome-level proteoform analyses.</t>
  </si>
  <si>
    <t xml:space="preserve">http://www.ncbi.nlm.nih.gov/pubmed/31667383</t>
  </si>
  <si>
    <t xml:space="preserve">PVCTools: parallel variation calling tools.</t>
  </si>
  <si>
    <t xml:space="preserve">As the development of sequencing technology, it is now possible to sequence individuals of each species. Although a number of different tools have been developed to detect individual variations, most of them cannot be run in parallel modes. To accelerate variation detection, PVCTools is introduced in this study. PVCTools splits the reference genome and alignment files into small pieces and runs them in parallel mode. Meanwhile, boundary noise is also considered in PVCTools. From the result of three different sets of test data, PVCTools performs much faster than most other current tools. At the same time, it keeps similar accuracy with other tools. PVCTools is free and open source software. The development of sequencing technology and growing sample numbers will make performance improvements such as PVCTools increasingly interesting.</t>
  </si>
  <si>
    <t xml:space="preserve">http://www.ncbi.nlm.nih.gov/pubmed/32117453</t>
  </si>
  <si>
    <t xml:space="preserve">Normalization Methods on Single-Cell RNA-seq Data: An Empirical Survey.</t>
  </si>
  <si>
    <t xml:space="preserve">Data normalization is vital to single-cell sequencing, addressing limitations presented by low input material and various forms of bias or noise present in the sequencing process. Several such normalization methods exist, some of which rely on spike-in genes, molecules added in known quantities to serve as a basis for a normalization model. Depending on available information and the type of data, some methods may express certain advantages over others. We compare the effectiveness of seven available normalization methods designed specifically for single-cell sequencing using two real data sets containing spike-in genes and one simulation study. Additionally, we test those methods not dependent on spike-in genes using a real data set with three distinct cell-cycle states and a real data set under the 10X Genomics GemCode platform with multiple cell types represented. We demonstrate the differences in effectiveness for the featured methods using visualization and classification assessment and conclude which methods are preferable for normalizing a certain type of data for further downstream analysis, such as classification or differential analysis. The comparison in computational time for all methods is addressed as well.</t>
  </si>
  <si>
    <t xml:space="preserve">http://www.ncbi.nlm.nih.gov/pubmed/31842925</t>
  </si>
  <si>
    <t xml:space="preserve">deSALT: fast and accurate long transcriptomic read alignment with de Bruijn graph-based index.</t>
  </si>
  <si>
    <t xml:space="preserve">The alignment of long-read RNA sequencing reads is non-trivial due to high sequencing errors and complicated gene structures. We propose deSALT, a tailored two-pass alignment approach, which constructs graph-based alignment skeletons to infer exons and uses them to generate spliced reference sequences to produce refined alignments. deSALT addresses several difficult technical issues, such as small exons and sequencing errors, which break through bottlenecks of long RNA-seq read alignment. Benchmarks demonstrate that deSALT has a greater ability to produce accurate and homogeneous full-length alignments. deSALT is available at: https://github.com/hitbc/deSALT.</t>
  </si>
  <si>
    <t xml:space="preserve">http://www.ncbi.nlm.nih.gov/pubmed/28968831</t>
  </si>
  <si>
    <t xml:space="preserve">DART: a fast and accurate RNA-seq mapper with a partitioning strategy.</t>
  </si>
  <si>
    <t xml:space="preserve">In recent years, the massively parallel cDNA sequencing (RNA-Seq) technologies have become a powerful tool to provide high resolution measurement of expression and high sensitivity in detecting low abundance transcripts. However, RNA-seq data requires a huge amount of computational efforts. The very fundamental and critical step is to align each sequence fragment against the reference genome. Various de novo spliced RNA aligners have been developed in recent years. Though these aligners can handle spliced alignment and detect splice junctions, some challenges still remain to be solved. With the advances in sequencing technologies and the ongoing collection of sequencing data in the ENCODE project, more efficient alignment algorithms are highly demanded. Most read mappers follow the conventional seed-and-extend strategy to deal with inexact matches for sequence alignment. However, the extension is much more time consuming than the seeding step. We proposed a novel RNA-seq de novo mapping algorithm, call DART, which adopts a partitioning strategy to avoid the extension step. The experiment results on synthetic datasets and real NGS datasets showed that DART is a highly efficient aligner that yields the highest or comparable sensitivity and accuracy compared to most state-of-the-art aligners, and more importantly, it spends the least amount of time among the selected aligners. https://github.com/hsinnan75/DART. Supplementary data are available at Bioinformatics online.</t>
  </si>
  <si>
    <t xml:space="preserve">http://www.ncbi.nlm.nih.gov/pubmed/29218881</t>
  </si>
  <si>
    <t xml:space="preserve">Data-driven advice for applying machine learning to bioinformatics problems.</t>
  </si>
  <si>
    <t xml:space="preserve">As the bioinformatics field grows, it must keep pace not only with new data but with new algorithms. Here we contribute a thorough analysis of 13 state-of-the-art, commonly used machine learning algorithms on a set of 165 publicly available classification problems in order to provide data-driven algorithm recommendations to current researchers. We present a number of statistical and visual comparisons of algorithm performance and quantify the effect of model selection and algorithm tuning for each algorithm and dataset. The analysis culminates in the recommendation of five algorithms with hyperparameters that maximize classifier performance across the tested problems, as well as general guidelines for applying machine learning to supervised classification problems.</t>
  </si>
  <si>
    <t xml:space="preserve">http://www.ncbi.nlm.nih.gov/pubmed/27859161</t>
  </si>
  <si>
    <t xml:space="preserve">Bayesian cross-validation for model evaluation and selection, with application to the North American Breeding Bird Survey.</t>
  </si>
  <si>
    <t xml:space="preserve">The analysis of ecological data has changed in two important ways over the last 15 years. The development and easy availability of Bayesian computational methods has allowed and encouraged the fitting of complex hierarchical models. At the same time, there has been increasing emphasis on acknowledging and accounting for model uncertainty. Unfortunately, the ability to fit complex models has outstripped the development of tools for model selection and model evaluation: familiar model selection tools such as Akaike's information criterion and the deviance information criterion are widely known to be inadequate for hierarchical models. In addition, little attention has been paid to the evaluation of model adequacy in context of hierarchical modeling, i.e., to the evaluation of fit for a single model. In this paper, we describe Bayesian cross-validation, which provides tools for model selection and evaluation. We describe the Bayesian predictive information criterion and a Bayesian approximation to the BPIC known as the Watanabe-Akaike information criterion. We illustrate the use of these tools for model selection, and the use of Bayesian cross-validation as a tool for model evaluation, using three large data sets from the North American Breeding Bird Survey.</t>
  </si>
  <si>
    <t xml:space="preserve">http://www.ncbi.nlm.nih.gov/pubmed/28369201</t>
  </si>
  <si>
    <t xml:space="preserve">GenomeScope: fast reference-free genome profiling from short reads.</t>
  </si>
  <si>
    <t xml:space="preserve">GenomeScope is an open-source web tool to rapidly estimate the overall characteristics of a genome, including genome size, heterozygosity rate and repeat content from unprocessed short reads. These features are essential for studying genome evolution, and help to choose parameters for downstream analysis. We demonstrate its accuracy on 324 simulated and 16 real datasets with a wide range in genome sizes, heterozygosity levels and error rates. http://genomescope.org , https://github.com/schatzlab/genomescope.git . mschatz@jhu.edu. Supplementary data are available at Bioinformatics online.</t>
  </si>
  <si>
    <t xml:space="preserve">http://www.ncbi.nlm.nih.gov/pubmed/29848301</t>
  </si>
  <si>
    <t xml:space="preserve">Rigorous optimisation of multilinear discriminant analysis with Tucker and PARAFAC structures.</t>
  </si>
  <si>
    <t xml:space="preserve">We propose rigorously optimised supervised feature extraction methods for multilinear data based on Multilinear Discriminant Analysis (MDA) and demonstrate their usage on Electroencephalography (EEG) and simulated data. While existing MDA methods use heuristic optimisation procedures based on an ambiguous Tucker structure, we propose a rigorous approach via optimisation on the cross-product of Stiefel manifolds. We also introduce MDA methods with the PARAFAC structure. We compare the proposed approaches to existing MDA methods and unsupervised multilinear decompositions. We find that manifold optimisation substantially improves MDA objective functions relative to existing methods and on simulated data in general improve classification performance. However, we find similar classification performance when applied to the electroencephalography data. Furthermore, supervised approaches substantially outperform unsupervised mulitilinear methods whereas methods with the PARAFAC structure perform similarly to those with Tucker structures. Notably, despite applying the MDA procedures to raw Brain-Computer Interface data, their performances are on par with results employing ample pre-processing and they extract discriminatory patterns similar to the brain activity known to be elicited in the investigated EEG paradigms. The proposed usage of manifold optimisation constitutes the first rigorous and monotonous optimisation approach for MDA methods and allows for MDA with the PARAFAC structure. Our results show that MDA methods applied to raw EEG data can extract discriminatory patterns when compared to traditional unsupervised multilinear feature extraction approaches, whereas the proposed PARAFAC structured MDA models provide meaningful patterns of activity.</t>
  </si>
  <si>
    <t xml:space="preserve">http://www.ncbi.nlm.nih.gov/pubmed/28715269</t>
  </si>
  <si>
    <t xml:space="preserve">FSG: Fast String Graph Construction for De Novo Assembly.</t>
  </si>
  <si>
    <t xml:space="preserve">The string graph for a collection of next-generation reads is a lossless data representation that is fundamental for de novo assemblers based on the overlap-layout-consensus paradigm. In this article, we explore a novel approach to compute the string graph, based on the FM-index and Burrows and Wheeler Transform. We describe a simple algorithm that uses only the FM-index representation of the collection of reads to construct the string graph, without accessing the input reads. Our algorithm has been integrated into the string graph assembler (SGA) as a standalone module to construct the string graph. The new integrated assembler has been assessed on a standard benchmark, showing that fast string graph (FSG) is significantly faster than SGA while maintaining a moderate use of main memory, and showing practical advantages in running FSG on multiple threads. Moreover, we have studied the effect of coverage rates on the running times.</t>
  </si>
  <si>
    <t xml:space="preserve">http://www.ncbi.nlm.nih.gov/pubmed/27590176</t>
  </si>
  <si>
    <t xml:space="preserve">BESSiE: a software for linear model BLUP and Bayesian MCMC analysis of large-scale genomic data.</t>
  </si>
  <si>
    <t xml:space="preserve">The advent of genomic marker data has triggered the development of various Bayesian algorithms for estimation of marker effects, but software packages implementing these algorithms are not readily available, or are limited to a single algorithm, uni-variate analysis or a limited number of factors. Moreover, script based environments like R may not be able to handle large-scale genomic data or exploit model properties which save computing time or memory (RAM). BESSiE is a software designed for best linear unbiased prediction (BLUP) and Bayesian Markov chain Monte Carlo analysis of linear mixed models allowing for continuous and/or categorical multivariate, repeated and missing observations, various random and fixed factors and large-scale genomic marker data. BESSiE covers the algorithms genomic BLUP, single nucleotide polymorphism (SNP)-BLUP, BayesA, BayesB, BayesC[Formula: see text] and BayesR for estimating marker effects and/or summarised genomic values. BESSiE is parameter file driven, command line operated and available for Linux environments. BESSiE executable, manual and a collection of examples can be downloaded http://turing.une.edu.au/~agbu-admin/BESSiE/ . BESSiE allows the user to compare several different Bayesian and BLUP algorithms for estimating marker effects from large data sets in complex models with the same software by small alterations in the parameter file. The program has no hard-coded limitations for number of factors, observations or genetic markers.</t>
  </si>
  <si>
    <t xml:space="preserve">http://www.ncbi.nlm.nih.gov/pubmed/29363427</t>
  </si>
  <si>
    <t xml:space="preserve">GT-WGS: an efficient and economic tool for large-scale WGS analyses based on the AWS cloud service.</t>
  </si>
  <si>
    <t xml:space="preserve">Whole-genome sequencing (WGS) plays an increasingly important role in clinical practice and public health. Due to the big data size, WGS data analysis is usually compute-intensive and IO-intensive. Currently it usually takes 30 to 40 h to finish a 50× WGS analysis task, which is far from the ideal speed required by the industry. Furthermore, the high-end infrastructure required by WGS computing is costly in terms of time and money. In this paper, we aim to improve the time efficiency of WGS analysis and minimize the cost by elastic cloud computing. We developed a distributed system, GT-WGS, for large-scale WGS analyses utilizing the Amazon Web Services (AWS). Our system won the first prize on the Wind and Cloud challenge held by Genomics and Cloud Technology Alliance conference (GCTA) committee. The system makes full use of the dynamic pricing mechanism of AWS. We evaluate the performance of GT-WGS with a 55× WGS dataset (400GB fastq) provided by the GCTA 2017 competition. In the best case, it only took 18.4 min to finish the analysis and the AWS cost of the whole process is only 16.5 US dollars. The accuracy of GT-WGS is 99.9% consistent with that of the Genome Analysis Toolkit (GATK) best practice. We also evaluated the performance of GT-WGS performance on a real-world dataset provided by the XiangYa hospital, which consists of 5× whole-genome dataset with 500 samples, and on average GT-WGS managed to finish one 5× WGS analysis task in 2.4 min at a cost of $3.6. WGS is already playing an important role in guiding therapeutic intervention. However, its application is limited by the time cost and computing cost. GT-WGS excelled as an efficient and affordable WGS analyses tool to address this problem. The demo video and supplementary materials of GT-WGS can be accessed at https://github.com/Genetalks/wgs_analysis_demo .</t>
  </si>
  <si>
    <t xml:space="preserve">http://www.ncbi.nlm.nih.gov/pubmed/29475824</t>
  </si>
  <si>
    <t xml:space="preserve">Characterizing and Managing Missing Structured Data in Electronic Health Records: Data Analysis.</t>
  </si>
  <si>
    <t xml:space="preserve">Missing data is a challenge for all studies; however, this is especially true for electronic health record (EHR)-based analyses. Failure to appropriately consider missing data can lead to biased results. While there has been extensive theoretical work on imputation, and many sophisticated methods are now available, it remains quite challenging for researchers to implement these methods appropriately. Here, we provide detailed procedures for when and how to conduct imputation of EHR laboratory results. The objective of this study was to demonstrate how the mechanism of missingness can be assessed, evaluate the performance of a variety of imputation methods, and describe some of the most frequent problems that can be encountered. We analyzed clinical laboratory measures from 602,366 patients in the EHR of Geisinger Health System in Pennsylvania, USA. Using these data, we constructed a representative set of complete cases and assessed the performance of 12 different imputation methods for missing data that was simulated based on 4 mechanisms of missingness (missing completely at random, missing not at random, missing at random, and real data modelling). Our results showed that several methods, including variations of Multivariate Imputation by Chained Equations (MICE) and softImpute, consistently imputed missing values with low error; however, only a subset of the MICE methods was suitable for multiple imputation. The analyses we describe provide an outline of considerations for dealing with missing EHR data, steps that researchers can perform to characterize missingness within their own data, and an evaluation of methods that can be applied to impute clinical data. While the performance of methods may vary between datasets, the process we describe can be generalized to the majority of structured data types that exist in EHRs, and all of our methods and code are publicly available.</t>
  </si>
  <si>
    <t xml:space="preserve">http://www.ncbi.nlm.nih.gov/pubmed/31220077</t>
  </si>
  <si>
    <t xml:space="preserve">Challenges and recommendations to improve the installability and archival stability of omics computational tools.</t>
  </si>
  <si>
    <t xml:space="preserve">Developing new software tools for analysis of large-scale biological data is a key component of advancing modern biomedical research. Scientific reproduction of published findings requires running computational tools on data generated by such studies, yet little attention is presently allocated to the installability and archival stability of computational software tools. Scientific journals require data and code sharing, but none currently require authors to guarantee the continuing functionality of newly published tools. We have estimated the archival stability of computational biology software tools by performing an empirical analysis of the internet presence for 36,702 omics software resources published from 2005 to 2017. We found that almost 28% of all resources are currently not accessible through uniform resource locators (URLs) published in the paper they first appeared in. Among the 98 software tools selected for our installability test, 51% were deemed &amp;quot;easy to install,&amp;quot; and 28% of the tools failed to be installed at all because of problems in the implementation. Moreover, for papers introducing new software, we found that the number of citations significantly increased when authors provided an easy installation process. We propose for incorporation into journal policy several practical solutions for increasing the widespread installability and archival stability of published bioinformatics software.</t>
  </si>
  <si>
    <t xml:space="preserve">http://www.ncbi.nlm.nih.gov/pubmed/30583062</t>
  </si>
  <si>
    <t xml:space="preserve">RGAAT: A Reference-based Genome Assembly and Annotation Tool for New Genomes and Upgrade of Known Genomes.</t>
  </si>
  <si>
    <t xml:space="preserve">The rapid development of high-throughput sequencing technologies has led to a dramatic decrease in the money and time required for de novo genome sequencing or genome resequencing projects, with new genome sequences constantly released every week. Among such projects, the plethora of updated genome assemblies induces the requirement of version-dependent annotation files and other compatible public dataset for downstream analysis. To handle these tasks in an efficient manner, we developed the reference-based genome assembly and annotation tool (RGAAT), a flexible toolkit for resequencing-based consensus building and annotation update. RGAAT can detect sequence variants with comparable precision, specificity, and sensitivity to GATK and with higher precision and specificity than Freebayes and SAMtools on four DNA-seq datasets tested in this study. RGAAT can also identify sequence variants based on cross-cultivar or cross-version genomic alignments. Unlike GATK and SAMtools/BCFtools, RGAAT builds the consensus sequence by taking into account the true allele frequency. Finally, RGAAT generates a coordinate conversion file between the reference and query genomes using sequence variants and supports annotation file transfer. Compared to the rapid annotation transfer tool (RATT), RGAAT displays better performance characteristics for annotation transfer between different genome assemblies, strains, and species. In addition, RGAAT can be used for genome modification, genome comparison, and coordinate conversion. RGAAT is available at https://sourceforge.net/projects/rgaat/ and https://github.com/wushyer/RGAAT_v2 at no cost.</t>
  </si>
  <si>
    <t xml:space="preserve">http://www.ncbi.nlm.nih.gov/pubmed/27308864</t>
  </si>
  <si>
    <t xml:space="preserve">GRAbB: Selective Assembly of Genomic Regions, a New Niche for Genomic Research.</t>
  </si>
  <si>
    <t xml:space="preserve">GRAbB (Genomic Region Assembly by Baiting) is a new program that is dedicated to assemble specific genomic regions from NGS data. This approach is especially useful when dealing with multi copy regions, such as mitochondrial genome and the rDNA repeat region, parts of the genome that are often neglected or poorly assembled, although they contain interesting information from phylogenetic or epidemiologic perspectives, but also single copy regions can be assembled. The program is capable of targeting multiple regions within a single run. Furthermore, GRAbB can be used to extract specific loci from NGS data, based on homology, like sequences that are used for barcoding. To make the assembly specific, a known part of the region, such as the sequence of a PCR amplicon or a homologous sequence from a related species must be specified. By assembling only the region of interest, the assembly process is computationally much less demanding and may lead to assemblies of better quality. In this study the different applications and functionalities of the program are demonstrated such as: exhaustive assembly (rDNA region and mitochondrial genome), extracting homologous regions or genes (IGS, RPB1, RPB2 and TEF1a), as well as extracting multiple regions within a single run. The program is also compared with MITObim, which is meant for the exhaustive assembly of a single target based on a similar query sequence. GRAbB is shown to be more efficient than MITObim in terms of speed, memory and disk usage. The other functionalities (handling multiple targets simultaneously and extracting homologous regions) of the new program are not matched by other programs. The program is available with explanatory documentation at https://github.com/b-brankovics/grabb. GRAbB has been tested on Ubuntu (12.04 and 14.04), Fedora (23), CentOS (7.1.1503) and Mac OS X (10.7). Furthermore, GRAbB is available as a docker repository: brankovics/grabb (https://hub.docker.com/r/brankovics/grabb/).</t>
  </si>
  <si>
    <t xml:space="preserve">http://www.ncbi.nlm.nih.gov/pubmed/28877673</t>
  </si>
  <si>
    <t xml:space="preserve">LAIT: a local ancestry inference toolkit.</t>
  </si>
  <si>
    <t xml:space="preserve">Inferring local ancestry in individuals of mixed ancestry has many applications, most notably in identifying disease-susceptible loci that vary among different ethnic groups. Many software packages are available for inferring local ancestry in admixed individuals. However, most of these existing software packages require specific formatted input files and generate output files in various types, yielding practical inconvenience. We developed a tool set, Local Ancestry Inference Toolkit (LAIT), which can convert standardized files into software-specific input file formats as well as standardize and summarize inference results for four popular local ancestry inference software: HAPMIX, LAMP, LAMP-LD, and ELAI. We tested LAIT using both simulated and real data sets and demonstrated that LAIT provides convenience to run multiple local ancestry inference software. In addition, we evaluated the performance of local ancestry software among different supported software packages, mainly focusing on inference accuracy and computational resources used. We provided a toolkit to facilitate the use of local ancestry inference software, especially for users with limited bioinformatics background.</t>
  </si>
  <si>
    <t xml:space="preserve">http://www.ncbi.nlm.nih.gov/pubmed/29416032</t>
  </si>
  <si>
    <t xml:space="preserve">High contiguity Arabidopsis thaliana genome assembly with a single nanopore flow cell.</t>
  </si>
  <si>
    <t xml:space="preserve">The handheld Oxford Nanopore MinION sequencer generates ultra-long reads with minimal cost and time requirements, which makes sequencing genomes at the bench feasible. Here, we sequence the gold standard Arabidopsis thaliana genome (KBS-Mac-74 accession) on the bench with the MinION sequencer, and assemble the genome using typical consumer computing hardware (4 Cores, 16 Gb RAM) into chromosome arms (62 contigs with an N50 length of 12.3 Mb). We validate the contiguity and quality of the assembly with two independent single-molecule technologies, Bionano optical genome maps and Pacific Biosciences Sequel sequencing. The new A. thaliana KBS-Mac-74 genome enables resolution of a quantitative trait locus that had previously been recalcitrant to a Sanger-based BAC sequencing approach. In summary, we demonstrate that even when the purpose is to understand complex structural variation at a single region of the genome, complete genome assembly is becoming the simplest way to achieve this goal.</t>
  </si>
  <si>
    <t xml:space="preserve">http://www.ncbi.nlm.nih.gov/pubmed/28348060</t>
  </si>
  <si>
    <t xml:space="preserve">GeneImp: Fast Imputation to Large Reference Panels Using Genotype Likelihoods from Ultralow Coverage Sequencing.</t>
  </si>
  <si>
    <t xml:space="preserve">We address the task of genotype imputation to a dense reference panel given genotype likelihoods computed from ultralow coverage sequencing as inputs. In this setting, the data have a high-level of missingness or uncertainty, and are thus more amenable to a probabilistic representation. Most existing imputation algorithms are not well suited for this situation, as they rely on prephasing for computational efficiency, and, without definite genotype calls, the prephasing task becomes computationally expensive. We describe GeneImp, a program for genotype imputation that does not require prephasing and is computationally tractable for whole-genome imputation. GeneImp does not explicitly model recombination, instead it capitalizes on the existence of large reference panels-comprising thousands of reference haplotypes-and assumes that the reference haplotypes can adequately represent the target haplotypes over short regions unaltered. We validate GeneImp based on data from ultralow coverage sequencing (0.5×), and compare its performance to the most recent version of BEAGLE that can perform this task. We show that GeneImp achieves imputation quality very close to that of BEAGLE, using one to two orders of magnitude less time, without an increase in memory complexity. Therefore, GeneImp is the first practical choice for whole-genome imputation to a dense reference panel when prephasing cannot be applied, for instance, in datasets produced via ultralow coverage sequencing. A related future application for GeneImp is whole-genome imputation based on the off-target reads from deep whole-exome sequencing.</t>
  </si>
  <si>
    <t xml:space="preserve">http://www.ncbi.nlm.nih.gov/pubmed/29762668</t>
  </si>
  <si>
    <t xml:space="preserve">Benchmarking taxonomic assignments based on 16S rRNA gene profiling of the microbiota from commonly sampled environments.</t>
  </si>
  <si>
    <t xml:space="preserve">Taxonomic profiling of ribosomal RNA (rRNA) sequences has been the accepted norm for inferring the composition of complex microbial ecosystems. Quantitative Insights Into Microbial Ecology (QIIME) and mothur have been the most widely used taxonomic analysis tools for this purpose, with MAPseq and QIIME 2 being two recently released alternatives. However, no independent and direct comparison between these four main tools has been performed. Here, we compared the default classifiers of MAPseq, mothur, QIIME, and QIIME 2 using synthetic simulated datasets comprised of some of the most abundant genera found in the human gut, ocean, and soil environments. We evaluate their accuracy when paired with both different reference databases and variable sub-regions of the 16S rRNA gene. We show that QIIME 2 provided the best recall and F-scores at genus and family levels, together with the lowest distance estimates between the observed and simulated samples. However, MAPseq showed the highest precision, with miscall rates consistently &amp;lt;2%. Notably, QIIME 2 was the most computationally expensive tool, with CPU time and memory usage almost 2 and 30 times higher than MAPseq, respectively. Using the SILVA database generally yielded a higher recall than using Greengenes, while assignment results of different 16S rRNA variable sub-regions varied up to 40% between samples analysed with the same pipeline. Our results support the use of either QIIME 2 or MAPseq for optimal 16S rRNA gene profiling, and we suggest that the choice between the two should be based on the level of recall, precision, and/or computational performance required.</t>
  </si>
  <si>
    <t xml:space="preserve">http://www.ncbi.nlm.nih.gov/pubmed/27423894</t>
  </si>
  <si>
    <t xml:space="preserve">ntHash: recursive nucleotide hashing.</t>
  </si>
  <si>
    <t xml:space="preserve">Hashing has been widely used for indexing, querying and rapid similarity search in many bioinformatics applications, including sequence alignment, genome and transcriptome assembly, k-mer counting and error correction. Hence, expediting hashing operations would have a substantial impact in the field, making bioinformatics applications faster and more efficient. We present ntHash, a hashing algorithm tuned for processing DNA/RNA sequences. It performs the best when calculating hash values for adjacent k-mers in an input sequence, operating an order of magnitude faster than the best performing alternatives in typical use cases. ntHash is available online at http://www.bcgsc.ca/platform/bioinfo/software/nthash and is free for academic use. hmohamadi@bcgsc.ca or ibirol@bcgsc.caSupplementary information: Supplementary data are available at Bioinformatics online.</t>
  </si>
  <si>
    <t xml:space="preserve">http://www.ncbi.nlm.nih.gov/pubmed/26925517</t>
  </si>
  <si>
    <t xml:space="preserve">FMFilter: A fast model based variant filtering tool.</t>
  </si>
  <si>
    <t xml:space="preserve">The availability of whole exome and genome sequencing has completely changed the structure of genetic disease studies. It is now possible to solve the disease causing mechanisms within shorter time and budgets. For this reason, mining out the valuable information from the huge amount of data produced by next generation techniques becomes a challenging task. Current tools analyze sequencing data in various methods. However, there is still need for fast, easy to use and efficacious tools. Considering genetic disease studies, there is a lack of publicly available tools which support compound heterozygous and de novo models. Also, existing tools either require advanced IT expertise or are inefficient for handling large variant files. In this work, we provide FMFilter, an efficient sieving tool for next generation sequencing data produced by genetic disease studies. We develop a software which allows to choose the inheritance model (recessive, dominant, compound heterozygous and de novo), the affected and control individuals. The program provides a user friendly Graphical User Interface which eliminates the requirement of advanced computer techniques. It has various filtering options which enable to eliminate the majority of the false alarms. FMFilter requires negligible memory, therefore it can easily handle very large variant files like multiple whole genomes with ordinary computers. We demonstrate the variant reduction capability and effectiveness of the proposed tool with public and in-house data for different inheritance models. We also compare FMFilter with the existing filtering software. We conclude that FMFilter provides an effective and easy to use environment for analyzing next generation sequencing data from Mendelian diseases.</t>
  </si>
  <si>
    <t xml:space="preserve">http://www.ncbi.nlm.nih.gov/pubmed/31790149</t>
  </si>
  <si>
    <t xml:space="preserve">Phylonium: fast estimation of evolutionary distances from large samples of similar genomes.</t>
  </si>
  <si>
    <t xml:space="preserve">Tracking disease outbreaks by whole-genome sequencing leads to the collection of large samples of closely related sequences. Five years ago, we published a method to accurately compute all pairwise distances for such samples by indexing each sequence. Since indexing is slow, we now ask whether it is possible to achieve similar accuracy when indexing only a single sequence. We have implemented this idea in the program phylonium and show that it is as accurate as its predecessor and roughly 100 times faster when applied to all 2678 Escherichia coli genomes contained in ENSEMBL. One of the best published programs for rapidly computing pairwise distances, mash, analyzes the same dataset four times faster but, with default settings, it is less accurate than phylonium. Phylonium runs under the UNIX command line; its C++ sources and documentation are available from github.com/evolbioinf/phylonium. Supplementary data are available at Bioinformatics online.</t>
  </si>
  <si>
    <t xml:space="preserve">http://www.ncbi.nlm.nih.gov/pubmed/31805063</t>
  </si>
  <si>
    <t xml:space="preserve">SparkGA2: Production-quality memory-efficient Apache Spark based genome analysis framework.</t>
  </si>
  <si>
    <t xml:space="preserve">Due to the rapid decrease in the cost of NGS (Next Generation Sequencing), interest has increased in using data generated from NGS to diagnose genetic diseases. However, the data generated by NGS technology is usually in the order of hundreds of gigabytes per experiment, thus requiring efficient and scalable programs to perform data analysis quickly. This paper presents SparkGA2, a memory efficient, production quality framework for high performance DNA analysis in the cloud, which can scale according to the available computational resources by increasing the number of nodes. Our framework uses Apache Spark's ability to cache data in the memory to speed up processing, while also allowing the user to run the framework on systems with lower amounts of memory at the cost of slightly less performance. To manage the memory footprint, we implement an on-the-fly compression method of intermediate data and reduce memory requirements by up to 3x. Our framework also uses a streaming approach to gradually stream input data as processing is taking place. This makes our framework faster than other state of the art approaches while at the same time allowing users to adapt it to run on clusters with lower memory. As compared to the state of the art, SparkGA2 is up to 22% faster on a large big data cluster of 67 nodes and up to 9% faster on a smaller cluster of 6 nodes. Including the streaming solution, where data pre-processing is considered, SparkGA2 is 51% faster on a 6 node cluster. The source code of SparkGA2 is publicly available at https://github.com/HamidMushtaq/SparkGA2.</t>
  </si>
  <si>
    <t xml:space="preserve">http://www.ncbi.nlm.nih.gov/pubmed/27576546</t>
  </si>
  <si>
    <t xml:space="preserve">Efficient Detection of Repeating Sites to Accelerate Phylogenetic Likelihood Calculations.</t>
  </si>
  <si>
    <t xml:space="preserve">The phylogenetic likelihood function (PLF) is the major computational bottleneck in several applications of evolutionary biology such as phylogenetic inference, species delimitation, model selection, and divergence times estimation. Given the alignment, a tree and the evolutionary model parameters, the likelihood function computes the conditional likelihood vectors for every node of the tree. Vector entries for which all input data are identical result in redundant likelihood operations which, in turn, yield identical conditional values. Such operations can be omitted for improving run-time and, using appropriate data structures, reducing memory usage. We present a fast, novel method for identifying and omitting such redundant operations in phylogenetic likelihood calculations, and assess the performance improvement and memory savings attained by our method. Using empirical and simulated data sets, we show that a prototype implementation of our method yields up to 12-fold speedups and uses up to 78% less memory than one of the fastest and most highly tuned implementations of the PLF currently available. Our method is generic and can seamlessly be integrated into any phylogenetic likelihood implementation. [Algorithms; maximum likelihood; phylogenetic likelihood function; phylogenetics].</t>
  </si>
  <si>
    <t xml:space="preserve">http://www.ncbi.nlm.nih.gov/pubmed/28361676</t>
  </si>
  <si>
    <t xml:space="preserve">Selecting high-quality negative samples for effectively predicting protein-RNA interactions.</t>
  </si>
  <si>
    <t xml:space="preserve">The identification of Protein-RNA Interactions (PRIs) is important to understanding cell activities. Recently, several machine learning-based methods have been developed for identifying PRIs. However, the performance of these methods is unsatisfactory. One major reason is that they usually use unreliable negative samples in the training process. For boosting the performance of PRI prediction, we propose a novel method to generate reliable negative samples. Concretely, we firstly collect the known PRIs as positive samples for generating positive sets. For each positive set, we construct two corresponding negative sets, one is by our method and the other by random method. Each positive set is combined with a negative set to form a dataset for model training and performance evaluation. Consequently, we get 18 datasets of different species and different ratios of negative samples to positive samples. Secondly, sequence-based features are extracted to represent each of PRIs and protein-RNA pairs in the datasets. A filter-based method is employed to cut down the dimensionality of feature vectors for reducing computational cost. Finally, the performance of support vector machine (SVM), random forest (RF) and naive Bayes (NB) is evaluated on the generated 18 datasets. Extensive experiments show that comparing to using randomly-generated negative samples, all classifiers achieve substantial performance improvement by using negative samples selected by our method. The improvements on accuracy and geometric mean for the SVM classifier, the RF classifier and the NB classifier are as high as 204.5 and 68.7%, 174.5 and 53.9%, 80.9 and 54.3%, respectively. Our method is useful to the identification of PRIs.</t>
  </si>
  <si>
    <t xml:space="preserve">http://www.ncbi.nlm.nih.gov/pubmed/29765298</t>
  </si>
  <si>
    <t xml:space="preserve">Real-Time Tracking of Selective Auditory Attention From M/EEG: A Bayesian Filtering Approach.</t>
  </si>
  <si>
    <t xml:space="preserve">-regularization, forward-backward splitting algorithms, fixed-lag smoothing, and Expectation Maximization. We validate the performance of our proposed framework using comprehensive simulations as well as application to experimentally acquired M/EEG data. Our results reveal that the proposed real-time algorithms perform nearly as accurately as the existing state-of-the-art offline techniques, while providing a significant degree of adaptivity, statistical robustness, and computational savings.</t>
  </si>
  <si>
    <t xml:space="preserve">http://www.ncbi.nlm.nih.gov/pubmed/30241460</t>
  </si>
  <si>
    <t xml:space="preserve">Progressive multiple sequence alignment with indel evolution.</t>
  </si>
  <si>
    <t xml:space="preserve">Sequence alignment is crucial in genomics studies. However, optimal multiple sequence alignment (MSA) is NP-hard. Thus, modern MSA methods employ progressive heuristics, breaking the problem into a series of pairwise alignments guided by a phylogeny. Changes between homologous characters are typically modelled by a Markov substitution model. In contrast, the dynamics of indels are not modelled explicitly, because the computation of the marginal likelihood under such models has exponential time complexity in the number of taxa. But the failure to model indel evolution may lead to artificially short alignments due to biased indel placement, inconsistent with phylogenetic relationship. Recently, the classical indel model TKF91 was modified to describe indel evolution on a phylogeny via a Poisson process, termed PIP. PIP allows to compute the joint marginal probability of an MSA and a tree in linear time. We present a new dynamic programming algorithm to align two MSAs -represented by the underlying homology paths- by full maximum likelihood under PIP in polynomial time, and apply it progressively along a guide tree. We have corroborated the correctness of our method by simulation, and compared it with competitive methods on an illustrative real dataset. Our MSA method is the first polynomial time progressive aligner with a rigorous mathematical formulation of indel evolution. The new method infers phylogenetically meaningful gap patterns alternative to the popular PRANK, while producing alignments of similar length. Moreover, the inferred gap patterns agree with what was predicted qualitatively by previous studies. The algorithm is implemented in a standalone C++ program: https://github.com/acg-team/ProPIP . Supplementary data are available at BMC Bioinformatics online.</t>
  </si>
  <si>
    <t xml:space="preserve">http://www.ncbi.nlm.nih.gov/pubmed/28793860</t>
  </si>
  <si>
    <t xml:space="preserve">Local sequence and sequencing depth dependent accuracy of RNA-seq reads.</t>
  </si>
  <si>
    <t xml:space="preserve">Many biases and spurious effects are inherent in RNA-seq technology, resulting in a non-uniform distribution of sequencing read counts for each base position in a gene. Therefore, a base-level strategy is required to model the non-uniformity. Also, the properties of sequencing read counts can be leveraged to achieve a more precise estimation of the mean and variance of measurement. In this study, we aimed to unveil the effects on RNA-seq accuracy from multiple factors and develop accurate modeling of RNA-seq reads in comparison. We found that the overdispersion rate decreased when sequencing depth increased on the base level. Moreover, the influence of local sequence(s) on the overdispersion rate was notable but no longer significant after adjusting the effect from sequencing depth. Based on these findings, we propose a desirable beta-binomial model with a dynamic overdispersion rate on the base-level proportion of sequencing read counts from two samples. The current study provides thorough insights into the impact of overdispersion at the position level and especially into its relationship with sequencing depth, local sequence, and preparation protocol. These properties of RNA-seq will aid in improvement of the quality control procedure and development of statistical methods for RNA-seq downstream analyses.</t>
  </si>
  <si>
    <t xml:space="preserve">http://www.ncbi.nlm.nih.gov/pubmed/30169622</t>
  </si>
  <si>
    <t xml:space="preserve">Comparative analysis of methods for evaluation of protein models against native structures.</t>
  </si>
  <si>
    <t xml:space="preserve">Measuring discrepancies between protein models and native structures is at the heart of development of protein structure prediction methods and comparison of their performance. A number of different evaluation methods have been developed; however, their comprehensive and unbiased comparison has not been performed. We carried out a comparative analysis of several popular model assessment methods (RMSD, TM-score, GDT, QCS, CAD-score, LDDT, SphereGrinder and RPF) to reveal their relative strengths and weaknesses. The analysis, performed on a large and diverse model set derived in the course of three latest community-wide CASP experiments (CASP10-12), had two major directions. First, we looked at general differences between the scores by analyzing distribution, correspondence and correlation of their values as well as differences in selecting best models. Second, we examined the score differences taking into account various structural properties of models (stereochemistry, hydrogen bonds, packing of domains and chain fragments, missing residues, protein length and secondary structure). Our results provide a solid basis for an informed selection of the most appropriate score or combination of scores depending on the task at hand. Supplementary data are available at Bioinformatics online.</t>
  </si>
  <si>
    <t xml:space="preserve">http://www.ncbi.nlm.nih.gov/pubmed/29902968</t>
  </si>
  <si>
    <t xml:space="preserve">A short note on dynamic programming in a band.</t>
  </si>
  <si>
    <t xml:space="preserve">Third generation sequencing technologies generate long reads that exhibit high error rates, in particular for insertions and deletions which are usually the most difficult errors to cope with. The only exact algorithm capable of aligning sequences with insertions and deletions is a dynamic programming algorithm. In this note, for the sake of efficiency, we consider dynamic programming in a band. We show how to choose the band width in function of the long reads' error rates, thus obtaining an [Formula: see text] algorithm in space and time. We also propose a procedure to decide whether this algorithm, when applied to semi-global alignments, provides the optimal score. We suggest that dynamic programming in a band is well suited to the problem of aligning long reads between themselves and can be used as a core component of methods for obtaining a consensus sequence from the long reads alone. The function implementing the dynamic programming algorithm in a band is available, as a standalone program, at: https://forgemia.inra.fr/jean-francois.gibrat/BAND_DYN_PROG.git.</t>
  </si>
  <si>
    <t xml:space="preserve">http://www.ncbi.nlm.nih.gov/pubmed/28574989</t>
  </si>
  <si>
    <t xml:space="preserve">Optimal classifier for imbalanced data using Matthews Correlation Coefficient metric.</t>
  </si>
  <si>
    <t xml:space="preserve">Data imbalance is frequently encountered in biomedical applications. Resampling techniques can be used in binary classification to tackle this issue. However such solutions are not desired when the number of samples in the small class is limited. Moreover the use of inadequate performance metrics, such as accuracy, lead to poor generalization results because the classifiers tend to predict the largest size class. One of the good approaches to deal with this issue is to optimize performance metrics that are designed to handle data imbalance. Matthews Correlation Coefficient (MCC) is widely used in Bioinformatics as a performance metric. We are interested in developing a new classifier based on the MCC metric to handle imbalanced data. We derive an optimal Bayes classifier for the MCC metric using an approach based on Frechet derivative. We show that the proposed algorithm has the nice theoretical property of consistency. Using simulated data, we verify the correctness of our optimality result by searching in the space of all possible binary classifiers. The proposed classifier is evaluated on 64 datasets from a wide range data imbalance. We compare both classification performance and CPU efficiency for three classifiers: 1) the proposed algorithm (MCC-classifier), the Bayes classifier with a default threshold (MCC-base) and imbalanced SVM (SVM-imba). The experimental evaluation shows that MCC-classifier has a close performance to SVM-imba while being simpler and more efficient.</t>
  </si>
  <si>
    <t xml:space="preserve">http://www.ncbi.nlm.nih.gov/pubmed/28865426</t>
  </si>
  <si>
    <t xml:space="preserve">Robust gene selection methods using weighting schemes for microarray data analysis.</t>
  </si>
  <si>
    <t xml:space="preserve">A common task in microarray data analysis is to identify informative genes that are differentially expressed between two different states. Owing to the high-dimensional nature of microarray data, identification of significant genes has been essential in analyzing the data. However, the performances of many gene selection techniques are highly dependent on the experimental conditions, such as the presence of measurement error or a limited number of sample replicates. We have proposed new filter-based gene selection techniques, by applying a simple modification to significance analysis of microarrays (SAM). To prove the effectiveness of the proposed method, we considered a series of synthetic datasets with different noise levels and sample sizes along with two real datasets. The following findings were made. First, our proposed methods outperform conventional methods for all simulation set-ups. In particular, our methods are much better when the given data are noisy and sample size is small. They showed relatively robust performance regardless of noise level and sample size, whereas the performance of SAM became significantly worse as the noise level became high or sample size decreased. When sufficient sample replicates were available, SAM and our methods showed similar performance. Finally, our proposed methods are competitive with traditional methods in classification tasks for microarrays. The results of simulation study and real data analysis have demonstrated that our proposed methods are effective for detecting significant genes and classification tasks, especially when the given data are noisy or have few sample replicates. By employing weighting schemes, we can obtain robust and reliable results for microarray data analysis.</t>
  </si>
  <si>
    <t xml:space="preserve">http://www.ncbi.nlm.nih.gov/pubmed/27797760</t>
  </si>
  <si>
    <t xml:space="preserve">Improving cross-study prediction through addon batch effect adjustment or addon normalization.</t>
  </si>
  <si>
    <t xml:space="preserve">To date most medical tests derived by applying classification methods to high-dimensional molecular data are hardly used in clinical practice. This is partly because the prediction error resulting when applying them to external data is usually much higher than internal error as evaluated through within-study validation procedures. We suggest the use of addon normalization and addon batch effect removal techniques in this context to reduce systematic differences between external data and the original dataset with the aim to improve prediction performance. We evaluate the impact of addon normalization and seven batch effect removal methods on cross-study prediction performance for several common classifiers using a large collection of microarray gene expression datasets, showing that some of these techniques reduce prediction error. All investigated addon methods are implemented in our R package bapred. hornung@ibe.med.uni-muenchen.de. Supplementary data are available at Bioinformatics online.</t>
  </si>
  <si>
    <t xml:space="preserve">http://www.ncbi.nlm.nih.gov/pubmed/31384919</t>
  </si>
  <si>
    <t xml:space="preserve">Topology-independent and global protein structure alignment through an FFT-based algorithm.</t>
  </si>
  <si>
    <t xml:space="preserve">Protein structure alignment is one of the fundamental problems in computational structure biology. A variety of algorithms have been developed to address this important issue in the past decade. However, due to their heuristic nature, current structure alignment methods may suffer from suboptimal alignment and/or over-fragmentation and thus lead to a biologically wrong alignment in some cases. To overcome these limitations, we have developed an accurate topology-independent and global structure alignment method through an FFT-based exhaustive search algorithm, which is referred to as FTAlign. Our FTAlign algorithm was extensively tested on six commonly used datasets and compared with seven state-of-the-art structure alignment approaches, TMalign, DeepAlign, Kpax, 3DCOMB, MICAN, SPalignNS and CLICK. It was shown that FTAlign outperformed the other methods in reproducing manually curated alignments and obtained a high success rate of 96.7 and 90.0% on two gold-standard benchmarks, MALIDUP and MALISAM, respectively. Moreover, FTAlign also achieved the overall best performance in terms of biologically meaningful structure overlap (SO) and TMscore on both the sequential alignment test sets including MALIDUP, MALISAM and 64 difficult cases from HOMSTRAD, and the non-sequential sets including MALIDUP-NS, MALISAM-NS, 199 topology-different cases, where FTAlign especially showed more advantage for non-sequential alignment. Despite its global search feature, FTAlign is also computationally efficient and can normally complete a pairwise alignment within one second. http://huanglab.phys.hust.edu.cn/ftalign/.</t>
  </si>
  <si>
    <t xml:space="preserve">http://www.ncbi.nlm.nih.gov/pubmed/31975601</t>
  </si>
  <si>
    <t xml:space="preserve">EPIFANY: A Method for Efficient High-Confidence Protein Inference.</t>
  </si>
  <si>
    <t xml:space="preserve">Accurate protein inference in the presence of shared peptides is still one of the key problems in bottom-up proteomics. Most protein inference tools employing simple heuristic inference strategies are efficient but exhibit reduced accuracy. More advanced probabilistic methods often exhibit better inference quality but tend to be too slow for large data sets. Here, we present a novel protein inference method, EPIFANY, combining a loopy belief propagation algorithm with convolution trees for efficient processing of Bayesian networks. We demonstrate that EPIFANY combines the reliable protein inference of Bayesian methods with significantly shorter runtimes. On the 2016 iPRG protein inference benchmark data, EPIFANY is the only tested method that finds all true-positive proteins at a 5% protein false discovery rate (FDR) without strict prefiltering on the peptide-spectrum match (PSM) level, yielding an increase in identification performance (+10% in the number of true positives and +14% in partial AUC) compared to previous approaches. Even very large data sets with hundreds of thousands of spectra (which are intractable with other Bayesian and some non-Bayesian tools) can be processed with EPIFANY within minutes. The increased inference quality including shared peptides results in better protein inference results and thus increased robustness of the biological hypotheses generated. EPIFANY is available as open-source software for all major platforms at https://OpenMS.de/epifany.</t>
  </si>
  <si>
    <t xml:space="preserve">http://www.ncbi.nlm.nih.gov/pubmed/31392316</t>
  </si>
  <si>
    <t xml:space="preserve">scHinter: imputing dropout events for single-cell RNA-seq data with limited sample size.</t>
  </si>
  <si>
    <t xml:space="preserve">Single-cell RNA-sequencing (scRNA-seq) is fast and becoming a powerful technique for studying dynamic gene regulation at unprecedented resolution. However, scRNA-seq data suffer from problems of extremely high dropout rate and cell-to-cell variability, demanding new methods to recover gene expression loss. Despite the availability of various dropout imputation approaches for scRNA-seq, most studies focus on data with a medium or large number of cells, while few studies have explicitly investigated the differential performance across different sample sizes or the applicability of the approach on small or imbalanced data. It is imperative to develop new imputation approaches with higher generalizability for data with various sample sizes. We proposed a method called scHinter for imputing dropout events for scRNA-seq with special emphasis on data with limited sample size. scHinter incorporates a voting-based ensemble distance and leverages the synthetic minority oversampling technique for random interpolation. A hierarchical framework is also embedded in scHinter to increase the reliability of the imputation for small samples. We demonstrated the ability of scHinter to recover gene expression measurements across a wide spectrum of scRNA-seq datasets with varied sample sizes. We comprehensively examined the impact of sample size and cluster number on imputation. Comprehensive evaluation of scHinter across diverse scRNA-seq datasets with imbalanced or limited sample size showed that scHinter achieved higher and more robust performance than competing approaches, including MAGIC, scImpute, SAVER and netSmooth. Freely available for download at https://github.com/BMILAB/scHinter. Supplementary data are available at Bioinformatics online.</t>
  </si>
  <si>
    <t xml:space="preserve">http://www.ncbi.nlm.nih.gov/pubmed/29907290</t>
  </si>
  <si>
    <t xml:space="preserve">Comprehensive evaluation of untargeted metabolomics data processing software in feature detection, quantification and discriminating marker selection.</t>
  </si>
  <si>
    <t xml:space="preserve">Data analysis represents a key challenge for untargeted metabolomics studies and it commonly requires extensive processing of more than thousands of metabolite peaks included in raw high-resolution MS data. Although a number of software packages have been developed to facilitate untargeted data processing, they have not been comprehensively scrutinized in the capability of feature detection, quantification and marker selection using a well-defined benchmark sample set. In this study, we acquired a benchmark dataset from standard mixtures consisting of 1100 compounds with specified concentration ratios including 130 compounds with significant variation of concentrations. Five software evaluated here (MS-Dial, MZmine 2, XCMS, MarkerView, and Compound Discoverer) showed similar performance in detection of true features derived from compounds in the mixtures. However, significant differences between untargeted metabolomics software were observed in relative quantification of true features in the benchmark dataset. MZmine 2 outperformed the other software in terms of quantification accuracy and it reported the most true discriminating markers together with the fewest false markers. Furthermore, we assessed selection of discriminating markers by different software using both the benchmark dataset and a real-case metabolomics dataset to propose combined usage of two software for increasing confidence of biomarker identification. Our findings from comprehensive evaluation of untargeted metabolomics software would help guide future improvements of these widely used bioinformatics tools and enable users to properly interpret their metabolomics results.</t>
  </si>
  <si>
    <t xml:space="preserve">http://www.ncbi.nlm.nih.gov/pubmed/26740642</t>
  </si>
  <si>
    <t xml:space="preserve">Highly sensitive and ultrafast read mapping for RNA-seq analysis.</t>
  </si>
  <si>
    <t xml:space="preserve">As sequencing technologies progress, the amount of data produced grows exponentially, shifting the bottleneck of discovery towards the data analysis phase. In particular, currently available mapping solutions for RNA-seq leave room for improvement in terms of sensitivity and performance, hindering an efficient analysis of transcriptomes by massive sequencing. Here, we present an innovative approach that combines re-engineering, optimization and parallelization. This solution results in a significant increase of mapping sensitivity over a wide range of read lengths and substantial shorter runtimes when compared with current RNA-seq mapping methods available.</t>
  </si>
  <si>
    <t xml:space="preserve">http://www.ncbi.nlm.nih.gov/pubmed/28541223</t>
  </si>
  <si>
    <t xml:space="preserve">Efficient Algorithms for Genomic Duplication Models.</t>
  </si>
  <si>
    <t xml:space="preserve">An important issue in evolutionary molecular biology is to discover genomic duplication episodes and their correspondence to the species tree. Existing approaches vary in the two fundamental aspects: the choice of evolutionary scenarios that model allowed locations of duplications in the species tree, and the rules of clustering gene duplications from gene trees into a single multiple duplication event. Here we study the method of clustering called minimum episodes for several models of allowed evolutionary scenarios with a focus on interval models in which every gene duplication has an interval consisting of allowed locations in the species tree. We present mathematical foundations for general genomic duplication problems. Next, we propose the first linear time and space algorithm for minimum episodes clustering jointly for any interval model and the algorithm for the most general model in which every evolutionary scenario is allowed. We also present a comparative study of different models of genomic duplication based on simulated and empirical datasets. We provided algorithms and tools that could be applied to solve efficiently minimum episodes clustering problems. Our comparative study helps to identify which model is the most reasonable choice in inferring genomic duplication events.</t>
  </si>
  <si>
    <t xml:space="preserve">http://www.ncbi.nlm.nih.gov/pubmed/30101283</t>
  </si>
  <si>
    <t xml:space="preserve">Bioinformatics applications on Apache Spark.</t>
  </si>
  <si>
    <t xml:space="preserve">With the rapid development of next-generation sequencing technology, ever-increasing quantities of genomic data pose a tremendous challenge to data processing. Therefore, there is an urgent need for highly scalable and powerful computational systems. Among the state-of-the-art parallel computing platforms, Apache Spark is a fast, general-purpose, in-memory, iterative computing framework for large-scale data processing that ensures high fault tolerance and high scalability by introducing the resilient distributed dataset abstraction. In terms of performance, Spark can be up to 100 times faster in terms of memory access and 10 times faster in terms of disk access than Hadoop. Moreover, it provides advanced application programming interfaces in Java, Scala, Python, and R. It also supports some advanced components, including Spark SQL for structured data processing, MLlib for machine learning, GraphX for computing graphs, and Spark Streaming for stream computing. We surveyed Spark-based applications used in next-generation sequencing and other biological domains, such as epigenetics, phylogeny, and drug discovery. The results of this survey are used to provide a comprehensive guideline allowing bioinformatics researchers to apply Spark in their own fields.</t>
  </si>
  <si>
    <t xml:space="preserve">http://www.ncbi.nlm.nih.gov/pubmed/31197307</t>
  </si>
  <si>
    <t xml:space="preserve">DECENT: differential expression with capture efficiency adjustmeNT for single-cell RNA-seq data.</t>
  </si>
  <si>
    <t xml:space="preserve">Dropout is a common phenomenon in single-cell RNA-seq (scRNA-seq) data, and when left unaddressed it affects the validity of the statistical analyses. Despite this, few current methods for differential expression (DE) analysis of scRNA-seq data explicitly model the process that gives rise to the dropout events. We develop DECENT, a method for DE analysis of scRNA-seq data that explicitly and accurately models the molecule capture process in scRNA-seq experiments. We show that DECENT demonstrates improved DE performance over existing DE methods that do not explicitly model dropout. This improvement is consistently observed across several public scRNA-seq datasets generated using different technological platforms. The gain in improvement is especially large when the capture process is overdispersed. DECENT maintains type I error well while achieving better sensitivity. Its performance without spike-ins is almost as good as when spike-ins are used to calibrate the capture model. The method is implemented as a publicly available R package available from https://github.com/cz-ye/DECENT. Supplementary data are available at Bioinformatics online.</t>
  </si>
  <si>
    <t xml:space="preserve">http://www.ncbi.nlm.nih.gov/pubmed/27560945</t>
  </si>
  <si>
    <t xml:space="preserve">A Novel Flexible Inertia Weight Particle Swarm Optimization Algorithm.</t>
  </si>
  <si>
    <t xml:space="preserve">Particle swarm optimization (PSO) is an evolutionary computing method based on intelligent collective behavior of some animals. It is easy to implement and there are few parameters to adjust. The performance of PSO algorithm depends greatly on the appropriate parameter selection strategies for fine tuning its parameters. Inertia weight (IW) is one of PSO's parameters used to bring about a balance between the exploration and exploitation characteristics of PSO. This paper proposes a new nonlinear strategy for selecting inertia weight which is named Flexible Exponential Inertia Weight (FEIW) strategy because according to each problem we can construct an increasing or decreasing inertia weight strategy with suitable parameters selection. The efficacy and efficiency of PSO algorithm with FEIW strategy (FEPSO) is validated on a suite of benchmark problems with different dimensions. Also FEIW is compared with best time-varying, adaptive, constant and random inertia weights. Experimental results and statistical analysis prove that FEIW improves the search performance in terms of solution quality as well as convergence rate.</t>
  </si>
  <si>
    <t xml:space="preserve">http://www.ncbi.nlm.nih.gov/pubmed/28454900</t>
  </si>
  <si>
    <t xml:space="preserve">DBH: A de Bruijn graph-based heuristic method for clustering large-scale 16S rRNA sequences into OTUs.</t>
  </si>
  <si>
    <t xml:space="preserve">Recent sequencing revolution driven by high-throughput technologies has led to rapid accumulation of 16S rRNA sequences for microbial communities. Clustering short sequences into operational taxonomic units (OTUs) is an initial crucial process in analyzing metagenomic data. Although many heuristic methods have been proposed for OTU inferences with low computational complexity, they just select one sequence as the seed for each cluster and the results are sensitive to the selected sequences that represent the clusters. To address this issue, we present a de Bruijn graph-based heuristic clustering method (DBH) for clustering massive 16S rRNA sequences into OTUs by introducing a novel seed selection strategy and greedy clustering approach. Compared with existing widely used methods on several simulated and real-life metagenomic datasets, the results show that DBH has higher clustering performance and low memory usage, facilitating the overestimation of OTUs number. DBH is more effective to handle large-scale metagenomic datasets. The DBH software can be freely downloaded from https://github.com/nwpu134/DBH.git for academic users.</t>
  </si>
  <si>
    <t xml:space="preserve">http://www.ncbi.nlm.nih.gov/pubmed/32046651</t>
  </si>
  <si>
    <t xml:space="preserve">GARS: Genetic Algorithm for the identification of a Robust Subset of features in high-dimensional datasets.</t>
  </si>
  <si>
    <t xml:space="preserve">Feature selection is a crucial step in machine learning analysis. Currently, many feature selection approaches do not ensure satisfying results, in terms of accuracy and computational time, when the amount of data is huge, such as in 'Omics' datasets. Here, we propose an innovative implementation of a genetic algorithm, called GARS, for fast and accurate identification of informative features in multi-class and high-dimensional datasets. In all simulations, GARS outperformed two standard filter-based and two 'wrapper' and one embedded' selection methods, showing high classification accuracies in a reasonable computational time. GARS proved to be a suitable tool for performing feature selection on high-dimensional data. Therefore, GARS could be adopted when standard feature selection approaches do not provide satisfactory results or when there is a huge amount of data to be analyzed.</t>
  </si>
  <si>
    <t xml:space="preserve">http://www.ncbi.nlm.nih.gov/pubmed/31984131</t>
  </si>
  <si>
    <t xml:space="preserve">Of the assemblers tested, Flye, Miniasm/Minipolish and Raven performed best overall. However, no single tool performed well on all metrics, highlighting the need for continued development on long-read assembly algorithms.</t>
  </si>
  <si>
    <t xml:space="preserve">http://www.ncbi.nlm.nih.gov/pubmed/27145223</t>
  </si>
  <si>
    <t xml:space="preserve">Efficient Coalescent Simulation and Genealogical Analysis for Large Sample Sizes.</t>
  </si>
  <si>
    <t xml:space="preserve">A central challenge in the analysis of genetic variation is to provide realistic genome simulation across millions of samples. Present day coalescent simulations do not scale well, or use approximations that fail to capture important long-range linkage properties. Analysing the results of simulations also presents a substantial challenge, as current methods to store genealogies consume a great deal of space, are slow to parse and do not take advantage of shared structure in correlated trees. We solve these problems by introducing sparse trees and coalescence records as the key units of genealogical analysis. Using these tools, exact simulation of the coalescent with recombination for chromosome-sized regions over hundreds of thousands of samples is possible, and substantially faster than present-day approximate methods. We can also analyse the results orders of magnitude more quickly than with existing methods.</t>
  </si>
  <si>
    <t xml:space="preserve">http://www.ncbi.nlm.nih.gov/pubmed/27843493</t>
  </si>
  <si>
    <t xml:space="preserve">Recognizing chemicals in patents: a comparative analysis.</t>
  </si>
  <si>
    <t xml:space="preserve">Recently, methods for Chemical Named Entity Recognition (NER) have gained substantial interest, driven by the need for automatically analyzing todays ever growing collections of biomedical text. Chemical NER for patents is particularly essential due to the high economic importance of pharmaceutical findings. However, NER on patents has essentially been neglected by the research community for long, mostly because of the lack of enough annotated corpora. A recent international competition specifically targeted this task, but evaluated tools only on gold standard patent abstracts instead of full patents; furthermore, results from such competitions are often difficult to extrapolate to real-life settings due to the relatively high homogeneity of training and test data. Here, we evaluate the two state-of-the-art chemical NER tools, tmChem and ChemSpot, on four different annotated patent corpora, two of which consist of full texts. We study the overall performance of the tools, compare their results at the instance level, report on high-recall and high-precision ensembles, and perform cross-corpus and intra-corpus evaluations. Our findings indicate that full patents are considerably harder to analyze than patent abstracts and clearly confirm the common wisdom that using the same text genre (patent vs. scientific) and text type (abstract vs. full text) for training and testing is a pre-requisite for achieving high quality text mining results.</t>
  </si>
  <si>
    <t xml:space="preserve">http://www.ncbi.nlm.nih.gov/pubmed/27242038</t>
  </si>
  <si>
    <t xml:space="preserve">GESDB: a platform of simulation resources for genetic epidemiology studies.</t>
  </si>
  <si>
    <t xml:space="preserve">Computer simulations are routinely conducted to evaluate new statistical methods, to compare the properties among different methods, and to mimic the observed data in genetic epidemiology studies. Conducting simulation studies can become a complicated task as several challenges can occur, such as the selection of an appropriate simulation tool and the specification of parameters in the simulation model. Although abundant simulated data have been generated for human genetic research, currently there is no public database designed specifically as a repository for these simulated data. With the lack of such a database, for similar studies, similar simulations may have been repeated, which resulted in redundant work. Thus, we created an online platform, the Genetic Epidemiology Simulation Database (GESDB), for simulation data sharing and discussion of simulation techniques for genetic epidemiology studies. GESDB consists of a database for storing simulation scripts, simulated data and documentation from published articles as well as a discussion forum, which provides a platform for discussion of the simulated data and exchanging simulation ideas. Moreover, summary statistics such as the simulation tools that are most commonly used and datasets that are most frequently downloaded are provided. The statistics will be informative for researchers to choose an appropriate simulation tool or select a common dataset for method comparisons. GESDB can be accessed at http://gesdb.nhri.org.twDatabase URL: http://gesdb.nhri.org.tw.</t>
  </si>
  <si>
    <t xml:space="preserve">http://www.ncbi.nlm.nih.gov/pubmed/29914357</t>
  </si>
  <si>
    <t xml:space="preserve">Algorithms designed for compressed-gene-data transformation among gene banks with different references.</t>
  </si>
  <si>
    <t xml:space="preserve">With the reduction of gene sequencing cost and demand for emerging technologies such as precision medical treatment and deep learning in genome, it is an era of gene data outbreaks today. How to store, transmit and analyze these data has become a hotspot in the current research. Now the compression algorithm based on reference is widely used due to its high compression ratio. There exists a big problem that the data from different gene banks can't merge directly and share information efficiently, because these data are usually compressed with different references. The traditional workflow is decompression-and-recompression, which is too simple and time-consuming. We should improve it and speed it up. In this paper, we focus on this problem and propose a set of transformation algorithms to cope with it. We will 1) analyze some different compression algorithms to find the similarities and the differences among all of them, 2) come up with a naïve method named TDM for data transformation between difference gene banks and finally 3) optimize former method TDM and propose the method named TPI and the method named TGI. A number of experiment result proved that the three algorithms we proposed are an order of magnitude faster than traditional decompression-and-recompression workflow. Firstly, the three algorithms we proposed all have good performance in terms of time. Secondly, they have their own different advantages faced with different dataset or situations. TDM and TPI are more suitable for small-scale gene data transformation, while TGI is more suitable for large-scale gene data transformation.</t>
  </si>
  <si>
    <t xml:space="preserve">http://www.ncbi.nlm.nih.gov/pubmed/31307371</t>
  </si>
  <si>
    <t xml:space="preserve">RAFTS&lt;sup&gt;3&lt;/sup&gt;G: an efficient and versatile clustering software to analyses in large protein datasets.</t>
  </si>
  <si>
    <t xml:space="preserve">Clustering methods are essential to partitioning biological samples being useful to minimize the information complexity in large datasets. Tools in this context usually generates data with greed algorithms that solves some Data Mining difficulties which can degrade biological relevant information during the clustering process. The lack of standardization of metrics and consistent bases also raises questions about the clustering efficiency of some methods. Benchmarks are needed to explore the full potential of clustering methods - in which alignment-free methods stand out - and the good choice of dataset makes it essentials. G is the better choice compared to three main methods when the user wants more reliable result even ignoring the ideal threshold to clustering. G process.</t>
  </si>
  <si>
    <t xml:space="preserve">http://www.ncbi.nlm.nih.gov/pubmed/27454253</t>
  </si>
  <si>
    <t xml:space="preserve">Approximate parameter inference in systems biology using gradient matching: a comparative evaluation.</t>
  </si>
  <si>
    <t xml:space="preserve">A challenging problem in current systems biology is that of parameter inference in biological pathways expressed as coupled ordinary differential equations (ODEs). Conventional methods that repeatedly numerically solve the ODEs have large associated computational costs. Aimed at reducing this cost, new concepts using gradient matching have been proposed, which bypass the need for numerical integration. This paper presents a recently established adaptive gradient matching approach, using Gaussian processes (GPs), combined with a parallel tempering scheme, and conducts a comparative evaluation with current state-of-the-art methods used for parameter inference in ODEs. Among these contemporary methods is a technique based on reproducing kernel Hilbert spaces (RKHS). This has previously shown promising results for parameter estimation, but under lax experimental settings. We look at a range of scenarios to test the robustness of this method. We also change the approach of inferring the penalty parameter from AIC to cross validation to improve the stability of the method. Methodology for the recently proposed adaptive gradient matching method using GPs, upon which we build our new method, is provided. Details of a competing method using RKHS are also described here. We conduct a comparative analysis for the methods described in this paper, using two benchmark ODE systems. The analyses are repeated under different experimental settings, to observe the sensitivity of the techniques. Our study reveals that for known noise variance, our proposed method based on GPs and parallel tempering achieves overall the best performance. When the noise variance is unknown, the RKHS method proves to be more robust.</t>
  </si>
  <si>
    <t xml:space="preserve">http://www.ncbi.nlm.nih.gov/pubmed/31913436</t>
  </si>
  <si>
    <t xml:space="preserve">DeepSimulator1.5: a more powerful, quicker and lighter simulator for Nanopore sequencing.</t>
  </si>
  <si>
    <t xml:space="preserve">Nanopore sequencing is one of the leading third-generation sequencing technologies. A number of computational tools have been developed to facilitate the processing and analysis of the Nanopore data. Previously, we have developed DeepSimulator1.0 (DS1.0), which is the first simulator for Nanopore sequencing to produce both the raw electrical signals and the reads. However, although DS1.0 can produce high-quality reads, for some sequences, the divergence between the simulated raw signals and the real signals can be large. Furthermore, the Nanopore sequencing technology has evolved greatly since DS1.0 was released. It is thus necessary to update DS1.0 to accommodate those changes. We propose DeepSimulator1.5 (DS1.5), all three modules of which have been updated substantially from DS1.0. As for the sequence generator, we updated the sample read length distribution to reflect the newest real reads' features. In terms of the signal generator, which is the core of DeepSimulator, we added one more pore model, the context-independent pore model, which is much faster than the previous context-dependent one. Furthermore, to make the generated signals more similar to the real ones, we added a low-pass filter to post-process the pore model signals. Regarding the basecaller, we added the support for the newest official basecaller, Guppy, which can support both GPU and CPU. In addition, multiple optimizations, related to multiprocessing control, memory and storage management, have been implemented to make DS1.5 a much more amenable and lighter simulator than DS1.0. The main program and the data are available at https://github.com/lykaust15/DeepSimulator. Supplementary data are available at Bioinformatics online.</t>
  </si>
  <si>
    <t xml:space="preserve">http://www.ncbi.nlm.nih.gov/pubmed/31992615</t>
  </si>
  <si>
    <t xml:space="preserve">SHARP: hyperfast and accurate processing of single-cell RNA-seq data via ensemble random projection.</t>
  </si>
  <si>
    <t xml:space="preserve">To process large-scale single-cell RNA-sequencing (scRNA-seq) data effectively without excessive distortion during dimension reduction, we present SHARP, an ensemble random projection-based algorithm that is scalable to clustering 10 million cells. Comprehensive benchmarking tests on 17 public scRNA-seq data sets show that SHARP outperforms existing methods in terms of speed and accuracy. Particularly, for large-size data sets (more than 40,000 cells), SHARP runs faster than other competitors while maintaining high clustering accuracy and robustness. To the best of our knowledge, SHARP is the only R-based tool that is scalable to clustering scRNA-seq data with 10 million cells.</t>
  </si>
  <si>
    <t xml:space="preserve">http://www.ncbi.nlm.nih.gov/pubmed/28451970</t>
  </si>
  <si>
    <t xml:space="preserve">An Agile Functional Analysis of Metagenomic Data Using SUPER-FOCUS.</t>
  </si>
  <si>
    <t xml:space="preserve">One of the main goals in metagenomics is to identify the functional profile of a microbial community from unannotated shotgun sequencing reads. Functional annotation is important in biological research because it enables researchers to identify the abundance of functional genes of the organisms present in the sample, answering the question, &amp;quot;What can the organisms in the sample do?&amp;quot; Most currently available approaches do not scale with increasing data volumes, which is important because both the number and lengths of the reads provided by sequencing platforms keep increasing. Here, we present SUPER-FOCUS, SUbsystems Profile by databasE Reduction using FOCUS, an agile homology-based approach using a reduced reference database to report the subsystems present in metagenomic datasets and profile their abundances. SUPER-FOCUS was tested with real metagenomes, and the results show that it accurately predicts the subsystems present in the profiled microbial communities, is computationally efficient, and up to 1000 times faster than other tools. SUPER-FOCUS is freely available at http://edwards.sdsu.edu/SUPERFOCUS .</t>
  </si>
  <si>
    <t xml:space="preserve">http://www.ncbi.nlm.nih.gov/pubmed/31498789</t>
  </si>
  <si>
    <t xml:space="preserve">Prepaid parameter estimation without likelihoods.</t>
  </si>
  <si>
    <t xml:space="preserve">In various fields, statistical models of interest are analytically intractable and inference is usually performed using a simulation-based method. However elegant these methods are, they are often painstakingly slow and convergence is difficult to assess. As a result, statistical inference is greatly hampered by computational constraints. However, for a given statistical model, different users, even with different data, are likely to perform similar computations. Computations done by one user are potentially useful for other users with different data sets. We propose a pooling of resources across researchers to capitalize on this. More specifically, we preemptively chart out the entire space of possible model outcomes in a prepaid database. Using advanced interpolation techniques, any individual estimation problem can now be solved on the spot. The prepaid method can easily accommodate different priors as well as constraints on the parameters. We created prepaid databases for three challenging models and demonstrate how they can be distributed through an online parameter estimation service. Our method outperforms state-of-the-art estimation techniques in both speed (with a 23,000 to 100,000-fold speed up) and accuracy, and is able to handle previously quasi inestimable models.</t>
  </si>
  <si>
    <t xml:space="preserve">http://www.ncbi.nlm.nih.gov/pubmed/29402212</t>
  </si>
  <si>
    <t xml:space="preserve">Bio-SimVerb and Bio-SimLex: wide-coverage evaluation sets of word similarity in biomedicine.</t>
  </si>
  <si>
    <t xml:space="preserve">Word representations support a variety of Natural Language Processing (NLP) tasks. The quality of these representations is typically assessed by comparing the distances in the induced vector spaces against human similarity judgements. Whereas comprehensive evaluation resources have recently been developed for the general domain, similar resources for biomedicine currently suffer from the lack of coverage, both in terms of word types included and with respect to the semantic distinctions. Notably, verbs have been excluded, although they are essential for the interpretation of biomedical language. Further, current resources do not discern between semantic similarity and semantic relatedness, although this has been proven as an important predictor of the usefulness of word representations and their performance in downstream applications. We present two novel comprehensive resources targeting the evaluation of word representations in biomedicine. These resources, Bio-SimVerb and Bio-SimLex, address the previously mentioned problems, and can be used for evaluations of verb and noun representations respectively. In our experiments, we have computed the Pearson's correlation between performances on intrinsic and extrinsic tasks using twelve popular state-of-the-art representation models (e.g. word2vec models). The intrinsic-extrinsic correlations using our datasets are notably higher than with previous intrinsic evaluation benchmarks such as UMNSRS and MayoSRS. In addition, when evaluating representation models for their abilities to capture verb and noun semantics individually, we show a considerable variation between performances across all models. Bio-SimVerb and Bio-SimLex enable intrinsic evaluation of word representations. This evaluation can serve as a predictor of performance on various downstream tasks in the biomedical domain. The results on Bio-SimVerb and Bio-SimLex using standard word representation models highlight the importance of developing dedicated evaluation resources for NLP in biomedicine for particular word classes (e.g. verbs). These are needed to identify the most accurate methods for learning class-specific representations. Bio-SimVerb and Bio-SimLex are publicly available.</t>
  </si>
  <si>
    <t xml:space="preserve">http://www.ncbi.nlm.nih.gov/pubmed/30521030</t>
  </si>
  <si>
    <t xml:space="preserve">Accurate and efficient estimation of small P-values with the cross-entropy method: applications in genomic data analysis.</t>
  </si>
  <si>
    <t xml:space="preserve">Small P-values are often required to be accurately estimated in large-scale genomic studies for the adjustment of multiple hypothesis tests and the ranking of genomic features based on their statistical significance. For those complicated test statistics whose cumulative distribution functions are analytically intractable, existing methods usually do not work well with small P-values due to lack of accuracy or computational restrictions. We propose a general approach for accurately and efficiently estimating small P-values for a broad range of complicated test statistics based on the principle of the cross-entropy method and Markov chain Monte Carlo sampling techniques. We evaluate the performance of the proposed algorithm through simulations and demonstrate its application to three real-world examples in genomic studies. The results show that our approach can accurately evaluate small to extremely small P-values (e.g. 10-6 to 10-100). The proposed algorithm is helpful for the improvement of some existing test procedures and the development of new test procedures in genomic studies. R programs for implementing the algorithm and reproducing the results are available at: https://github.com/shilab2017/MCMC-CE-codes. Supplementary data are available at Bioinformatics online.</t>
  </si>
  <si>
    <t xml:space="preserve">http://www.ncbi.nlm.nih.gov/pubmed/28069635</t>
  </si>
  <si>
    <t xml:space="preserve">Evaluating approaches to find exon chains based on long reads.</t>
  </si>
  <si>
    <t xml:space="preserve">Transcript prediction can be modeled as a graph problem where exons are modeled as nodes and reads spanning two or more exons are modeled as exon chains. Pacific Biosciences third-generation sequencing technology produces significantly longer reads than earlier second-generation sequencing technologies, which gives valuable information about longer exon chains in a graph. However, with the high error rates of third-generation sequencing, aligning long reads correctly around the splice sites is a challenging task. Incorrect alignments lead to spurious nodes and arcs in the graph, which in turn lead to incorrect transcript predictions. We survey several approaches to find the exon chains corresponding to long reads in a splicing graph, and experimentally study the performance of these methods using simulated data to allow for sensitivity/precision analysis. Our experiments show that short reads from second-generation sequencing can be used to significantly improve exon chain correctness either by error-correcting the long reads before splicing graph creation, or by using them to create a splicing graph on which the long-read alignments are then projected. We also study the memory and time consumption of various modules, and show that accurate exon chains lead to significantly increased transcript prediction accuracy. The simulated data and in-house scripts used for this article are available at http://www.cs.helsinki.fi/group/gsa/exon-chains/exon-chains-bib.tar.bz2.</t>
  </si>
  <si>
    <t xml:space="preserve">http://www.ncbi.nlm.nih.gov/pubmed/29691895</t>
  </si>
  <si>
    <t xml:space="preserve">Evaluating accuracy of diagnostic tests without conditional independence assumption.</t>
  </si>
  <si>
    <t xml:space="preserve">Evaluating the accuracy (ie, estimating the sensitivity and specificity) of new diagnostic tests without the presence of a gold standard is of practical meaning and has been the subject of intensive study for several decades. Existing methods use 2 or more diagnostic tests under several basic assumptions and then estimate the accuracy parameters via the maximum likelihood estimation. One of the basic assumptions is the conditional independence of the tests given the disease status. This assumption is impractical in many real applications in veterinary research. Several methods have been proposed with various dependence models to relax this assumption. However, these methods impose subjective dependence structures, which may not be practical and may introduce additional nuisance parameters. In this article, we propose a simple method for addressing this problem without the conditional independence assumption, using an empirical conditioning approach. The proposed method reduces to the popular Hui-Walter model in the case of conditional independence. Also, our likelihood function is of order-2 polynomial in parameters, while that of Hui-Walter is of order-3. The reduced model complexity increases the stability in estimation. Simulation studies are conducted to evaluate the performance of the proposed method, which shows overall smaller biases in estimation and is more stable than the existing method, especially when tests are conditionally dependent. Two real data examples are used to illustrate the proposed method.</t>
  </si>
  <si>
    <t xml:space="preserve">http://www.ncbi.nlm.nih.gov/pubmed/27187204</t>
  </si>
  <si>
    <t xml:space="preserve">seqlm: an MDL based method for identifying differentially methylated regions in high density methylation array data.</t>
  </si>
  <si>
    <t xml:space="preserve">One of the main goals of large scale methylation studies is to detect differentially methylated loci. One way is to approach this problem sitewise, i.e. to find differentially methylated positions (DMPs). However, it has been shown that methylation is regulated in longer genomic regions. So it is more desirable to identify differentially methylated regions (DMRs) instead of DMPs. The new high coverage arrays, like Illuminas 450k platform, make it possible at a reasonable cost. Few tools exist for DMR identification from this type of data, but there is no standard approach. We propose a novel method for DMR identification that detects the region boundaries according to the minimum description length (MDL) principle, essentially solving the problem of model selection. The significance of the regions is established using linear mixed models. Using both simulated and large publicly available methylation datasets, we compare seqlm performance to alternative approaches. We demonstrate that it is both more sensitive and specific than competing methods. This is achieved with minimal parameter tuning and, surprisingly, quickest running time of all the tried methods. Finally, we show that the regional differential methylation patterns identified on sparse array data are confirmed by higher resolution sequencing approaches. The methods have been implemented in R package seqlm that is available through Github: https://github.com/raivokolde/seqlm rkolde@gmail.com Supplementary data are available at Bioinformatics online.</t>
  </si>
  <si>
    <t xml:space="preserve">http://www.ncbi.nlm.nih.gov/pubmed/27168601</t>
  </si>
  <si>
    <t xml:space="preserve">Derivative-Free Optimization of Rate Parameters of Capsid Assembly Models from Bulk in Vitro Data.</t>
  </si>
  <si>
    <t xml:space="preserve">The assembly of virus capsids proceeds by a complicated cascade of association and dissociation steps, the great majority of which cannot be directly experimentally observed. This has made capsid assembly a rich field for computational models, but there are substantial obstacles to model inference for such systems. Here, we describe progress on fitting kinetic rate constants defining capsid assembly models to experimental data, a difficult data-fitting problem because of the high computational cost of simulating assembly trajectories, the stochastic noise inherent to the models, and the limited and noisy data available for fitting. We evaluate the merits of data-fitting methods based on derivative-free optimization (DFO) relative to gradient-based methods used in prior work. We further explore the advantages of alternative data sources through simulation of a model of time-resolved mass spectrometry data, a technology for monitoring bulk capsid assembly that can be expected to provide much richer data than previously used static light scattering approaches. The results show that advances in both the data and the algorithms can improve model inference. More informative data sources lead to high-quality fits for all methods, but DFO methods show substantial advantages on less informative data sources that better represent current experimental practice.</t>
  </si>
  <si>
    <t xml:space="preserve">http://www.ncbi.nlm.nih.gov/pubmed/31914944</t>
  </si>
  <si>
    <t xml:space="preserve">Microscopy cell nuclei segmentation with enhanced U-Net.</t>
  </si>
  <si>
    <t xml:space="preserve">Cell nuclei segmentation is a fundamental task in microscopy image analysis, based on which multiple biological related analysis can be performed. Although deep learning (DL) based techniques have achieved state-of-the-art performances in image segmentation tasks, these methods are usually complex and require support of powerful computing resources. In addition, it is impractical to allocate advanced computing resources to each dark- or bright-field microscopy, which is widely employed in vast clinical institutions, considering the cost of medical exams. Thus, it is essential to develop accurate DL based segmentation algorithms working with resources-constraint computing. An enhanced, light-weighted U-Net (called U-Net+) with modified encoded branch is proposed to potentially work with low-resources computing. Through strictly controlled experiments, the average IOU and precision of U-Net+ predictions are confirmed to outperform other prevalent competing methods with 1.0% to 3.0% gain on the first stage test set of 2018 Kaggle Data Science Bowl cell nuclei segmentation contest with shorter inference time. Our results preliminarily demonstrate the potential of proposed U-Net+ in correctly spotting microscopy cell nuclei with resources-constraint computing.</t>
  </si>
  <si>
    <t xml:space="preserve">http://www.ncbi.nlm.nih.gov/pubmed/31580402</t>
  </si>
  <si>
    <t xml:space="preserve">T-lex3: an accurate tool to genotype and estimate population frequencies of transposable elements using the latest short-read whole genome sequencing data.</t>
  </si>
  <si>
    <t xml:space="preserve">Transposable elements (TEs) constitute a significant proportion of the majority of genomes sequenced to date. TEs are responsible for a considerable fraction of the genetic variation within and among species. Accurate genotyping of TEs in genomes is therefore crucial for a complete identification of the genetic differences among individuals, populations and species. In this work, we present a new version of T-lex, a computational pipeline that accurately genotypes and estimates the population frequencies of reference TE insertions using short-read high-throughput sequencing data. In this new version, we have re-designed the T-lex algorithm to integrate the BWA-MEM short-read aligner, which is one of the most accurate short-read mappers and can be launched on longer short-reads (e.g. reads &amp;gt;150 bp). We have added new filtering steps to increase the accuracy of the genotyping, and new parameters that allow the user to control both the minimum and maximum number of reads, and the minimum number of strains to genotype a TE insertion. We also showed for the first time that T-lex3 provides accurate TE calls in a plant genome. To test the accuracy of T-lex3, we called 1630 individual TE insertions in Drosophila melanogaster, 1600 individual TE insertions in humans, and 3067 individual TE insertions in the rice genome. We showed that this new version of T-lex is a broadly applicable and accurate tool for genotyping and estimating TE frequencies in organisms with different genome sizes and different TE contents. T-lex3 is available at Github: https://github.com/GonzalezLab/T-lex3. Supplementary data are available at Bioinformatics online.</t>
  </si>
  <si>
    <t xml:space="preserve">http://www.ncbi.nlm.nih.gov/pubmed/31036850</t>
  </si>
  <si>
    <t xml:space="preserve">SPARK-MSNA: Efficient algorithm on Apache Spark for aligning multiple similar DNA/RNA sequences with supervised learning.</t>
  </si>
  <si>
    <t xml:space="preserve">). Comparing with state-of-the-art algorithms (e.g., HAlign II), SPARK-MSNA provided 50% improvement in memory utilization in processing human mitochondrial genome (mt. genomes, 100x, 1.1. GB) with a better alignment accuracy in terms of average SP score and comparable execution time. The algorithm is implemented on big data framework Apache Spark in order to improve the scalability. The source code &amp;amp; test data are available at: https://sourceforge.net/projects/spark-msna/ .</t>
  </si>
  <si>
    <t xml:space="preserve">http://www.ncbi.nlm.nih.gov/pubmed/31657527</t>
  </si>
  <si>
    <t xml:space="preserve">Scalable Data Analysis in Proteomics and Metabolomics Using BioContainers and Workflows Engines.</t>
  </si>
  <si>
    <t xml:space="preserve">The recent improvements in mass spectrometry instruments and new analytical methods are increasing the intersection between proteomics and big data science. In addition, bioinformatics analysis is becoming increasingly complex and convoluted, involving multiple algorithms and tools. A wide variety of methods and software tools have been developed for computational proteomics and metabolomics during recent years, and this trend is likely to continue. However, most of the computational proteomics and metabolomics tools are designed as single-tiered software application where the analytics tasks cannot be distributed, limiting the scalability and reproducibility of the data analysis. In this paper the key steps of metabolomics and proteomics data processing, including the main tools and software used to perform the data analysis, are summarized. The combination of software containers with workflows environments for large-scale metabolomics and proteomics analysis is discussed. Finally, a new approach for reproducible and large-scale data analysis based on BioContainers and two of the most popular workflow environments, Galaxy and Nextflow, is introduced to the proteomics and metabolomics communities.</t>
  </si>
  <si>
    <t xml:space="preserve">http://www.ncbi.nlm.nih.gov/pubmed/30060008</t>
  </si>
  <si>
    <t xml:space="preserve">Performance evaluation of pathogenicity-computation methods for missense variants.</t>
  </si>
  <si>
    <t xml:space="preserve">With expanding applications of next-generation sequencing in medical genetics, increasing computational methods are being developed to predict the pathogenicity of missense variants. Selecting optimal methods can accelerate the identification of candidate genes. However, the performances of different computational methods under various conditions have not been completely evaluated. Here, we compared 12 performance measures of 23 methods based on three independent benchmark datasets: (i) clinical variants from the ClinVar database related to genetic diseases, (ii) somatic variants from the IARC TP53 and ICGC databases related to human cancers and (iii) experimentally evaluated PPARG variants. Some methods showed different performances under different conditions, suggesting that they were not always applicable for different conditions. Furthermore, the specificities were lower than the sensitivities for most methods (especially, for the experimentally evaluated benchmark datasets), suggesting that more rigorous cutoff values are necessary to distinguish pathogenic variants. Furthermore, REVEL, VEST3 and the combination of both methods (i.e. ReVe) showed the best overall performances with all the benchmark data. Finally, we evaluated the performances of these methods with de novo mutations, finding that ReVe consistently showed the best performance. We have summarized the performances of different methods under various conditions, providing tentative guidance for optimal tool selection.</t>
  </si>
  <si>
    <t xml:space="preserve">http://www.ncbi.nlm.nih.gov/pubmed/32170927</t>
  </si>
  <si>
    <t xml:space="preserve">FAME: Fast And Memory Efficient multiple sequences alignment tool through compatible chain of roots.</t>
  </si>
  <si>
    <t xml:space="preserve">Multiple sequence alignment (MSA) is important and challenging problem of computational biology. Most of the existing methods can only provide a short length multiple alignments in an acceptable time. Nevertheless, when the researchers confront the genome size in the multiple alignments, the process has required a huge processing space/time. Accordingly, using the method that can align genome size rapidly and precisely has a great effect, especially on the analysis of the very long alignments. Herein, we have proposed an efficient method, called FAME, which vertically divides sequences from the places that they have common areas; then they are arranged in consecutive order. Then these common areas are shifted and placed under each other, and the subsequences between them are aligned using any existing MSA tool. The results demonstrate that the combination of FAME and the MSA methods and deploying minimizer are capable to be executed on personal computer and finely align long length sequences with much higher sum-of-pair (SP) score compared to the standalone MSA tools. As we select genomic datasets with longer length, the SP score of the combinatorial methods is gradually improved. The calculated computational complexity of methods supports the results in a way that combining FAME and the MSA tools leads to at least four times faster execution on the datasets. The source code and all datasets and run-parameters are accessible free on http://github.com/naznoosh/msa.</t>
  </si>
  <si>
    <t xml:space="preserve">http://www.ncbi.nlm.nih.gov/pubmed/29893801</t>
  </si>
  <si>
    <t xml:space="preserve">Modelling BioNano optical data and simulation study of genome map assembly.</t>
  </si>
  <si>
    <t xml:space="preserve">The launch of the BioNano next-generation mapping system has greatly enhanced the performance of physical map construction, thus rapidly expanding the application of optical mapping in genome research. Data biases have profound implications for downstream applications. However, very little is known about the properties and biases of BioNano data, and the very factors that contribute to whole-genome optical map assembly. We generated BioNano molecule data from eight organisms with diverse base compositions. We first characterized the properties/biases of BioNano molecule data, i.e. molecule length distribution, false labelling signal, variation of optical resolution and coverage distribution bias, and their inducing factors such as chimeric molecules, fragile sites and DNA molecule stretching. Second, we developed the BioNano Molecule SIMulator (BMSIM), a novel computer simulation program for optical data. BMSIM, is of great use for future genome mapping projects. Third, we evaluated the experimental variables that impact whole-genome optical map assembly. Specifically, the effects of coverage depth, molecule length, false-positive and false-negative labelling signals, chimeric molecules and nicking enzyme and nick site density were investigated. Our simulation study provides the empirical findings on how to control experimental variables and gauge analytical parameters to maximize benefit and minimize cost on whole-genome optical map assembly. BMSIM is freely available on: https://github.com/pingchen09990102/BMSIM. Supplementary data are available at Bioinformatics online.</t>
  </si>
  <si>
    <t xml:space="preserve">http://www.ncbi.nlm.nih.gov/pubmed/27896728</t>
  </si>
  <si>
    <t xml:space="preserve">Inferring Trees.</t>
  </si>
  <si>
    <t xml:space="preserve">Molecular evolution can reveal the relationship between sets of homologous sequences and the patterns of change that occur during their evolution. An important aspect of these studies is the inference of a phylogenetic tree, which explicitly describes evolutionary relationships between homologous sequences. This chapter provides an introduction to evolutionary trees and how to infer them from sequence data using some commonly used inferential methodology. It focuses on statistical methods for inferring trees and how to assess the confidence one should have in any resulting tree, with a particular emphasis on the underlying assumptions of the methods and how they might affect the tree estimate. There is also some discussion of the underlying algorithms used to perform tree search and recommendations regarding the performance of different algorithms. Finally, there are a few practical guidelines, including how to combine multiple software packages to improve inference, and a comparison between Bayesian and Maximum likelihood phylogenetics.</t>
  </si>
  <si>
    <t xml:space="preserve">http://www.ncbi.nlm.nih.gov/pubmed/29345009</t>
  </si>
  <si>
    <t xml:space="preserve">Choosing non-redundant representative subsets of protein sequence data sets using submodular optimization.</t>
  </si>
  <si>
    <t xml:space="preserve">Selecting a non-redundant representative subset of sequences is a common step in many bioinformatics workflows, such as the creation of non-redundant training sets for sequence and structural models or selection of &amp;quot;operational taxonomic units&amp;quot; from metagenomics data. Previous methods for this task, such as CD-HIT, PISCES, and UCLUST, apply a heuristic threshold-based algorithm that has no theoretical guarantees. We propose a new approach based on submodular optimization. Submodular optimization, a discrete analogue to continuous convex optimization, has been used with great success for other representative set selection problems. We demonstrate that the submodular optimization approach results in representative protein sequence subsets with greater structural diversity than sets chosen by existing methods, using as a gold standard the SCOPe library of protein domain structures. In this setting, submodular optimization consistently yields protein sequence subsets that include more SCOPe domain families than sets of the same size selected by competing approaches. We also show how the optimization framework allows us to design a mixture objective function that performs well for both large and small representative sets. The framework we describe is the best possible in polynomial time (under some assumptions), and it is flexible and intuitive because it applies a suite of generic methods to optimize one of a variety of objective functions.</t>
  </si>
  <si>
    <t xml:space="preserve">http://www.ncbi.nlm.nih.gov/pubmed/28558684</t>
  </si>
  <si>
    <t xml:space="preserve">Evaluating the accuracy of amplicon-based microbiome computational pipelines on simulated human gut microbial communities.</t>
  </si>
  <si>
    <t xml:space="preserve">Microbiome studies commonly use 16S rRNA gene amplicon sequencing to characterize microbial communities. Errors introduced at multiple steps in this process can affect the interpretation of the data. Here we evaluate the accuracy of operational taxonomic unit (OTU) generation, taxonomic classification, alpha- and beta-diversity measures for different settings in QIIME, MOTHUR and a pplacer-based classification pipeline, using a novel software package: DECARD. In-silico we generated 100 synthetic bacterial communities approximating human stool microbiomes to be used as a gold-standard for evaluating the colligative performance of microbiome analysis software. Our synthetic data closely matched the composition and complexity of actual healthy human stool microbiomes. Genus-level taxonomic classification was correctly done for only 50.4-74.8% of the source organisms. Miscall rates varied from 11.9 to 23.5%. Species-level classification was less successful, (6.9-18.9% correct); miscall rates were comparable to those of genus-level targets (12.5-26.2%). The degree of miscall varied by clade of organism, pipeline and specific settings used. OTU generation accuracy varied by strategy (closed, de novo or subsampling), reference database, algorithm and software implementation. Shannon diversity estimation accuracy correlated generally with OTU-generation accuracy. Beta-diversity estimates with Double Principle Coordinate Analysis (DPCoA) were more robust against errors introduced in processing than Weighted UniFrac. The settings suggested in the tutorials were among the worst performing in all outcomes tested. Even when using the same classification pipeline, the specific OTU-generation strategy, reference database and downstream analysis methods selection can have a dramatic effect on the accuracy of taxonomic classification, and alpha- and beta-diversity estimation. Even minor changes in settings adversely affected the accuracy of the results, bringing them far from the best-observed result. Thus, specific details of how a pipeline is used (including OTU generation strategy, reference sets, clustering algorithm and specific software implementation) should be specified in the methods section of all microbiome studies. Researchers should evaluate their chosen pipeline and settings to confirm it can adequately answer the research question rather than assuming the tutorial or standard-operating-procedure settings will be adequate or optimal.</t>
  </si>
  <si>
    <t xml:space="preserve">http://www.ncbi.nlm.nih.gov/pubmed/29884114</t>
  </si>
  <si>
    <t xml:space="preserve">DrImpute: imputing dropout events in single cell RNA sequencing data.</t>
  </si>
  <si>
    <t xml:space="preserve">The single cell RNA sequencing (scRNA-seq) technique begin a new era by allowing the observation of gene expression at the single cell level. However, there is also a large amount of technical and biological noise. Because of the low number of RNA transcriptomes and the stochastic nature of the gene expression pattern, there is a high chance of missing nonzero entries as zero, which are called dropout events. We develop DrImpute to impute dropout events in scRNA-seq data. We show that DrImpute has significantly better performance on the separation of the dropout zeros from true zeros than existing imputation algorithms. We also demonstrate that DrImpute can significantly improve the performance of existing tools for clustering, visualization and lineage reconstruction of nine published scRNA-seq datasets. DrImpute can serve as a very useful addition to the currently existing statistical tools for single cell RNA-seq analysis. DrImpute is implemented in R and is available at https://github.com/gongx030/DrImpute .</t>
  </si>
  <si>
    <t xml:space="preserve">http://www.ncbi.nlm.nih.gov/pubmed/27822515</t>
  </si>
  <si>
    <t xml:space="preserve">Open-Source Sequence Clustering Methods Improve the State Of the Art.</t>
  </si>
  <si>
    <t xml:space="preserve">Massive collections of next-generation sequencing data call for fast, accurate, and easily accessible bioinformatics algorithms to perform sequence clustering. A comprehensive benchmark is presented, including open-source tools and the popular USEARCH suite. Simulated, mock, and environmental communities were used to analyze sensitivity, selectivity, species diversity (alpha and beta), and taxonomic composition. The results demonstrate that recent clustering algorithms can significantly improve accuracy and preserve estimated diversity without the application of aggressive filtering. Moreover, these tools are all open source, apply multiple levels of multithreading, and scale to the demands of modern next-generation sequencing data, which is essential for the analysis of massive multidisciplinary studies such as the Earth Microbiome Project (EMP) (J. A. Gilbert, J. K. Jansson, and R. Knight, BMC Biol 12:69, 2014, http://dx.doi.org/10.1186/s12915-014-0069-1).</t>
  </si>
  <si>
    <t xml:space="preserve">http://www.ncbi.nlm.nih.gov/pubmed/32005131</t>
  </si>
  <si>
    <t xml:space="preserve">BCREval: a computational method to estimate the bisulfite conversion ratio in WGBS.</t>
  </si>
  <si>
    <t xml:space="preserve">Whole genome bisulfite sequencing (WGBS) also known as BS-seq has been widely used to measure the methylation of whole genome at single-base resolution. One of the key steps in the assay is converting unmethylated cytosines into thymines (BS conversion). Incomplete conversion of unmethylated cytosines can introduce false positive methylation call. Developing a quick method to evaluate bisulfite conversion ratio (BCR) is benefit for both quality control and data analysis of WGBS. Here we provide a computational method named &amp;quot;BCREval&amp;quot; to estimate the unconverted rate (UCR) by using telomeric repetitive DNA as native spike-in control. We tested the method by using public WGBS data and found that it is very stable and most of BS conversion assays can achieve&amp;gt; 99.5% efficiency. The non-CpG DNA methylation at telomere fits a binomial model and may result from a random process with very low possibility (the ratio &amp;lt; 0.4%). And the comparison between BCREval and Bismark (Krueger and Andrews, Bioinformatics 27:1571-1572, 2011), a widely used BCR evaluator, suggests that our algorithm is much faster and more efficient than the latter. Our method is a simple but robust method to QC and speculates BCR for WGBS experiments to make sure it achieves acceptable level. It is faster and more efficient than current tools and can be easily integrated into presented WGBS pipelines.</t>
  </si>
  <si>
    <t xml:space="preserve">http://www.ncbi.nlm.nih.gov/pubmed/27505054</t>
  </si>
  <si>
    <t xml:space="preserve">Two Simple and Efficient Algorithms to Compute the SP-Score Objective Function of a Multiple Sequence Alignment.</t>
  </si>
  <si>
    <t xml:space="preserve">Multiple sequence alignment (MSA) is a crucial step in many molecular analyses and many MSA tools have been developed. Most of them use a greedy approach to construct a first alignment that is then refined by optimizing the sum of pair score (SP-score). The SP-score estimation is thus a bottleneck for most MSA tools since it is repeatedly required and is time consuming. Given an alignment of n sequences and L sites, I introduce here optimized solutions reaching O(nL) time complexity for affine gap cost, instead of O(n2L), which are easy to implement.</t>
  </si>
  <si>
    <t xml:space="preserve">http://www.ncbi.nlm.nih.gov/pubmed/28541404</t>
  </si>
  <si>
    <t xml:space="preserve">M2Align: parallel multiple sequence alignment with a multi-objective metaheuristic.</t>
  </si>
  <si>
    <t xml:space="preserve">Multiple sequence alignment (MSA) is an NP-complete optimization problem found in computational biology, where the time complexity of finding an optimal alignment raises exponentially along with the number of sequences and their lengths. Additionally, to assess the quality of a MSA, a number of objectives can be taken into account, such as maximizing the sum-of-pairs, maximizing the totally conserved columns, minimizing the number of gaps, or maximizing structural information based scores such as STRIKE. An approach to deal with MSA problems is to use multi-objective metaheuristics, which are non-exact stochastic optimization methods that can produce high quality solutions to complex problems having two or more objectives to be optimized at the same time. Our motivation is to provide a multi-objective metaheuristic for MSA that can run in parallel taking advantage of multi-core-based computers. The software tool we propose, called M2Align (Multi-objective Multiple Sequence Alignment), is a parallel and more efficient version of the three-objective optimizer for sequence alignments MO-SAStrE, able of reducing the algorithm computing time by exploiting the computing capabilities of common multi-core CPU clusters. Our performance evaluation over datasets of the benchmark BAliBASE (v3.0) shows that significant time reductions can be achieved by using up to 20 cores. Even in sequential executions, M2Align is faster than MO-SAStrE, thanks to the encoding method used for the alignments. M2Align is an open source project hosted in GitHub, where the source code and sample datasets can be freely obtained: https://github.com/KhaosResearch/M2Align. antonio@lcc.uma.es. Supplementary data are available at Bioinformatics online.</t>
  </si>
  <si>
    <t xml:space="preserve">http://www.ncbi.nlm.nih.gov/pubmed/31648300</t>
  </si>
  <si>
    <t xml:space="preserve">SwiftOrtho: A fast, memory-efficient, multiple genome orthology classifier.</t>
  </si>
  <si>
    <t xml:space="preserve">Gene homology type classification is required for many types of genome analyses, including comparative genomics, phylogenetics, and protein function annotation. Consequently, a large variety of tools have been developed to perform homology classification across genomes of different species. However, when applied to large genomic data sets, these tools require high memory and CPU usage, typically available only in computational clusters. Here we present a new graph-based orthology analysis tool, SwiftOrtho, which is optimized for speed and memory usage when applied to large-scale data. SwiftOrtho uses long k-mers to speed up homology search, while using a reduced amino acid alphabet and spaced seeds to compensate for the loss of sensitivity due to long k-mers. In addition, it uses an affinity propagation algorithm to reduce the memory usage when clustering large-scale orthology relationships into orthologous groups. In our tests, SwiftOrtho was the only tool that completed orthology analysis of proteins from 1,760 bacterial genomes on a computer with only 4 GB RAM. Using various standard orthology data sets, we also show that SwiftOrtho has a high accuracy. SwiftOrtho enables the accurate comparative genomic analyses of thousands of genomes using low-memory computers. SwiftOrtho is available at https://github.com/Rinoahu/SwiftOrtho.</t>
  </si>
  <si>
    <t xml:space="preserve">http://www.ncbi.nlm.nih.gov/pubmed/28680106</t>
  </si>
  <si>
    <t xml:space="preserve">Gaining comprehensive biological insight into the transcriptome by performing a broad-spectrum RNA-seq analysis.</t>
  </si>
  <si>
    <t xml:space="preserve">RNA-sequencing (RNA-seq) is an essential technique for transcriptome studies, hundreds of analysis tools have been developed since it was debuted. Although recent efforts have attempted to assess the latest available tools, they have not evaluated the analysis workflows comprehensively to unleash the power within RNA-seq. Here we conduct an extensive study analysing a broad spectrum of RNA-seq workflows. Surpassing the expression analysis scope, our work also includes assessment of RNA variant-calling, RNA editing and RNA fusion detection techniques. Specifically, we examine both short- and long-read RNA-seq technologies, 39 analysis tools resulting in ~120 combinations, and ~490 analyses involving 15 samples with a variety of germline, cancer and stem cell data sets. We report the performance and propose a comprehensive RNA-seq analysis protocol, named RNACocktail, along with a computational pipeline achieving high accuracy. Validation on different samples reveals that our proposed protocol could help researchers extract more biologically relevant predictions by broad analysis of the transcriptome.RNA-seq is widely used for transcriptome analysis. Here, the authors analyse a wide spectrum of RNA-seq workflows and present a comprehensive analysis protocol named RNACocktail as well as a computational pipeline leveraging the widely used tools for accurate RNA-seq analysis.</t>
  </si>
  <si>
    <t xml:space="preserve">http://www.ncbi.nlm.nih.gov/pubmed/31498807</t>
  </si>
  <si>
    <t xml:space="preserve">gapFinisher: A reliable gap filling pipeline for SSPACE-LongRead scaffolder output.</t>
  </si>
  <si>
    <t xml:space="preserve">Unknown sequences, or gaps, are present in many published genomes across public databases. Gap filling is an important finishing step in de novo genome assembly, especially in large genomes. The gap filling problem is nontrivial and while there are many computational tools partially solving the problem, several have shortcomings as to the reliability and correctness of the output, i.e. the gap filled draft genome. SSPACE-LongRead is a scaffolding tool that utilizes long reads from multiple third-generation sequencing platforms in finding links between contigs and combining them. The long reads potentially contain sequence information to fill the gaps created in the scaffolding, but SSPACE-LongRead currently lacks this functionality. We present an automated pipeline called gapFinisher to process SSPACE-LongRead output to fill gaps after the scaffolding. gapFinisher is based on the controlled use of a previously published gap filling tool FGAP and works on all standard Linux/UNIX command lines. We compare the performance of gapFinisher against two other published gap filling tools PBJelly and GMcloser. We conclude that gapFinisher can fill gaps in draft genomes quickly and reliably. In addition, the serial design of gapFinisher makes it scale well from prokaryote genomes to larger genomes with no increase in the computational footprint.</t>
  </si>
  <si>
    <t xml:space="preserve">http://www.ncbi.nlm.nih.gov/pubmed/29949995</t>
  </si>
  <si>
    <t xml:space="preserve">Asymptotically optimal minimizers schemes.</t>
  </si>
  <si>
    <t xml:space="preserve">The minimizers technique is a method to sample k-mers that is used in many bioinformatics software to reduce computation, memory usage and run time. The number of applications using minimizers keeps on growing steadily. Despite its many uses, the theoretical understanding of minimizers is still very limited. In many applications, selecting as few k-mers as possible (i.e. having a low density) is beneficial. The density is highly dependent on the choice of the order on the k-mers. Different applications use different orders, but none of these orders are optimal. A better understanding of minimizers schemes, and the related local and forward schemes, will allow designing schemes with lower density and thereby making existing and future bioinformatics tools even more efficient. From the analysis of the asymptotic behavior of minimizers, forward and local schemes, we show that the previously believed lower bound on minimizers schemes does not hold, and that schemes with density lower than thought possible actually exist. The proof is constructive and leads to an efficient algorithm to compare k-mers. These orders are the first known orders that are asymptotically optimal. Additionally, we give improved bounds on the density achievable by the three type of schemes.</t>
  </si>
  <si>
    <t xml:space="preserve">http://www.ncbi.nlm.nih.gov/pubmed/32091572</t>
  </si>
  <si>
    <t xml:space="preserve">PlasGUN: Gene prediction in plasmid metagenomic short reads using deep learning.</t>
  </si>
  <si>
    <t xml:space="preserve">We present the first tool of gene prediction, PlasGUN, for plasmid metagenomic short read data. The tool, developed based on deep learning algorithm of multiple input Convolutional Neural Network, demonstrates much better performance when tested on a benchmark dataset of artificial short reads and presents more reliable results for real plasmid metagenomic data than traditional gene prediction tools designed primarily for chromosome-derived short reads. The PlasGUN software is available at http://cqb.pku.edu.cn/ZhuLab/PlasGUN/ or https://github.com/zhenchengfang/PlasGUN/. Supplementary data are available at Bioinformatics online.</t>
  </si>
  <si>
    <t xml:space="preserve">http://www.ncbi.nlm.nih.gov/pubmed/30699145</t>
  </si>
  <si>
    <t xml:space="preserve">Non-sequential protein structure alignment by conformational space annealing and local refinement.</t>
  </si>
  <si>
    <t xml:space="preserve">Protein structure alignment is an important tool for studying evolutionary biology and protein modeling. A tool which intensively searches for the globally optimal non-sequential alignments is rarely found. We propose ALIGN-CSA which shows improvement in scores, such as DALI-score, SP-score, SO-score and TM-score over the benchmark set including 286 cases. We performed benchmarking of existing popular alignment scoring functions, where the dependence of the search algorithm was effectively eliminated by using ALIGN-CSA. For the benchmarking, we set the minimum block size to 4 to prevent much fragmented alignments where the biological relevance of small alignment blocks is hard to interpret. With this condition, globally optimal alignments were searched by ALIGN-CSA using the four scoring functions listed above, and TM-score is found to be the most effective in generating alignments with longer match lengths and smaller RMSD values. However, DALI-score is the most effective in generating alignments similar to the manually curated reference alignments, which implies that DALI-score is more biologically relevant score. Due to the high demand on computational resources of ALIGN-CSA, we also propose a relatively fast local refinement method, which can control the minimum block size and whether to allow the reverse alignment. ALIGN-CSA can be used to obtain much improved alignment at the cost of relatively more extensive computation. For faster alignment, we propose a refinement protocol that improves the score of a given alignment obtained by various external tools. All programs are available from http://lee.kias.re.kr.</t>
  </si>
  <si>
    <t xml:space="preserve">http://www.ncbi.nlm.nih.gov/pubmed/28149701</t>
  </si>
  <si>
    <t xml:space="preserve">RelocaTE2: a high resolution transposable element insertion site mapping tool for population resequencing.</t>
  </si>
  <si>
    <t xml:space="preserve">Transposable element (TE) polymorphisms are important components of population genetic variation. The functional impacts of TEs in gene regulation and generating genetic diversity have been observed in multiple species, but the frequency and magnitude of TE variation is under appreciated. Inexpensive and deep sequencing technology has made it affordable to apply population genetic methods to whole genomes with methods that identify single nucleotide and insertion/deletion polymorphisms. However, identifying TE polymorphisms, particularly transposition events or non-reference insertion sites can be challenging due to the repetitive nature of these sequences, which hamper both the sensitivity and specificity of analysis tools. We have developed the tool RelocaTE2 for identification of TE insertion sites at high sensitivity and specificity. RelocaTE2 searches for known TE sequences in whole genome sequencing reads from second generation sequencing platforms such as Illumina. These sequence reads are used as seeds to pinpoint chromosome locations where TEs have transposed. RelocaTE2 detects target site duplication (TSD) of TE insertions allowing it to report TE polymorphism loci with single base pair precision. The performance of RelocaTE2 is evaluated using both simulated and real sequence data. RelocaTE2 demonstrate high level of sensitivity and specificity, particularly when the sequence coverage is not shallow. In comparison to other tools tested, RelocaTE2 achieves the best balance between sensitivity and specificity. In particular, RelocaTE2 performs best in prediction of TSDs for TE insertions. Even in highly repetitive regions, such as those tested on rice chromosome 4, RelocaTE2 is able to report up to 95% of simulated TE insertions with less than 0.1% false positive rate using 10-fold genome coverage resequencing data. RelocaTE2 provides a robust solution to identify TE insertion sites and can be incorporated into analysis workflows in support of describing the complete genotype from light coverage genome sequencing.</t>
  </si>
  <si>
    <t xml:space="preserve">http://www.ncbi.nlm.nih.gov/pubmed/29036272</t>
  </si>
  <si>
    <t xml:space="preserve">Lep-MAP3: robust linkage mapping even for low-coverage whole genome sequencing data.</t>
  </si>
  <si>
    <t xml:space="preserve">Accurate and dense linkage maps are useful in family-based linkage and association studies, quantitative trait locus mapping, analysis of genome synteny and other genomic data analyses. Moreover, linkage mapping is one of the best ways to detect errors in de novo genome assemblies, as well as to orient and place assembly contigs within chromosomes. A small mapping cross of tens of individuals will detect many errors where distant parts of the genome are erroneously joined together. With more individuals and markers, even more local errors can be detected and more contigs can be oriented. However, the tools that are currently available for constructing linkage maps are not well suited for large, possible low-coverage, whole genome sequencing datasets. Here we present a linkage mapping software Lep-MAP3, capable of mapping high-throughput whole genome sequencing datasets. Such data allows cost-efficient genotyping of millions of single nucleotide polymorphisms (SNPs) for thousands of individual samples, enabling, among other analyses, comprehensive validation and refinement of de novo genome assemblies. The algorithms of Lep-MAP3 can analyse low-coverage datasets and reduce data filtering and curation on any data. This yields more markers in the final maps with less manual work even on problematic datasets. We demonstrate that Lep-MAP3 obtains very good performance already on 5x sequencing coverage and outperforms the fastest available software on simulated data on accuracy and often on speed. We also construct de novo linkage maps on 7-12x whole-genome data on the Red postman butterfly (Heliconius erato) with almost 3 million markers. Lep-MAP3 is available with the source code under GNU general public license from http://sourceforge.net/projects/lep-map3. pasi.rastas@helsinki.fi. Supplementary data are available at Bioinformatics online.</t>
  </si>
  <si>
    <t xml:space="preserve">http://www.ncbi.nlm.nih.gov/pubmed/28431121</t>
  </si>
  <si>
    <t xml:space="preserve">StarBEAST2 Brings Faster Species Tree Inference and Accurate Estimates of Substitution Rates.</t>
  </si>
  <si>
    <t xml:space="preserve">Fully Bayesian multispecies coalescent (MSC) methods like *BEAST estimate species trees from multiple sequence alignments. Today thousands of genes can be sequenced for a given study, but using that many genes with *BEAST is intractably slow. An alternative is to use heuristic methods which compromise accuracy or completeness in return for speed. A common heuristic is concatenation, which assumes that the evolutionary history of each gene tree is identical to the species tree. This is an inconsistent estimator of species tree topology, a worse estimator of divergence times, and induces spurious substitution rate variation when incomplete lineage sorting is present. Another class of heuristics directly motivated by the MSC avoids many of the pitfalls of concatenation but cannot be used to estimate divergence times. To enable fuller use of available data and more accurate inference of species tree topologies, divergence times, and substitution rates, we have developed a new version of *BEAST called StarBEAST2. To improve convergence rates we add analytical integration of population sizes, novel MCMC operators and other optimizations. Computational performance improved by 13.5× and 13.8× respectively when analyzing two empirical data sets, and an average of 33.1× across 30 simulated data sets. To enable accurate estimates of per-species substitution rates, we introduce species tree relaxed clocks, and show that StarBEAST2 is a more powerful and robust estimator of rate variation than concatenation. StarBEAST2 is available through the BEAUTi package manager in BEAST 2.4 and above.</t>
  </si>
  <si>
    <t xml:space="preserve">http://www.ncbi.nlm.nih.gov/pubmed/30871467</t>
  </si>
  <si>
    <t xml:space="preserve">Performance evaluation of commercial library construction kits for PCR-based targeted sequencing using a unique molecular identifier.</t>
  </si>
  <si>
    <t xml:space="preserve">Target enrichment is a critical component of targeted deep next-generation sequencing for the cost-effective and sensitive detection of mutations, which is predominantly performed by either hybrid selection or PCR. Despite the advantages of efficient enrichment, PCR-based methods preclude the identification of PCR duplicates and their subsequent removal. Recently, this limitation was overcome by assigning a unique molecular identifier(UMI) to each template molecule. Currently, several commercial library construction kits based on PCR enrichment are available for UMIs, but there have been no systematic studies to compare their performances. In this study, we evaluated and compared the performances of five commercial library kits from four vendors: the Archer® Reveal ctDNA™ 28 Kit, NEBNext Direct® Cancer HotSpot Panel, Nugen Ovation® Custom Target Enrichment System, Qiagen Human Comprehensive Cancer Panel(HCCP), and Qiagen Human Actionable Solid Tumor Panel(HASTP). We evaluated and compared the performances of the five kits using 50 ng of genomic DNA for the library construction in terms of the library complexity, coverage uniformity, and errors in the UMIs. While the duplicate rates for all kits were dramatically decreased by identifying unique molecules with UMIs, the Qiagen HASTP achieved the highest library complexity based on the depth of unique coverage indicating superb library construction efficiency. Regarding the coverage uniformity, the kits from Nugen and NEB performed the best followed by the kits from Qiagen. We also analyzed the UMIs, including errors, which allowed us to adjust the depth of unique coverage and the length required for sufficient complexity. Based on these comparisons, we selected the Qiagen HASTP for further performance evaluations. The targeted deep sequencing method based on PCR target enrichment combined with UMI tagging sensitively detected mutations present at a frequency as low as 1% using 6.25 ng of human genomic DNA as the starting material. This study is the first systematic evaluation of commercial library construction kits for PCR-based targeted deep sequencing utilizing UMIs. Because the kits displayed significant variability in different quality metrics, our study offers a practical guideline for researchers to choose appropriate options for PCR-based targeted sequencing and useful benchmark data for evaluating new kits.</t>
  </si>
  <si>
    <t xml:space="preserve">http://www.ncbi.nlm.nih.gov/pubmed/27175019</t>
  </si>
  <si>
    <t xml:space="preserve">Improved Placement of Multi-mapping Small RNAs.</t>
  </si>
  <si>
    <t xml:space="preserve">High-throughput sequencing of small RNAs (sRNA-seq) is a popular method used to discover and annotate microRNAs (miRNAs), endogenous short interfering RNAs (siRNAs), and Piwi-associated RNAs (piRNAs). One of the key steps in sRNA-seq data analysis is alignment to a reference genome. sRNA-seq libraries often have a high proportion of reads that align to multiple genomic locations, which makes determining their true origins difficult. Commonly used sRNA-seq alignment methods result in either very low precision (choosing an alignment at random), or sensitivity (ignoring multi-mapping reads). Here, we describe and test an sRNA-seq alignment strategy that uses local genomic context to guide decisions on proper placements of multi-mapped sRNA-seq reads. Tests using simulated sRNA-seq data demonstrated that this local-weighting method outperforms other alignment strategies using three different plant genomes. Experimental analyses with real sRNA-seq data also indicate superior performance of local-weighting methods for both plant miRNAs and heterochromatic siRNAs. The local-weighting methods we have developed are implemented as part of the sRNA-seq analysis program ShortStack, which is freely available under a general public license. Improved genome alignments of sRNA-seq data should increase the quality of downstream analyses and genome annotation efforts.</t>
  </si>
  <si>
    <t xml:space="preserve">http://www.ncbi.nlm.nih.gov/pubmed/26955050</t>
  </si>
  <si>
    <t xml:space="preserve">Leveraging FPGAs for Accelerating Short Read Alignment.</t>
  </si>
  <si>
    <t xml:space="preserve">One of the key challenges facing genomics today is how to efficiently analyze the massive amounts of data produced by next-generation sequencing platforms. With general-purpose computing systems struggling to address this challenge, specialized processors such as the Field-Programmable Gate Array (FPGA) are receiving growing interest. The means by which to leverage this technology for accelerating genomic data analysis is however largely unexplored. In this paper, we present a runtime reconfigurable architecture for accelerating short read alignment using FPGAs. This architecture exploits the reconfigurability of FPGAs to allow the development of fast yet flexible alignment designs. We apply this architecture to develop an alignment design which supports exact and approximate alignment with up to two mismatches. Our design is based on the FM-index, with optimizations to improve the alignment performance. In particular, the n-step FM-index, index oversampling, a seed-and-compare stage, and bi-directional backtracking are included. Our design is implemented and evaluated on a 1U Maxeler MPC-X2000 dataflow node with eight Altera Stratix-V FPGAs. Measurements show that our design is 28 times faster than Bowtie2 running with 16 threads on dual Intel Xeon E5-2640 CPUs, and nine times faster than Soap3-dp running on an NVIDIA Tesla C2070 GPU.</t>
  </si>
  <si>
    <t xml:space="preserve">http://www.ncbi.nlm.nih.gov/pubmed/30423064</t>
  </si>
  <si>
    <t xml:space="preserve">Towards an accurate and efficient heuristic for species/gene tree co-estimation.</t>
  </si>
  <si>
    <t xml:space="preserve">Species and gene trees represent how species and individual loci within their genomes evolve from their most recent common ancestors. These trees are central to addressing several questions in biology relating to, among other issues, species conservation, trait evolution and gene function. Consequently, their accurate inference from genomic data is a major endeavor. One approach to their inference is to co-estimate species and gene trees from genome-wide data. Indeed, Bayesian methods based on this approach already exist. However, these methods are very slow, limiting their applicability to datasets with small numbers of taxa. The more commonly used approach is to first infer gene trees individually, and then use gene tree estimates to infer the species tree. Methods in this category rely significantly on the accuracy of the gene trees which is often not high when the dataset includes closely related species. In this work, we introduce a simple, yet effective, iterative method for co-estimating gene and species trees from sequence data of multiple, unlinked loci. In every iteration, the method estimates a species tree, uses it as a generative process to simulate a collection of gene trees, and then selects gene trees for the individual loci from among the simulated gene trees by making use of the sequence data. We demonstrate the accuracy and efficiency of our method on simulated as well as biological data, and compare them to those of existing competing methods. The method has been implemented in PhyloNet, which is publicly available at http://bioinfocs.rice.edu/phylonet.</t>
  </si>
  <si>
    <t xml:space="preserve">http://www.ncbi.nlm.nih.gov/pubmed/28829315</t>
  </si>
  <si>
    <t xml:space="preserve">Multiple Network Alignment via MultiMAGNA+.</t>
  </si>
  <si>
    <t xml:space="preserve">Network alignment (NA) aims to find a node mapping that identifies topologically or functionally similar network regions between molecular networks of different species. Analogous to genomic sequence alignment, NA can be used to transfer biological knowledge from well- to poorly-studied species between aligned network regions. Pairwise NA (PNA) finds similar regions between two networks while multiple NA (MNA) can align more than two networks. We focus on MNA. Existing MNA methods aim to maximize total similarity over all aligned nodes (node conservation). Then, they evaluate alignment quality by measuring the amount of conserved edges, but only after the alignment is constructed. Directly optimizing edge conservation during alignment construction in addition to node conservation may result in superior alignments. Thus, we present a novel MNA method called multiMAGNA++ that can achieve this. Indeed, multiMAGNA++ outperforms or is on par with existing MNA methods, while often completing faster than existing methods. That is, multiMAGNA++ scales well to larger network data and can be parallelized effectively. During method evaluation, we also introduce new MNA quality measures to allow for more fair MNA method comparison compared to the existing alignment quality measures. The multiMAGNA++ code is available on the method's web page at http://nd.edu/~cone/multiMAGNA++/.</t>
  </si>
  <si>
    <t xml:space="preserve">http://www.ncbi.nlm.nih.gov/pubmed/26761858</t>
  </si>
  <si>
    <t xml:space="preserve">Sorting Circular Permutations by Super Short Reversals.</t>
  </si>
  <si>
    <t xml:space="preserve">We consider the problem of sorting a circular permutation by super short reversals (i.e., reversals of length at most 2), a problem that finds application in comparative genomics. Polynomial-time solutions to the unsigned version of this problem are known, but the signed version remained open. In this paper, we present the first polynomial-time solution to the signed version of this problem. Moreover, we perform experiments for inferring phylogenies of two different groups of bacterial species and compare our results with the phylogenies presented in previous works. Finally, to facilitate phylogenetic studies based on the methods studied in this paper, we present a web tool for rearrangement-based phylogenetic inference using short operations, such as super short reversals.</t>
  </si>
  <si>
    <t xml:space="preserve">http://www.ncbi.nlm.nih.gov/pubmed/27295644</t>
  </si>
  <si>
    <t xml:space="preserve">Parallel and Space-Efficient Construction of Burrows-Wheeler Transform and Suffix Array for Big Genome Data.</t>
  </si>
  <si>
    <t xml:space="preserve">Next-generation sequencing technologies have led to the sequencing of more and more genomes, propelling related research into the era of big data. In this paper, we present ParaBWT, a parallelized Burrows-Wheeler transform (BWT) and suffix array construction algorithm for big genome data. In ParaBWT, we have investigated a progressive construction approach to constructing the BWT of single genome sequences in linear space complexity, but with a small constant factor. This approach has been further parallelized using multi-threading based on a master-slave coprocessing model. After gaining the BWT, the suffix array is constructed in a memory-efficient manner. The performance of ParaBWT has been evaluated using two sequences generated from two human genome assemblies: the Ensembl Homo sapiens assembly and the human reference genome. Our performance comparison to FMD-index and Bwt-disk reveals that on 12 CPU cores, ParaBWT runs up to 2.2× faster than FMD-index and up to 99.0× faster than Bwt-disk. BWT construction algorithms for very long genomic sequences are time consuming and (due to their incremental nature) inherently difficult to parallelize. Thus, their parallelization is challenging and even relatively small speedups like the ones of our method over FMD-index are of high importance to research. ParaBWT is written in C++, and is freely available at http://parabwt.sourceforge.net.</t>
  </si>
  <si>
    <t xml:space="preserve">http://www.ncbi.nlm.nih.gov/pubmed/26982880</t>
  </si>
  <si>
    <t xml:space="preserve">Computational Performance Assessment of k-mer Counting Algorithms.</t>
  </si>
  <si>
    <t xml:space="preserve">This article is about the assessment of several tools for k-mer counting, with the purpose to create a reference framework for bioinformatics researchers to identify computational requirements, parallelizing, advantages, disadvantages, and bottlenecks of each of the algorithms proposed in the tools. The k-mer counters evaluated in this article were BFCounter, DSK, Jellyfish, KAnalyze, KHMer, KMC2, MSPKmerCounter, Tallymer, and Turtle. Measured parameters were the following: RAM occupied space, processing time, parallelization, and read and write disk access. A dataset consisting of 36,504,800 reads was used corresponding to the 14th human chromosome. The assessment was performed for two k-mer lengths: 31 and 55. Obtained results were the following: pure Bloom filter-based tools and disk-partitioning techniques showed a lesser RAM use. The tools that took less execution time were the ones that used disk-partitioning techniques. The techniques that made the major parallelization were the ones that used disk partitioning, hash tables with lock-free approach, or multiple hash tables.</t>
  </si>
  <si>
    <t xml:space="preserve">http://www.ncbi.nlm.nih.gov/pubmed/29504891</t>
  </si>
  <si>
    <t xml:space="preserve">Better ILP models for haplotype assembly.</t>
  </si>
  <si>
    <t xml:space="preserve">The haplotype assembly problem for diploid is to find a pair of haplotypes from a given set of aligned Single Nucleotide Polymorphism (SNP) fragments (reads). It has many applications in association studies, drug design, and genetic research. Since this problem is computationally hard, both heuristic and exact algorithms have been designed for it. Although exact algorithms are much slower, they are still of great interest because they usually output significantly better solutions than heuristic algorithms in terms of popular measures such as the Minimum Error Correction (MEC) score, the number of switch errors, and the QAN50 score. Exact algorithms are also valuable because they can be used to witness how good a heuristic algorithm is. The best known exact algorithm is based on integer linear programming (ILP) and it is known that ILP can also be used to improve the output quality of every heuristic algorithm with a little decline in speed. Therefore, faster ILP models for the problem are highly demanded. As in previous studies, we consider not only the general case of the problem but also its all-heterozygous case where we assume that if a column of the input read matrix contains at least one 0 and one 1, then it corresponds to a heterozygous SNP site. For both cases, we design new ILP models for the haplotype assembly problem which aim at minimizing the MEC score. The new models are theoretically better because they contain significantly fewer constraints. More importantly, our experimental results show that for both simulated and real datasets, the new model for the all-heterozygous (respectively, general) case can usually be solved via CPLEX (an ILP solver) at least 5 times (respectively, twice) faster than the previous bests. Indeed, the running time can sometimes be 41 times better. This paper proposes a new ILP model for the haplotype assembly problem and its all-heterozygous case, respectively. Experiments with both real and simulated datasets show that the new models can be solved within much shorter time by CPLEX than the previous bests. We believe that the models can be used to improve heuristic algorithms as well.</t>
  </si>
  <si>
    <t xml:space="preserve">http://www.ncbi.nlm.nih.gov/pubmed/31545363</t>
  </si>
  <si>
    <t xml:space="preserve">APPLES: Scalable Distance-Based Phylogenetic Placement with or without Alignments.</t>
  </si>
  <si>
    <t xml:space="preserve">Placing a new species on an existing phylogeny has increasing relevance to several applications. Placement can be used to update phylogenies in a scalable fashion and can help identify unknown query samples using (meta-)barcoding, skimming, or metagenomic data. Maximum likelihood (ML) methods of phylogenetic placement exist, but these methods are not scalable to reference trees with many thousands of leaves, limiting their ability to enjoy benefits of dense taxon sampling in modern reference libraries. They also rely on assembled sequences for the reference set and aligned sequences for the query. Thus, ML methods cannot analyze data sets where the reference consists of unassembled reads, a scenario relevant to emerging applications of genome skimming for sample identification. We introduce APPLES, a distance-based method for phylogenetic placement. Compared to ML, APPLES is an order of magnitude faster and more memory efficient, and unlike ML, it is able to place on large backbone trees (tested for up to 200,000 leaves). We show that using dense references improves accuracy substantially so that APPLES on dense trees is more accurate than ML on sparser trees, where it can run. Finally, APPLES can accurately identify samples without assembled reference or aligned queries using kmer-based distances, a scenario that ML cannot handle. APPLES is available publically at github.com/balabanmetin/apples.</t>
  </si>
  <si>
    <t xml:space="preserve">http://www.ncbi.nlm.nih.gov/pubmed/32000676</t>
  </si>
  <si>
    <t xml:space="preserve">Simulating metagenomic stable isotope probing datasets with MetaSIPSim.</t>
  </si>
  <si>
    <t xml:space="preserve">DNA-stable isotope probing (DNA-SIP) links microorganisms to their in-situ function in diverse environmental samples. Combining DNA-SIP and metagenomics (metagenomic-SIP) allows us to link genomes from complex communities to their specific functions and improves the assembly and binning of these targeted genomes. However, empirical development of metagenomic-SIP methods is hindered by the complexity and cost of these studies. We developed a toolkit, 'MetaSIPSim,' to simulate sequencing read libraries for metagenomic-SIP experiments. MetaSIPSim is intended to generate datasets for method development and testing. To this end, we used MetaSIPSim generated data to demonstrate the advantages of metagenomic-SIP over a conventional shotgun metagenomic sequencing experiment. Through simulation we show that metagenomic-SIP improves the assembly and binning of isotopically labeled genomes relative to a conventional metagenomic approach. Improvements were dependent on experimental parameters and on sequencing depth. Community level G + C content impacted the assembly of labeled genomes and subsequent binning, where high community G + C generally reduced the benefits of metagenomic-SIP. Furthermore, when a high proportion of the community is isotopically labeled, the benefits of metagenomic-SIP decline. Finally, the choice of gradient fractions to sequence greatly influences method performance. Metagenomic-SIP is a valuable method for recovering isotopically labeled genomes from complex communities. We show that metagenomic-SIP performance depends on optimization of experimental parameters. MetaSIPSim allows for simulation of metagenomic-SIP datasets which facilitates the optimization and development of metagenomic-SIP experiments and analytical approaches for dealing with these data.</t>
  </si>
  <si>
    <t xml:space="preserve">http://www.ncbi.nlm.nih.gov/pubmed/27312410</t>
  </si>
  <si>
    <t xml:space="preserve">ARGON: fast, whole-genome simulation of the discrete time Wright-fisher process.</t>
  </si>
  <si>
    <t xml:space="preserve">Simulation under the coalescent model is ubiquitous in the analysis of genetic data. The rapid growth of real data sets from multiple human populations led to increasing interest in simulating very large sample sizes at whole-chromosome scales. When the sample size is large, the coalescent model becomes an increasingly inaccurate approximation of the discrete time Wright-Fisher model (DTWF). Analytical and computational treatment of the DTWF, however, is generally harder. We present a simulator (ARGON) for the DTWF process that scales up to hundreds of thousands of samples and whole-chromosome lengths, with a time/memory performance comparable or superior to currently available methods for coalescent simulation. The simulator supports arbitrary demographic history, migration, Newick tree output, variable mutation/recombination rates and gene conversion, and efficiently outputs pairwise identical-by-descent sharing data. ARGON (version 0.1) is written in Java, open source, and freely available at https://github.com/pierpal/ARGON CONTACT: ppalama@hsph.harvard.edu Supplementary data are available at Bioinformatics online.</t>
  </si>
  <si>
    <t xml:space="preserve">http://www.ncbi.nlm.nih.gov/pubmed/29018478</t>
  </si>
  <si>
    <t xml:space="preserve">Ultrafast Comparison of Personal Genomes via Precomputed Genome Fingerprints.</t>
  </si>
  <si>
    <t xml:space="preserve">We present an ultrafast method for comparing personal genomes. We transform the standard genome representation (lists of variants relative to a reference) into &amp;quot;genome fingerprints&amp;quot; via locality sensitive hashing. The resulting genome fingerprints can be meaningfully compared even when the input data were obtained using different sequencing technologies, processed using different pipelines, represented in different data formats and relative to different reference versions. Furthermore, genome fingerprints are robust to up to 30% missing data. Because of their reduced size, computation on the genome fingerprints is fast and requires little memory. For example, we could compute all-against-all pairwise comparisons among the 2504 genomes in the 1000 Genomes data set in 67 s at high quality (21 μs per comparison, on a single processor), and achieved a lower quality approximation in just 11 s. Efficient computation enables scaling up a variety of important genome analyses, including quantifying relatedness, recognizing duplicative sequenced genomes in a set, population reconstruction, and many others. The original genome representation cannot be reconstructed from its fingerprint, effectively decoupling genome comparison from genome interpretation; the method thus has significant implications for privacy-preserving genome analytics.</t>
  </si>
  <si>
    <t xml:space="preserve">http://www.ncbi.nlm.nih.gov/pubmed/29914350</t>
  </si>
  <si>
    <t xml:space="preserve">Evaluating methods of inferring gene regulatory networks highlights their lack of performance for single cell gene expression data.</t>
  </si>
  <si>
    <t xml:space="preserve">A fundamental fact in biology states that genes do not operate in isolation, and yet, methods that infer regulatory networks for single cell gene expression data have been slow to emerge. With single cell sequencing methods now becoming accessible, general network inference algorithms that were initially developed for data collected from bulk samples may not be suitable for single cells. Meanwhile, although methods that are specific for single cell data are now emerging, whether they have improved performance over general methods is unknown. In this study, we evaluate the applicability of five general methods and three single cell methods for inferring gene regulatory networks from both experimental single cell gene expression data and in silico simulated data. Standard evaluation metrics using ROC curves and Precision-Recall curves against reference sets sourced from the literature demonstrated that most of the methods performed poorly when they were applied to either experimental single cell data, or simulated single cell data, which demonstrates their lack of performance for this task. Using default settings, network methods were applied to the same datasets. Comparisons of the learned networks highlighted the uniqueness of some predicted edges for each method. The fact that different methods infer networks that vary substantially reflects the underlying mathematical rationale and assumptions that distinguish network methods from each other. This study provides a comprehensive evaluation of network modeling algorithms applied to experimental single cell gene expression data and in silico simulated datasets where the network structure is known. Comparisons demonstrate that most of these assessed network methods are not able to predict network structures from single cell expression data accurately, even if they are specifically developed for single cell methods. Also, single cell methods, which usually depend on more elaborative algorithms, in general have less similarity to each other in the sets of edges detected. The results from this study emphasize the importance for developing more accurate optimized network modeling methods that are compatible for single cell data. Newly-developed single cell methods may uniquely capture particular features of potential gene-gene relationships, and caution should be taken when we interpret these results.</t>
  </si>
  <si>
    <t xml:space="preserve">http://www.ncbi.nlm.nih.gov/pubmed/29959024</t>
  </si>
  <si>
    <t xml:space="preserve">Determining Performance Metrics for Targeted Next-Generation Sequencing Panels Using Reference Materials.</t>
  </si>
  <si>
    <t xml:space="preserve">The National Institute of Standards and Technology has developed reference materials for five human genomes. DNA aliquots are available for purchase, and the data, analyses, and high-confidence small variant and homozygous reference calls are freely available on the web. These reference materials are useful for evaluating whole-genome sequencing methods and also can be used to benchmark targeted sequencing panels, which are used commonly in clinical settings. This article describes how to use the Genome in a Bottle samples to obtain performance metrics on any germline-targeted sequencing panel of interest, as well as the limitations of the reference materials. These materials are useful for understanding the limitations of, and optimizing, targeted sequencing panels and associated bioinformatics pipelines. Example figures are presented to illustrate ways to access the performance metrics of targeted sequencing panels, and a table of best practices is included.</t>
  </si>
  <si>
    <t xml:space="preserve">http://www.ncbi.nlm.nih.gov/pubmed/31345161</t>
  </si>
  <si>
    <t xml:space="preserve">Magic-BLAST, an accurate RNA-seq aligner for long and short reads.</t>
  </si>
  <si>
    <t xml:space="preserve">Next-generation sequencing technologies can produce tens of millions of reads, often paired-end, from transcripts or genomes. But few programs can align RNA on the genome and accurately discover introns, especially with long reads. We introduce Magic-BLAST, a new aligner based on ideas from the Magic pipeline. Magic-BLAST uses innovative techniques that include the optimization of a spliced alignment score and selective masking during seed selection. We evaluate the performance of Magic-BLAST to accurately map short or long sequences and its ability to discover introns on real RNA-seq data sets from PacBio, Roche and Illumina runs, and on six benchmarks, and compare it to other popular aligners. Additionally, we look at alignments of human idealized RefSeq mRNA sequences perfectly matching the genome. We show that Magic-BLAST is the best at intron discovery over a wide range of conditions and the best at mapping reads longer than 250 bases, from any platform. It is versatile and robust to high levels of mismatches or extreme base composition, and reasonably fast. It can align reads to a BLAST database or a FASTA file. It can accept a FASTQ file as input or automatically retrieve an accession from the SRA repository at the NCBI.</t>
  </si>
  <si>
    <t xml:space="preserve">http://www.ncbi.nlm.nih.gov/pubmed/26901849</t>
  </si>
  <si>
    <t xml:space="preserve">Chemometrics applied to quality control and metabolomics for traditional Chinese medicines.</t>
  </si>
  <si>
    <t xml:space="preserve">Traditional Chinese medicines (TCMs) bring a great challenge in quality control and evaluating the efficacy because of their complexity of chemical composition. Chemometric techniques provide a good opportunity for mining more useful chemical information from TCMs. Then, the application of chemometrics in the field of TCMs is spontaneous and necessary. This review focuses on the recent various important chemometrics tools for chromatographic fingerprinting, including peak alignment information features, baseline correction and applications of chemometrics in metabolomics and modernization of TCMs, including authentication and evaluation of the quality of TCMs, evaluating the efficacy of TCMs and essence of TCM syndrome. In the conclusions, the general trends and some recommendations for improving chromatographic metabolomics data analysis are provided.</t>
  </si>
  <si>
    <t xml:space="preserve">http://www.ncbi.nlm.nih.gov/pubmed/30448525</t>
  </si>
  <si>
    <t xml:space="preserve">ParStream-seq: An improved method of handling next generation sequence data.</t>
  </si>
  <si>
    <t xml:space="preserve">The exponential growth of next generation sequencing (NGS) data has put forward the challenge for its storage as well as its efficient and faster analysis. Storing the entire amount of data for a particular experiment and its alignment to the reference genome is an essential step for any quantitative analysis of NGS data. Here, we introduce streaming access technique 'ParStream-seq' that splits the bulk sequence data, accessed from a remote repository into short manageable packets followed by executing their alignment process in parallel in each of the compute core. The optimal packet size with fixed number of reads is determined in the stream that maximizes system utilization. Result shows a reduction in the execution time and improvement in the memory footprint. Overall, this streaming access technique provides means to overcome the hurdle of storing the entire volume of sequence data corresponding to a particular experiment, prior to its analysis.</t>
  </si>
  <si>
    <t xml:space="preserve">http://www.ncbi.nlm.nih.gov/pubmed/29745851</t>
  </si>
  <si>
    <t xml:space="preserve">SIESTA: enhancing searches for optimal supertrees and species trees.</t>
  </si>
  <si>
    <t xml:space="preserve">Many supertree estimation and multi-locus species tree estimation methods compute trees by combining trees on subsets of the species set based on some NP-hard optimization criterion. A recent approach to computing large trees has been to constrain the search space by defining a set of &amp;quot;allowed bipartitions&amp;quot;, and then use dynamic programming to find provably optimal solutions in polynomial time. Several phylogenomic estimation methods, such as ASTRAL, the MDC algorithm in PhyloNet, FastRFS, and ALE, use this approach. We present SIESTA, a method that can be combined with these dynamic programming algorithms to return a data structure that compactly represents all the optimal trees in the search space. As a result, SIESTA provides multiple capabilities, including: (1) counting the number of optimal trees, (2) calculating consensus trees, (3) generating a random optimal tree, and (4) annotating branches in a given optimal tree by the proportion of optimal trees it appears in. SIESTA improves the accuracy of FastRFS and ASTRAL, and is a general technique for enhancing dynamic programming methods for constrained optimization.</t>
  </si>
  <si>
    <t xml:space="preserve">http://www.ncbi.nlm.nih.gov/pubmed/27507884</t>
  </si>
  <si>
    <t xml:space="preserve">Enhanced copy number variants detection from whole-exome sequencing data using EXCAVATOR2.</t>
  </si>
  <si>
    <t xml:space="preserve">Copy Number Variants (CNVs) are structural rearrangements contributing to phenotypic variation that have been proved to be associated with many disease states. Over the last years, the identification of CNVs from whole-exome sequencing (WES) data has become a common practice for research and clinical purpose and, consequently, the demand for more and more efficient and accurate methods has increased. In this paper, we demonstrate that more than 30% of WES data map outside the targeted regions and that these reads, usually discarded, can be exploited to enhance the identification of CNVs from WES experiments. Here, we present EXCAVATOR2, the first read count based tool that exploits all the reads produced by WES experiments to detect CNVs with a genome-wide resolution. To evaluate the performance of our novel tool we use it for analysing two WES data sets, a population data set sequenced by the 1000 Genomes Project and a tumor data set made of bladder cancer samples. The results obtained from these analyses demonstrate that EXCAVATOR2 outperforms other four state-of-the-art methods and that our combined approach enlarge the spectrum of detectable CNVs from WES data with an unprecedented resolution. EXCAVATOR2 is freely available at http://sourceforge.net/projects/excavator2tool/.</t>
  </si>
  <si>
    <t xml:space="preserve">http://www.ncbi.nlm.nih.gov/pubmed/29914372</t>
  </si>
  <si>
    <t xml:space="preserve">Inferring demographic parameters in bacterial genomic data using Bayesian and hybrid phylogenetic methods.</t>
  </si>
  <si>
    <t xml:space="preserve">Recent developments in sequencing technologies make it possible to obtain genome sequences from a large number of isolates in a very short time. Bayesian phylogenetic approaches can take advantage of these data by simultaneously inferring the phylogenetic tree, evolutionary timescale, and demographic parameters (such as population growth rates), while naturally integrating uncertainty in all parameters. Despite their desirable properties, Bayesian approaches can be computationally intensive, hindering their use for outbreak investigations involving genome data for a large numbers of pathogen isolates. An alternative to using full Bayesian inference is to use a hybrid approach, where the phylogenetic tree and evolutionary timescale are estimated first using maximum likelihood. Under this hybrid approach, demographic parameters are inferred from estimated trees instead of the sequence data, using maximum likelihood, Bayesian inference, or approximate Bayesian computation. This can vastly reduce the computational burden, but has the disadvantage of ignoring the uncertainty in the phylogenetic tree and evolutionary timescale. We compared the performance of a fully Bayesian and a hybrid method by analysing six whole-genome SNP data sets from a range of bacteria and simulations. The estimates from the two methods were very similar, suggesting that the hybrid method is a valid alternative for very large datasets. However, we also found that congruence between these methods is contingent on the presence of strong temporal structure in the data (i.e. clocklike behaviour), which is typically verified using a date-randomisation test in a Bayesian framework. To reduce the computational burden of this Bayesian test we implemented a date-randomisation test using a rapid maximum likelihood method, which has similar performance to its Bayesian counterpart. Hybrid approaches can produce reliable inferences of evolutionary timescales and phylodynamic parameters in a fraction of the time required for fully Bayesian analyses. As such, they are a valuable alternative in outbreak studies involving a large number of isolates.</t>
  </si>
  <si>
    <t xml:space="preserve">http://www.ncbi.nlm.nih.gov/pubmed/29385525</t>
  </si>
  <si>
    <t xml:space="preserve">The State of Software for Evolutionary Biology.</t>
  </si>
  <si>
    <t xml:space="preserve">With Next Generation Sequencing data being routinely used, evolutionary biology is transforming into a computational science. Thus, researchers have to rely on a growing number of increasingly complex software. All widely used core tools in the field have grown considerably, in terms of the number of features as well as lines of code and consequently, also with respect to software complexity. A topic that has received little attention is the software engineering quality of widely used core analysis tools. Software developers appear to rarely assess the quality of their code, and this can have potential negative consequences for end-users. To this end, we assessed the code quality of 16 highly cited and compute-intensive tools mainly written in C/C++ (e.g., MrBayes, MAFFT, SweepFinder, etc.) and JAVA (BEAST) from the broader area of evolutionary biology that are being routinely used in current data analysis pipelines. Because, the software engineering quality of the tools we analyzed is rather unsatisfying, we provide a list of best practices for improving the quality of existing tools and list techniques that can be deployed for developing reliable, high quality scientific software from scratch. Finally, we also discuss journal as well as science policy and, more importantly, funding issues that need to be addressed for improving software engineering quality as well as ensuring support for developing new and maintaining existing software. Our intention is to raise the awareness of the community regarding software engineering quality issues and to emphasize the substantial lack of funding for scientific software development.</t>
  </si>
  <si>
    <t xml:space="preserve">http://www.ncbi.nlm.nih.gov/pubmed/30379879</t>
  </si>
  <si>
    <t xml:space="preserve">Comparison of normalization approaches for gene expression studies completed with high-throughput sequencing.</t>
  </si>
  <si>
    <t xml:space="preserve">Normalization of RNA-Seq data has proven essential to ensure accurate inferences and replication of findings. Hence, various normalization methods have been proposed for various technical artifacts that can be present in high-throughput sequencing transcriptomic studies. In this study, we set out to compare the widely used library size normalization methods (UQ, TMM, and RLE) and across sample normalization methods (SVA, RUV, and PCA) for RNA-Seq data using publicly available data from The Cancer Genome Atlas (TCGA) cervical cancer study. Additionally, an extensive simulation study was completed to compare the performance of the across sample normalization methods in estimating technical artifacts. Lastly, we investigated the effect of reduction in degrees of freedom in the normalized data and their impact on downstream differential expression analysis results. Based on this study, the TMM and RLE library size normalization methods give similar results for CESC dataset. In addition, the simulated datasets results show that the SVA (&amp;quot;BE&amp;quot;) method outperforms the other methods (SVA &amp;quot;Leek&amp;quot;, PCA) by correctly estimating the number of latent artifacts. Moreover, ignoring the loss of degrees of freedom due to normalization results in an inflated type I error rates. We recommend adjusting not only for library size differences but also the assessment of known and unknown technical artifacts in the data, and if needed, complete across sample normalization. In addition, we suggest that one includes the known and estimated latent artifacts in the design matrix to correctly account for the loss in degrees of freedom, as opposed to completing the analysis on the post-processed normalized data.</t>
  </si>
  <si>
    <t xml:space="preserve">http://www.ncbi.nlm.nih.gov/pubmed/29789557</t>
  </si>
  <si>
    <t xml:space="preserve">Measuring coverage and accuracy of whole-exome sequencing in clinical context.</t>
  </si>
  <si>
    <t xml:space="preserve">To evaluate the coverage and accuracy of whole-exome sequencing (WES) across vendors. Blood samples from three trios underwent WES at three vendors. Relative performance of the three WES services was measured for breadth and depth of coverage. The false-negative rates (FNRs) were estimated using the segregation pattern within each trio. Mean depth of coverage for all genes was 189.0, 124.9, and 38.3 for the three vendor services. Fifty-five of the American College of Medical Genetics and Genomics 56 genes, but only 56 of 63 pharmacogenes, were 100% covered at 10 × in at least one of the nine individuals for all vendors; however, there was substantial interindividual variability. For the two vendors with mean depth of coverage &amp;gt;120 ×, analytic positive predictive values (aPPVs) exceeded 99.1% for single-nucleotide variants and homozygous indels, and sensitivities were 98.9-99.9%; however, heterozygous indels showed lower accuracy and sensitivity. Among the trios, FNRs in the offspring were 0.07-0.62% at well-covered variants concordantly called in both parents. The current standard of 120 × coverage for clinical WES may be insufficient for consistent breadth of coverage across the exome. Ordering clinicians and researchers would benefit from vendors' reports that estimate sensitivity and aPPV, including depth of coverage across the exome.</t>
  </si>
  <si>
    <t xml:space="preserve">http://www.ncbi.nlm.nih.gov/pubmed/31416440</t>
  </si>
  <si>
    <t xml:space="preserve">FQStat: a parallel architecture for very high-speed assessment of sequencing quality metrics.</t>
  </si>
  <si>
    <t xml:space="preserve">High throughput DNA/RNA sequencing has revolutionized biological and clinical research. Sequencing is widely used, and generates very large amounts of data, mainly due to reduced cost and advanced technologies. Quickly assessing the quality of giga-to-tera base levels of sequencing data has become a routine but important task. Identification and elimination of low-quality sequence data is crucial for reliability of downstream analysis results. There is a need for a high-speed tool that uses optimized parallel programming for batch processing and simply gauges the quality of sequencing data from multiple datasets independent of any other processing steps. FQStat is a stand-alone, platform-independent software tool that assesses the quality of FASTQ files using parallel programming. Based on the machine architecture and input data, FQStat automatically determines the number of cores and the amount of memory to be allocated per file for optimum performance. Our results indicate that in a core-limited case, core assignment overhead exceeds the benefit of additional cores. In a core-unlimited case, there is a saturation point reached in performance by increasingly assigning additional cores per file. We also show that memory allocation per file has a lower priority in performance when compared to the allocation of cores. FQStat's output is summarized in HTML web page, tab-delimited text file, and high-resolution image formats. FQStat calculates and plots read count, read length, quality score, and high-quality base statistics. FQStat identifies and marks low-quality sequencing data to suggest removal from downstream analysis. We applied FQStat on real sequencing data to optimize performance and to demonstrate its capabilities. We also compared FQStat's performance to similar quality control (QC) tools that utilize parallel programming and attained improvements in run time. FQStat is a user-friendly tool with a graphical interface that employs a parallel programming architecture and automatically optimizes its performance to generate quality control statistics for sequencing data. Unlike existing tools, these statistics are calculated for multiple datasets and separately at the &amp;quot;lane,&amp;quot; &amp;quot;sample,&amp;quot; and &amp;quot;experiment&amp;quot; level to identify subsets of the samples with low quality, thereby preventing the loss of complete samples when reliable data can still be obtained.</t>
  </si>
  <si>
    <t xml:space="preserve">http://www.ncbi.nlm.nih.gov/pubmed/30137425</t>
  </si>
  <si>
    <t xml:space="preserve">TranSurVeyor: an improved database-free algorithm for finding non-reference transpositions in high-throughput sequencing data.</t>
  </si>
  <si>
    <t xml:space="preserve">Transpositions transfer DNA segments between different loci within a genome; in particular, when a transposition is found in a sample but not in a reference genome, it is called a non-reference transposition. They are important structural variations that have clinical impact. Transpositions can be called by analyzing second generation high-throughput sequencing datasets. Current methods follow either a database-based or a database-free approach. Database-based methods require a database of transposable elements. Some of them have good specificity; however this approach cannot detect novel transpositions, and it requires a good database of transposable elements, which is not yet available for many species. Database-free methods perform de novo calling of transpositions, but their accuracy is low. We observe that this is due to the misalignment of the reads; since reads are short and the human genome has many repeats, false alignments create false positive predictions while missing alignments reduce the true positive rate. This paper proposes new techniques to improve database-free non-reference transposition calling: first, we propose a realignment strategy called one-end remapping that corrects the alignments of reads in interspersed repeats; second, we propose a SNV-aware filter that removes some incorrectly aligned reads. By combining these two techniques and other techniques like clustering and positive-to-negative ratio filter, our proposed transposition caller TranSurVeyor shows at least 3.1-fold improvement in terms of F1-score over existing database-free methods. More importantly, even though TranSurVeyor does not use databases of prior information, its performance is at least as good as existing database-based methods such as MELT, Mobster and Retroseq. We also illustrate that TranSurVeyor can discover transpositions that are not known in the current database.</t>
  </si>
  <si>
    <t xml:space="preserve">http://www.ncbi.nlm.nih.gov/pubmed/29114401</t>
  </si>
  <si>
    <t xml:space="preserve">Aligner optimization increases accuracy and decreases compute times in multi-species sequence data.</t>
  </si>
  <si>
    <t xml:space="preserve">human reference in only 0.7±0.0 CPU hours. Overall, the results suggest that combining all references into a single reference database and using a 23 nt seed length reduces the computational time, while maximizing specificity. Similar results were found for simulated sequence reads from a mock metagenomic data set. We found similar improvements to computation time in a publicly available human-only data set.</t>
  </si>
  <si>
    <t xml:space="preserve">http://www.ncbi.nlm.nih.gov/pubmed/30052804</t>
  </si>
  <si>
    <t xml:space="preserve">The epiGenomic Efficient Correlator (epiGeEC) tool allows fast comparison of user datasets with thousands of public epigenomic datasets.</t>
  </si>
  <si>
    <t xml:space="preserve">In recent years, major initiatives such as the International Human Epigenome Consortium have generated thousands of high-quality genome-wide datasets for a large variety of assays and cell types. This data can be used as a reference to assess whether the signal from a user-provided dataset corresponds to its expected experiment, as well as to help reveal unexpected biological associations. We have developed the epiGenomic Efficient Correlator (epiGeEC) tool to enable genome-wide comparisons of very large numbers of datasets. A public Galaxy implementation of epiGeEC allows comparison of user datasets with thousands of public datasets in a few minutes. The source code is available at https://bitbucket.org/labjacquespe/epigeec and the Galaxy implementation at http://epigeec.genap.ca. Supplementary data are available at Bioinformatics online.</t>
  </si>
  <si>
    <t xml:space="preserve">http://www.ncbi.nlm.nih.gov/pubmed/27583802</t>
  </si>
  <si>
    <t xml:space="preserve">Experimental Design for Stochastic Models of Nonlinear Signaling Pathways Using an Interval-Wise Linear Noise Approximation and State Estimation.</t>
  </si>
  <si>
    <t xml:space="preserve">Computational modeling is a key technique for analyzing models in systems biology. There are well established methods for the estimation of the kinetic parameters in models of ordinary differential equations (ODE). Experimental design techniques aim at devising experiments that maximize the information encoded in the data. For ODE models there are well established approaches for experimental design and even software tools. However, data from single cell experiments on signaling pathways in systems biology often shows intrinsic stochastic effects prompting the development of specialized methods. While simulation methods have been developed for decades and parameter estimation has been targeted for the last years, only very few articles focus on experimental design for stochastic models. The Fisher information matrix is the central measure for experimental design as it evaluates the information an experiment provides for parameter estimation. This article suggest an approach to calculate a Fisher information matrix for models containing intrinsic stochasticity and high nonlinearity. The approach makes use of a recently suggested multiple shooting for stochastic systems (MSS) objective function. The Fisher information matrix is calculated by evaluating pseudo data with the MSS technique. The performance of the approach is evaluated with simulation studies on an Immigration-Death, a Lotka-Volterra, and a Calcium oscillation model. The Calcium oscillation model is a particularly appropriate case study as it contains the challenges inherent to signaling pathways: high nonlinearity, intrinsic stochasticity, a qualitatively different behavior from an ODE solution, and partial observability. The computational speed of the MSS approach for the Fisher information matrix allows for an application in realistic size models.</t>
  </si>
  <si>
    <t xml:space="preserve">http://www.ncbi.nlm.nih.gov/pubmed/31210725</t>
  </si>
  <si>
    <t xml:space="preserve">SWSPM: A Novel Alignment-Free DNA Comparison Method Based on Signal Processing Approaches.</t>
  </si>
  <si>
    <t xml:space="preserve">Computing similarity between 2 nucleotide sequences is one of the fundamental problems in bioinformatics. Current methods are based mainly on 2 major approaches: (1) sequence alignment, which is computationally expensive, and (2) faster, but less accurate, alignment-free methods based on various statistical summaries, for example, short word counts. We propose a new distance measure based on mathematical transforms from the domain of signal processing. To tolerate large-scale rearrangements in the sequences, the transform is computed across sliding windows. We compare our method on several data sets with current state-of-art alignment-free methods. Our method compares favorably in terms of accuracy and outperforms other methods in running time and memory requirements. In addition, it is massively scalable up to dozens of processing units without the loss of performance due to communication overhead. Source files and sample data are available at https://bitbucket.org/fiitstubioinfo/swspm/src.</t>
  </si>
  <si>
    <t xml:space="preserve">http://www.ncbi.nlm.nih.gov/pubmed/32299346</t>
  </si>
  <si>
    <t xml:space="preserve">Hierarchical discovery of large-scale and focal copy number alterations in low-coverage cancer genomes.</t>
  </si>
  <si>
    <t xml:space="preserve">Detection of DNA copy number alterations (CNAs) is critical to understand genetic diversity, genome evolution and pathological conditions such as cancer. Cancer genomes are plagued with widespread multi-level structural aberrations of chromosomes that pose challenges to discover CNAs of different length scales, and distinct biological origins and functions. Although several computational tools are available to identify CNAs using read depth (RD) signal, they fail to distinguish between large-scale and focal alterations due to inaccurate modeling of the RD signal of cancer genomes. Additionally, RD signal is affected by overdispersion-driven biases at low coverage, which significantly inflate false detection of CNA regions. We have developed CNAtra framework to hierarchically discover and classify 'large-scale' and 'focal' copy number gain/loss from a single whole-genome sequencing (WGS) sample. CNAtra first utilizes a multimodal-based distribution to estimate the copy number (CN) reference from the complex RD profile of the cancer genome. We implemented Savitzky-Golay smoothing filter and Modified Varri segmentation to capture the change points of the RD signal. We then developed a CN state-driven merging algorithm to identify the large segments with distinct copy numbers. Next, we identified focal alterations in each large segment using coverage-based thresholding to mitigate the adverse effects of signal variations. Using cancer cell lines and patient datasets, we confirmed CNAtra's ability to detect and distinguish the segmental aneuploidies and focal alterations. We used realistic simulated data for benchmarking the performance of CNAtra against other single-sample detection tools, where we artificially introduced CNAs in the original cancer profiles. We found that CNAtra is superior in terms of precision, recall and f-measure. CNAtra shows the highest sensitivity of 93 and 97% for detecting large-scale and focal alterations respectively. Visual inspection of CNAs revealed that CNAtra is the most robust detection tool for low-coverage cancer data. . It is freely available at https://github.com/AISKhalil/CNAtra.</t>
  </si>
  <si>
    <t xml:space="preserve">http://www.ncbi.nlm.nih.gov/pubmed/28848763</t>
  </si>
  <si>
    <t xml:space="preserve">Robustification of Naïve Bayes Classifier and Its Application for Microarray Gene Expression Data Analysis.</t>
  </si>
  <si>
    <t xml:space="preserve">-NBC) in a comparison with some popular existing classifiers (NBC, KNN, SVM, and AdaBoost) using both simulated and real gene expression datasets. We observed that the proposed method improved the performance over the others in presence of outliers. Otherwise, it keeps almost equal performance.</t>
  </si>
  <si>
    <t xml:space="preserve">http://www.ncbi.nlm.nih.gov/pubmed/29792182</t>
  </si>
  <si>
    <t xml:space="preserve">BoostMe accurately predicts DNA methylation values in whole-genome bisulfite sequencing of multiple human tissues.</t>
  </si>
  <si>
    <t xml:space="preserve">Bisulfite sequencing is widely employed to study the role of DNA methylation in disease; however, the data suffer from biases due to coverage depth variability. Imputation of methylation values at low-coverage sites may mitigate these biases while also identifying important genomic features associated with predictive power. Here we describe BoostMe, a method for imputing low-quality DNA methylation estimates within whole-genome bisulfite sequencing (WGBS) data. BoostMe uses a gradient boosting algorithm, XGBoost, and leverages information from multiple samples for prediction. We find that BoostMe outperforms existing algorithms in speed and accuracy when applied to WGBS of human tissues. Furthermore, we show that imputation improves concordance between WGBS and the MethylationEPIC array at low WGBS depth, suggesting improved WGBS accuracy after imputation. Our findings support the use of BoostMe as a preprocessing step for WGBS analysis.</t>
  </si>
  <si>
    <t xml:space="preserve">http://www.ncbi.nlm.nih.gov/pubmed/30021534</t>
  </si>
  <si>
    <t xml:space="preserve">Benchmarking differential expression analysis tools for RNA-Seq: normalization-based vs. log-ratio transformation-based methods.</t>
  </si>
  <si>
    <t xml:space="preserve">Count data generated by next-generation sequencing assays do not measure absolute transcript abundances. Instead, the data are constrained to an arbitrary &amp;quot;library size&amp;quot; by the sequencing depth of the assay, and typically must be normalized prior to statistical analysis. The constrained nature of these data means one could alternatively use a log-ratio transformation in lieu of normalization, as often done when testing for differential abundance (DA) of operational taxonomic units (OTUs) in 16S rRNA data. Therefore, we benchmark how well the ALDEx2 package, a transformation-based DA tool, detects differential expression in high-throughput RNA-sequencing data (RNA-Seq), compared to conventional RNA-Seq methods such as edgeR and DESeq2. To evaluate the performance of log-ratio transformation-based tools, we apply the ALDEx2 package to two simulated, and two real, RNA-Seq data sets. One of the latter was previously used to benchmark dozens of conventional RNA-Seq differential expression methods, enabling us to directly compare transformation-based approaches. We show that ALDEx2, widely used in meta-genomics research, identifies differentially expressed genes (and transcripts) from RNA-Seq data with high precision and, given sufficient sample sizes, high recall too (regardless of the alignment and quantification procedure used). Although we show that the choice in log-ratio transformation can affect performance, ALDEx2 has high precision (i.e., few false positives) across all transformations. Finally, we present a novel, iterative log-ratio transformation (now implemented in ALDEx2) that further improves performance in simulations. Our results suggest that log-ratio transformation-based methods can work to measure differential expression from RNA-Seq data, provided that certain assumptions are met. Moreover, these methods have very high precision (i.e., few false positives) in simulations and perform well on real data too. With previously demonstrated applicability to 16S rRNA data, ALDEx2 can thus serve as a single tool for data from multiple sequencing modalities.</t>
  </si>
  <si>
    <t xml:space="preserve">http://www.ncbi.nlm.nih.gov/pubmed/32252268</t>
  </si>
  <si>
    <t xml:space="preserve">Comparison of Read Mapping and Variant Calling Tools for the Analysis of Plant NGS Data.</t>
  </si>
  <si>
    <t xml:space="preserve">. Sets of variants were evaluated based on various parameters including sensitivity and specificity. We found that all investigated tools are suitable for analysis of NGS data in plant research. When looking at different performance metrics, BWA-MEM and Novoalign were the best mappers and GATK returned the best results in the variant calling step.</t>
  </si>
  <si>
    <t xml:space="preserve">http://www.ncbi.nlm.nih.gov/pubmed/30131346</t>
  </si>
  <si>
    <t xml:space="preserve">Inferring Population Structure and Admixture Proportions in Low-Depth NGS Data.</t>
  </si>
  <si>
    <t xml:space="preserve">We here present two methods for inferring population structure and admixture proportions in low-depth next-generation sequencing (NGS) data. Inference of population structure is essential in both population genetics and association studies, and is often performed using principal component analysis (PCA) or clustering-based approaches. NGS methods provide large amounts of genetic data but are associated with statistical uncertainty, especially for low-depth sequencing data. Models can account for this uncertainty by working directly on genotype likelihoods of the unobserved genotypes. We propose a method for inferring population structure through PCA in an iterative heuristic approach of estimating individual allele frequencies, where we demonstrate improved accuracy in samples with low and variable sequencing depth for both simulated and real datasets. We also use the estimated individual allele frequencies in a fast non-negative matrix factorization method to estimate admixture proportions. Both methods have been implemented in the PCAngsd framework available at http://www.popgen.dk/software/.</t>
  </si>
  <si>
    <t xml:space="preserve">http://www.ncbi.nlm.nih.gov/pubmed/29044471</t>
  </si>
  <si>
    <t xml:space="preserve">Analysis and Annotation of Whole-Genome or Whole-Exome Sequencing Derived Variants for Clinical Diagnosis.</t>
  </si>
  <si>
    <t xml:space="preserve">Over the last 10 years, next-generation sequencing (NGS) has transformed genomic research through substantial advances in technology and reduction in the cost of sequencing, and also in the systems required for analysis of these large volumes of data. This technology is now being used as a standard molecular diagnostic test in some clinical settings. The advances in sequencing have come so rapidly that the major bottleneck in identification of causal variants is no longer the sequencing or analysis (given access to appropriate tools), but rather clinical interpretation. Interpretation of genetic findings in a complex and ever changing clinical setting is scarcely a new challenge, but the task is increasingly complex in clinical genome-wide sequencing given the dramatic increase in dataset size and complexity. This increase requires application of appropriate interpretation tools, as well as development and application of appropriate methodologies and standard procedures. This unit provides an overview of these items. Specific challenges related to implementation of genome-wide sequencing in a clinical setting are discussed. © 2017 by John Wiley &amp;amp; Sons, Inc.</t>
  </si>
  <si>
    <t xml:space="preserve">http://www.ncbi.nlm.nih.gov/pubmed/29453452</t>
  </si>
  <si>
    <t xml:space="preserve">Systematic and stochastic influences on the performance of the MinION nanopore sequencer across a range of nucleotide bias.</t>
  </si>
  <si>
    <t xml:space="preserve">Emerging sequencing technologies are allowing us to characterize environmental, clinical and laboratory samples with increasing speed and detail, including real-time analysis and interpretation of data. One example of this is being able to rapidly and accurately detect a wide range of pathogenic organisms, both in the clinic and the field. Genomes can have radically different GC content however, such that accurate sequence analysis can be challenging depending upon the technology used. Here, we have characterized the performance of the Oxford MinION nanopore sequencer for detection and evaluation of organisms with a range of genomic nucleotide bias. We have diagnosed the quality of base-calling across individual reads and discovered that the position within the read affects base-calling and quality scores. Finally, we have evaluated the performance of the current state-of-the-art neural network-based MinION basecaller, characterizing its behavior with respect to systemic errors as well as context- and sequence-specific errors. Overall, we present a detailed characterization the capabilities of the MinION in terms of generating high-accuracy sequence data from genomes with a wide range of nucleotide content. This study provides a framework for designing the appropriate experiments that are the likely to lead to accurate and rapid field-forward diagnostics.</t>
  </si>
  <si>
    <t xml:space="preserve">http://www.ncbi.nlm.nih.gov/pubmed/27924600</t>
  </si>
  <si>
    <t xml:space="preserve">Generating Multiple Base-Resolution DNA Methylomes Using Reduced Representation Bisulfite Sequencing.</t>
  </si>
  <si>
    <t xml:space="preserve">Reduced representation bisulfite sequencing (RRBS) is an effective technique for profiling genome-wide DNA methylation patterns in eukaryotes. RRBS couples size selection, bisulfite conversion, and second-generation sequencing to enrich for CpG-dense regions of the genome. The progressive improvement of second-generation sequencing technologies and reduction in cost provided an opportunity to examine the DNA methylation patterns of multiple genomes. Here, we describe a protocol for sequencing multiple RRBS libraries in a single sequencing reaction to generate base-resolution methylomes. Furthermore, we provide a brief guideline for base-calling and data analysis of multiplexed RRBS libraries. These strategies will be useful to perform large-scale, genome-wide DNA methylation analysis.</t>
  </si>
  <si>
    <t xml:space="preserve">http://www.ncbi.nlm.nih.gov/pubmed/27861637</t>
  </si>
  <si>
    <t xml:space="preserve">Sam2bam: High-Performance Framework for NGS Data Preprocessing Tools.</t>
  </si>
  <si>
    <t xml:space="preserve">This paper introduces a high-throughput software tool framework called sam2bam that enables users to significantly speed up pre-processing for next-generation sequencing data. The sam2bam is especially efficient on single-node multi-core large-memory systems. It can reduce the runtime of data pre-processing in marking duplicate reads on a single node system by 156-186x compared with de facto standard tools. The sam2bam consists of parallel software components that can fully utilize multiple processors, available memory, high-bandwidth storage, and hardware compression accelerators, if available. The sam2bam provides file format conversion between well-known genome file formats, from SAM to BAM, as a basic feature. Additional features such as analyzing, filtering, and converting input data are provided by using plug-in tools, e.g., duplicate marking, which can be attached to sam2bam at runtime. We demonstrated that sam2bam could significantly reduce the runtime of next generation sequencing (NGS) data pre-processing from about two hours to about one minute for a whole-exome data set on a 16-core single-node system using up to 130 GB of memory. The sam2bam could reduce the runtime of NGS data pre-processing from about 20 hours to about nine minutes for a whole-genome sequencing data set on the same system using up to 711 GB of memory.</t>
  </si>
  <si>
    <t xml:space="preserve">http://www.ncbi.nlm.nih.gov/pubmed/32071706</t>
  </si>
  <si>
    <t xml:space="preserve">Computational methods for 16S metabarcoding studies using Nanopore sequencing data.</t>
  </si>
  <si>
    <t xml:space="preserve">Assessment of bacterial diversity through sequencing of 16S ribosomal RNA (16S rRNA) genes has been an approach widely used in environmental microbiology, particularly since the advent of high-throughput sequencing technologies. An additional innovation introduced by these technologies was the need of developing new strategies to manage and investigate the massive amount of sequencing data generated. This situation stimulated the rapid expansion of the field of bioinformatics with the release of new tools to be applied to the downstream analysis and interpretation of sequencing data mainly generated using Illumina technology. In recent years, a third generation of sequencing technologies has been developed and have been applied in parallel and complementarily to the former sequencing strategies. In particular, Oxford Nanopore Technologies (ONT) introduced nanopore sequencing which has become very popular among molecular ecologists. Nanopore technology offers a low price, portability and fast sequencing throughput. This powerful technology has been recently tested for 16S rRNA analyses showing promising results. However, compared with previous technologies, there is a scarcity of bioinformatic tools and protocols designed specifically for the analysis of Nanopore 16S sequences. Due its notable characteristics, researchers have recently started performing assessments regarding the suitability MinION on 16S rRNA sequencing studies, and have obtained remarkable results. Here we present a review of the state-of-the-art of MinION technology applied to microbiome studies, the current possible application and main challenges for its use on 16S rRNA metabarcoding.</t>
  </si>
  <si>
    <t xml:space="preserve">http://www.ncbi.nlm.nih.gov/pubmed/30428853</t>
  </si>
  <si>
    <t xml:space="preserve">Empirical assessment of the impact of sample number and read depth on RNA-Seq analysis workflow performance.</t>
  </si>
  <si>
    <t xml:space="preserve">RNA-Sequencing analysis methods are rapidly evolving, and the tool choice for each step of one common workflow, differential expression analysis, which includes read alignment, expression modeling, and differentially expressed gene identification, has a dramatic impact on performance characteristics. Although a number of workflows are emerging as high performers that are robust to diverse input types, the relative performance characteristics of these workflows when either read depth or sample number is limited-a common occurrence in real-world practice-remain unexplored. Here, we evaluate the impact of varying read depth and sample number on the performance of differential gene expression identification workflows, as measured by precision, or the fraction of genes correctly identified as differentially expressed, and by recall, or the fraction of differentially expressed genes identified. We focus our analysis on 30 high-performing workflows, systematically varying the read depth and number of biological replicates of patient monocyte samples provided as input. We find that, in general for most workflows, read depth has little effect on workflow performance when held above two million reads per sample, with reduced workflow performance below this threshold. The greatest impact of decreased sample number is seen below seven samples per group, when more heterogeneity in workflow performance is observed. The choice of differential expression identification tool, in particular, has a large impact on the response to limited inputs. Among the tested workflows, the recall/precision balance remains relatively stable at a range of read depths and sample numbers, although some workflows are more sensitive to input restriction. At ranges typically recommended for biological studies, performance is more greatly impacted by the number of biological replicates than by read depth. Caution should be used when selecting analysis workflows and interpreting results from low sample number experiments, as all workflows exhibit poorer performance at lower sample numbers near typically reported values, with variable impact on recall versus precision. These analyses highlight the performance characteristics of common differential gene expression workflows at varying read depths and sample numbers, and provide empirical guidance in experimental and analytical design.</t>
  </si>
  <si>
    <t xml:space="preserve">http://www.ncbi.nlm.nih.gov/pubmed/30020403</t>
  </si>
  <si>
    <t xml:space="preserve">Dynamic compression schemes for graph coloring.</t>
  </si>
  <si>
    <t xml:space="preserve">Technological advancements in high-throughput DNA sequencing have led to an exponential growth of sequencing data being produced and stored as a byproduct of biomedical research. Despite its public availability, a majority of this data remains hard to query for the research community due to a lack of efficient data representation and indexing solutions. One of the available techniques to represent read data is a condensed form as an assembly graph. Such a representation contains all sequence information but does not store contextual information and metadata. We present two new approaches for a compressed representation of a graph coloring: a lossless compression scheme based on a novel application of wavelet tries as well as a highly accurate lossy compression based on a set of Bloom filters. Both strategies retain a coloring even when adding to the underlying graph topology. We present construction and merge procedures for both methods and evaluate their performance on a wide range of different datasets. By dropping the requirement of a fully lossless compression and using the topological information of the underlying graph, we can reduce memory requirements by up to three orders of magnitude. Representing individual colors as independently stored modules, our approaches can be efficiently parallelized and provide strategies for dynamic use. These properties allow for an easy upscaling to the problem sizes common to the biomedical domain. We provide prototype implementations in C++, summaries of our experiments as well as links to all datasets publicly at https://github.com/ratschlab/graph_annotation. Supplementary data are available at Bioinformatics online.</t>
  </si>
  <si>
    <t xml:space="preserve">http://www.ncbi.nlm.nih.gov/pubmed/32033565</t>
  </si>
  <si>
    <t xml:space="preserve">Opportunities and challenges in long-read sequencing data analysis.</t>
  </si>
  <si>
    <t xml:space="preserve">Long-read technologies are overcoming early limitations in accuracy and throughput, broadening their application domains in genomics. Dedicated analysis tools that take into account the characteristics of long-read data are thus required, but the fast pace of development of such tools can be overwhelming. To assist in the design and analysis of long-read sequencing projects, we review the current landscape of available tools and present an online interactive database, long-read-tools.org, to facilitate their browsing. We further focus on the principles of error correction, base modification detection, and long-read transcriptomics analysis and highlight the challenges that remain.</t>
  </si>
  <si>
    <t xml:space="preserve">http://www.ncbi.nlm.nih.gov/pubmed/27806691</t>
  </si>
  <si>
    <t xml:space="preserve">InDel marker detection by integration of multiple softwares using machine learning techniques.</t>
  </si>
  <si>
    <t xml:space="preserve">In the biological experiments of soybean species, molecular markers are widely used to verify the soybean genome or construct its genetic map. Among a variety of molecular markers, insertions and deletions (InDels) are preferred with the advantages of wide distribution and high density at the whole-genome level. Hence, the problem of detecting InDels based on next-generation sequencing data is of great importance for the design of InDel markers. To tackle it, this paper integrated machine learning techniques with existing software and developed two algorithms for InDel detection, one is the best F-score method (BF-M) and the other is the Support Vector Machine (SVM) method (SVM-M), which is based on the classical SVM model. The experimental results show that the performance of BF-M was promising as indicated by the high precision and recall scores, whereas SVM-M yielded the best performance in terms of recall and F-score. Moreover, based on the InDel markers detected by SVM-M from soybeans that were collected from 56 different regions, highly polymorphic loci were selected to construct an InDel marker database for soybean. Compared to existing software tools, the two algorithms proposed in this work produced substantially higher precision and recall scores, and remained stable in various types of genomic regions. Moreover, based on SVM-M, we have constructed a database for soybean InDel markers and published it for academic research.</t>
  </si>
  <si>
    <t xml:space="preserve">http://www.ncbi.nlm.nih.gov/pubmed/27638685</t>
  </si>
  <si>
    <t xml:space="preserve">&lt;i&gt;In Silico&lt;/i&gt; Whole Genome Sequencer and Analyzer (iWGS): a Computational Pipeline to Guide the Design and Analysis of &lt;i&gt;de novo&lt;/i&gt; Genome Sequencing Studies.</t>
  </si>
  <si>
    <t xml:space="preserve">genome sequencing projects, and evaluate the performance of a wide variety of user-specified sequencing strategies and assembly protocols on genomes of differing architectures. iWGS, along with a detailed documentation, is freely available at https://github.com/zhouxiaofan1983/iWGS.</t>
  </si>
  <si>
    <t xml:space="preserve">http://www.ncbi.nlm.nih.gov/pubmed/28915574</t>
  </si>
  <si>
    <t xml:space="preserve">Comparative study of whole genome amplification and next generation sequencing performance of single cancer cells.</t>
  </si>
  <si>
    <t xml:space="preserve">Whole genome amplification (WGA) is required for single cell genotyping. Effectiveness of currently available WGA technologies in combination with next generation sequencing (NGS) and material preservation is still elusive. In respect to the accuracy of SNP/mutation, indel, and copy number aberrations (CNA) calling, the HiSeq2000 platform outperformed IonProton in all aspects. Furthermore, more accurate SNP/mutation and indel calling was demonstrated using single tumor cells obtained from EDTA-collected blood in respect to CellSave-preserved blood, whereas CNA analysis in our study was not detectably affected by fixation. Although MDA-based WGA yielded the highest DNA amount, DNA quality was not adequate for downstream analysis. PCR-based WGA demonstrates superiority over MDA-PCR combining technique for SNP and indel analysis in single cells. However, SNP calling performance of MDA-PCR WGA improves with increasing amount of input DNA, whereas CNA analysis does not. The performance of PCR-based WGA did not significantly improve with increase of input material. CNA profiles of single cells, amplified with MDA-PCR technique and sequenced on both HiSeq2000 and IonProton platforms, resembled unamplified DNA the most. We analyzed the performance of PCR-based, multiple-displacement amplification (MDA)-based, and MDA-PCR combining WGA techniques (WGA kits Ampli1, REPLI-g, and PicoPlex, respectively) on single and pooled tumor cells obtained from EDTA- and CellSave-preserved blood and archival material. Amplified DNA underwent exome-Seq with the Illumina HiSeq2000 and ThermoFisher IonProton platforms. We demonstrate the feasibility of single cell genotyping of differently preserved material, nevertheless, WGA and NGS approaches have to be chosen carefully depending on the study aims.</t>
  </si>
  <si>
    <t xml:space="preserve">http://www.ncbi.nlm.nih.gov/pubmed/28696556</t>
  </si>
  <si>
    <t xml:space="preserve">1D Genome Sequencing on the Oxford Nanopore MinION.</t>
  </si>
  <si>
    <t xml:space="preserve">Today's short-read sequencing instruments can generate read lengths between 50 bp and 700 bp depending on the specific instrument. These high-throughput sequencing approaches have revolutionized genomic science, allowing hundreds of thousands of full genomes to be sequenced, and have become indispensable tools for many researchers. With greater insight has come the revelation that many genomes are much more complicated than originally thought and include many rearrangements and copy-number variations. Unfortunately, short-read sequencing technologies are not well suited for identifying many of these types of events. Long-read sequencing technologies can read contiguous fragments of DNA in excess of 10 kb and are much better suited for detecting large structural events. The newest long-read sequencing instrument is the MinION device from Oxford Nanopore. The rapid sequencing speed and low upfront instrument cost are features drawing interest in this device from the genomics community. This unit provides a representative protocol for carrying out human genome sequencing on the Oxford Nanopore MinION. © 2017 by John Wiley &amp;amp; Sons, Inc.</t>
  </si>
  <si>
    <t xml:space="preserve">http://www.ncbi.nlm.nih.gov/pubmed/30137223</t>
  </si>
  <si>
    <t xml:space="preserve">gemBS: high throughput processing for DNA methylation data from bisulfite sequencing.</t>
  </si>
  <si>
    <t xml:space="preserve">DNA methylation is essential for normal embryogenesis and development in mammals and can be captured at single base pair resolution by whole genome bisulfite sequencing (WGBS). Current available analysis tools are becoming rapidly outdated as they lack sensible functionality and efficiency to handle large amounts of data now commonly created. We developed gemBS, a fast high-throughput bioinformatics pipeline specifically designed for large scale BS-Seq analysis that combines a high performance BS-mapper (GEM3) and a variant caller specifically for BS-Seq data (BScall). gemBS provides genotype information and methylation estimates for all genomic cytosines in different contexts (CpG and non-CpG) and a set of quality reports for comprehensive and reproducible analysis. gemBS is highly modular and can be easily automated, while producing robust and accurate results. gemBS is released under the GNU GPLv3+ license. Source code and documentation are freely available from www.statgen.cat/gemBS. Supplementary data are available at Bioinformatics online.</t>
  </si>
  <si>
    <t xml:space="preserve">http://www.ncbi.nlm.nih.gov/pubmed/27907167</t>
  </si>
  <si>
    <t xml:space="preserve">InFusion: Advancing Discovery of Fusion Genes and Chimeric Transcripts from Deep RNA-Sequencing Data.</t>
  </si>
  <si>
    <t xml:space="preserve">Analysis of fusion transcripts has become increasingly important due to their link with cancer development. Since high-throughput sequencing approaches survey fusion events exhaustively, several computational methods for the detection of gene fusions from RNA-seq data have been developed. This kind of analysis, however, is complicated by native trans-splicing events, the splicing-induced complexity of the transcriptome and biases and artefacts introduced in experiments and data analysis. There are a number of tools available for the detection of fusions from RNA-seq data; however, certain differences in specificity and sensitivity between commonly used approaches have been found. The ability to detect gene fusions of different types, including isoform fusions and fusions involving non-coding regions, has not been thoroughly studied yet. Here, we propose a novel computational toolkit called InFusion for fusion gene detection from RNA-seq data. InFusion introduces several unique features, such as discovery of fusions involving intergenic regions, and detection of anti-sense transcription in chimeric RNAs based on strand-specificity. Our approach demonstrates superior detection accuracy on simulated data and several public RNA-seq datasets. This improved performance was also evident when evaluating data from RNA deep-sequencing of two well-established prostate cancer cell lines. InFusion identified 26 novel fusion events that were validated in vitro, including alternatively spliced gene fusion isoforms and chimeric transcripts that include intergenic regions. The toolkit is freely available to download from http:/bitbucket.org/kokonech/infusion.</t>
  </si>
  <si>
    <t xml:space="preserve">http://www.ncbi.nlm.nih.gov/pubmed/29348708</t>
  </si>
  <si>
    <t xml:space="preserve">HybPhyloMaker: Target Enrichment Data Analysis From Raw Reads to Species Trees.</t>
  </si>
  <si>
    <t xml:space="preserve">Hybridization-based target enrichment in combination with genome skimming (Hyb-Seq) is becoming a standard method of phylogenomics. We developed HybPhyloMaker, a bioinformatics pipeline that performs target enrichment data analysis from raw reads to supermatrix-, supertree-, and multispecies coalescent-based species tree reconstruction. HybPhyloMaker is written in BASH and integrates common bioinformatics tools. It can be launched both locally and on a high-performance computer cluster. Compared with existing target enrichment data analysis pipelines, HybPhyloMaker offers the following main advantages: implementation of all steps of data analysis from raw reads to species tree reconstruction, calculation and summary of alignment and gene tree properties that assist the user in the selection of &amp;quot;quality-filtered&amp;quot; genes, implementation of several species tree reconstruction methods, and analysis of the coding regions of organellar genomes. The HybPhyloMaker scripts, manual as well as a test data set, are available in https://github.com/tomas-fer/HybPhyloMaker/. HybPhyloMaker is licensed under open-source license GPL v.3 allowing further modifications.</t>
  </si>
  <si>
    <t xml:space="preserve">http://www.ncbi.nlm.nih.gov/pubmed/31352182</t>
  </si>
  <si>
    <t xml:space="preserve">MALVA: Genotyping by Mapping-free ALlele Detection of Known VAriants.</t>
  </si>
  <si>
    <t xml:space="preserve">The amount of genetic variation discovered in human populations is growing rapidly leading to challenging computational tasks, such as variant calling. Standard methods for addressing this problem include read mapping, a computationally expensive procedure; thus, mapping-free tools have been proposed in recent years. These tools focus on isolated, biallelic SNPs, providing limited support for multi-allelic SNPs and short insertions and deletions of nucleotides (indels). Here we introduce MALVA, a mapping-free method to genotype an individual from a sample of reads. MALVA is the first mapping-free tool able to genotype multi-allelic SNPs and indels, even in high-density genomic regions, and to effectively handle a huge number of variants. MALVA requires one order of magnitude less time to genotype a donor than alignment-based pipelines, providing similar accuracy. Remarkably, on indels, MALVA provides even better results than the most widely adopted variant discovery tools.</t>
  </si>
  <si>
    <t xml:space="preserve">http://www.ncbi.nlm.nih.gov/pubmed/30849961</t>
  </si>
  <si>
    <t xml:space="preserve">JOA: Joint Overlap Analysis of multiple genomic interval sets.</t>
  </si>
  <si>
    <t xml:space="preserve">Next-generation sequencing (NGS) technologies have produced large volumes of genomic data. One common operation on heterogeneous genomic data is genomic interval intersection. Most of the existing tools impose restrictions such as not allowing nested intervals or requiring intervals to be sorted when finding overlaps in two or more interval sets. We proposed segment tree (ST) and indexed segment tree forest (ISTF) based solutions for intersection of multiple genomic interval sets in parallel. We developed these methods as a tool, Joint Overlap Analysis (JOA), which takes n interval sets and finds overlapping intervals with no constraints on the given intervals. The proposed indexed segment tree forest is a novel composite data structure, which leverages on indexing and natural binning of a segment tree. We also presented construction and search algorithms for this novel data structure. We compared JOA ST and JOA ISTF with each other, and with other interval intersection tools for verification of its correctness and for showing that it attains comparable execution times. We implemented JOA in Java using the fork/join framework which speeds up parallel processing by taking advantage of all available processor cores. We compared JOA ST with JOA ISTF and showed that segment tree and indexed segment tree forest methods are comparable with each other in terms of execution time and memory usage. We also carried out execution time comparison analysis for JOA and other tools and demonstrated that JOA has comparable execution time and is able to further reduce its running time by using more processors per node. JOA can be run using its GUI or as a command line tool. JOA is available with source code at https://github.com/burcakotlu/JOA/ . A user manual is provided at https://joa.readthedocs.org.</t>
  </si>
  <si>
    <t xml:space="preserve">http://www.ncbi.nlm.nih.gov/pubmed/27062589</t>
  </si>
  <si>
    <t xml:space="preserve">How to limit false positives in environmental DNA and metabarcoding?</t>
  </si>
  <si>
    <t xml:space="preserve">Environmental DNA (eDNA) and metabarcoding are boosting our ability to acquire data on species distribution in a variety of ecosystems. Nevertheless, as most of sampling approaches, eDNA is not perfect. It can fail to detect species that are actually present, and even false positives are possible: a species may be apparently detected in areas where it is actually absent. Controlling false positives remains a main challenge for eDNA analyses: in this issue of Molecular Ecology Resources, Lahoz-Monfort et al. () test the performance of multiple statistical modelling approaches to estimate the rate of detection and false positives from eDNA data. Here, we discuss the importance of controlling for false detection from early steps of eDNA analyses (laboratory, bioinformatics), to improve the quality of results and allow an efficient use of the site occupancy-detection modelling (SODM) framework for limiting false presences in eDNA analysis.</t>
  </si>
  <si>
    <t xml:space="preserve">http://www.ncbi.nlm.nih.gov/pubmed/27295643</t>
  </si>
  <si>
    <t xml:space="preserve">Optimization of Signal Decomposition Matched Filtering (SDMF) for Improved Detection of Copy-Number Variations.</t>
  </si>
  <si>
    <t xml:space="preserve">We aim to improve the performance of the previously proposed signal decomposition matched filtering (SDMF) method [26] for the detection of copy-number variations (CNV) in the human genome. Through simulations, we show that the modified SDMF is robust even at high noise levels and outperforms the original SDMF method, which indirectly depends on CNV frequency. Simulations are also used to develop a systematic approach for selecting relevant parameter thresholds in order to optimize sensitivity, specificity and computational efficiency. We apply the modified method to array CGH data from normal samples in the cancer genome atlas (TCGA) and compare detected CNVs to those estimated using circular binary segmentation (CBS) [19], a hidden Markov model (HMM)-based approach [11] and a subset of CNVs in the Database of Genomic Variants. We show that a substantial number of previously identified CNVs are detected by the optimized SDMF, which also outperforms the other two methods.</t>
  </si>
  <si>
    <t xml:space="preserve">http://www.ncbi.nlm.nih.gov/pubmed/29361178</t>
  </si>
  <si>
    <t xml:space="preserve">dropClust: efficient clustering of ultra-large scRNA-seq data.</t>
  </si>
  <si>
    <t xml:space="preserve">Droplet based single cell transcriptomics has recently enabled parallel screening of tens of thousands of single cells. Clustering methods that scale for such high dimensional data without compromising accuracy are scarce. We exploit Locality Sensitive Hashing, an approximate nearest neighbour search technique to develop a de novo clustering algorithm for large-scale single cell data. On a number of real datasets, dropClust outperformed the existing best practice methods in terms of execution time, clustering accuracy and detectability of minor cell sub-types.</t>
  </si>
  <si>
    <t xml:space="preserve">http://www.ncbi.nlm.nih.gov/pubmed/28820478</t>
  </si>
  <si>
    <t xml:space="preserve">Detection of Interactions between Proteins by Using Legendre Moments Descriptor to Extract Discriminatory Information Embedded in PSSM.</t>
  </si>
  <si>
    <t xml:space="preserve">datasets with five-fold cross-validation experiments. The experimental results show that the proposed method achieves high average accuracies of 96.37% and 93.48%, respectively, which are much better than other well-known methods. To further evaluate the proposed method, we also compared the proposed method with the state-of-the-art support vector machine (SVM) classifier and other existing methods on the same datasets. The comparison results clearly show that our method is better than the SVM-based method and other existing methods. The promising experimental results show the reliability and effectiveness of the proposed method, which can be a useful decision support tool for protein research.</t>
  </si>
  <si>
    <t xml:space="preserve">http://www.ncbi.nlm.nih.gov/pubmed/30940067</t>
  </si>
  <si>
    <t xml:space="preserve">AUTALASSO: an automatic adaptive LASSO for genome-wide prediction.</t>
  </si>
  <si>
    <t xml:space="preserve">Genome-wide prediction has become the method of choice in animal and plant breeding. Prediction of breeding values and phenotypes are routinely performed using large genomic data sets with number of markers on the order of several thousands to millions. The number of evaluated individuals is usually smaller which results in problems where model sparsity is of major concern. The LASSO technique has proven to be very well-suited for sparse problems often providing excellent prediction accuracy. Several computationally efficient LASSO algorithms have been developed, but optimization of hyper-parameters can be demanding. We have developed a novel automatic adaptive LASSO (AUTALASSO) based on the alternating direction method of multipliers (ADMM) optimization algorithm. The two major hyper-parameters of ADMM are the learning rate and the regularization factor. The learning rate is automatically tuned with line search and the regularization factor optimized using Golden section search. Results show that AUTALASSO provides superior prediction accuracy when evaluated on simulated and real bull data compared to the adaptive LASSO, LASSO and ridge regression implemented in the popular glmnet software. The AUTALASSO provides a very flexible and computationally efficient approach to GWP, especially when it is important to obtain high prediction accuracy and genetic gain. The AUTALASSO also has the capability to perform GWAS of both additive and dominance effects with smaller prediction error than the ordinary LASSO.</t>
  </si>
  <si>
    <t xml:space="preserve">http://www.ncbi.nlm.nih.gov/pubmed/28302061</t>
  </si>
  <si>
    <t xml:space="preserve">Subgroup detection in genotype data using invariant coordinate selection.</t>
  </si>
  <si>
    <t xml:space="preserve">The current gold standard in dimension reduction methods for high-throughput genotype data is the Principle Component Analysis (PCA). The presence of PCA is so dominant, that other methods usually cannot be found in the analyst's toolbox and hence are only rarely applied. We present a modern dimension reduction method called 'Invariant Coordinate Selection' (ICS) and its application to high-throughput genotype data. The more commonly known Independent Component Analysis (ICA) is in this framework just a special case of ICS. We use ICS on both, a simulated and a real dataset to demonstrate first some deficiencies of PCA and how ICS is capable to recover the correct subgroups within the simulated data. Second, we apply the ICS method on a chicken dataset and also detect there two subgroups. These subgroups are then further investigated with respect to their genotype to provide further evidence of the biological relevance of the detected subgroup division. Further, we compare the performance of ICS also to five other popular dimension reduction methods. The ICS method was able to detect subgroups in data where the PCA fails to detect anything. Hence, we promote the application of ICS to high-throughput genotype data in addition to the established PCA. Especially in statistical programming environments like e.g. R, its application does not add any computational burden to the analysis pipeline.</t>
  </si>
  <si>
    <t xml:space="preserve">http://www.ncbi.nlm.nih.gov/pubmed/28472320</t>
  </si>
  <si>
    <t xml:space="preserve">ChimeRScope: a novel alignment-free algorithm for fusion transcript prediction using paired-end RNA-Seq data.</t>
  </si>
  <si>
    <t xml:space="preserve">The RNA-Seq technology has revolutionized transcriptome characterization not only by accurately quantifying gene expression, but also by the identification of novel transcripts like chimeric fusion transcripts. The 'fusion' or 'chimeric' transcripts have improved the diagnosis and prognosis of several tumors, and have led to the development of novel therapeutic regimen. The fusion transcript detection is currently accomplished by several software packages, primarily relying on sequence alignment algorithms. The alignment of sequencing reads from fusion transcript loci in cancer genomes can be highly challenging due to the incorrect mapping induced by genomic alterations, thereby limiting the performance of alignment-based fusion transcript detection methods. Here, we developed a novel alignment-free method, ChimeRScope that accurately predicts fusion transcripts based on the gene fingerprint (as k-mers) profiles of the RNA-Seq paired-end reads. Results on published datasets and in-house cancer cell line datasets followed by experimental validations demonstrate that ChimeRScope consistently outperforms other popular methods irrespective of the read lengths and sequencing depth. More importantly, results on our in-house datasets show that ChimeRScope is a better tool that is capable of identifying novel fusion transcripts with potential oncogenic functions. ChimeRScope is accessible as a standalone software at (https://github.com/ChimeRScope/ChimeRScope/wiki) or via the Galaxy web-interface at (https://galaxy.unmc.edu/).</t>
  </si>
  <si>
    <t xml:space="preserve">http://www.ncbi.nlm.nih.gov/pubmed/29444235</t>
  </si>
  <si>
    <t xml:space="preserve">Squeakr: an exact and approximate k-mer counting system.</t>
  </si>
  <si>
    <t xml:space="preserve">k-mer-based algorithms have become increasingly popular in the processing of high-throughput sequencing data. These algorithms span the gamut of the analysis pipeline from k-mer counting (e.g. for estimating assembly parameters), to error correction, genome and transcriptome assembly, and even transcript quantification. Yet, these tasks often use very different k-mer representations and data structures. In this article, we show how to build a k-mer-counting and multiset-representation system using the counting quotient filter, a feature-rich approximate membership query data structure. We introduce the k-mer-counting/querying system Squeakr (Simple Quotient filter-based Exact and Approximate Kmer Representation), which is based on the counting quotient filter. This off-the-shelf data structure turns out to be an efficient (approximate or exact) representation for sets or multisets of k-mers. Squeakr takes 2×-4.3× less time than the state-of-the-art to count and perform a random-point-query workload. Squeakr is memory-efficient, consuming 1.5×-4.3× less memory than the state-of-the-art. It offers competitive counting performance. In fact, it is faster for larger k-mers, and answers point queries (i.e. queries for the abundance of a particular k-mer) over an order-of-magnitude faster than other systems. The Squeakr representation of the k-mer multiset turns out to be immediately useful for downstream processing (e.g. de Bruijn graph traversal) because it supports fast queries and dynamic k-mer insertion, deletion, and modification. https://github.com/splatlab/squeakr available under BSD 3-Clause License. ppandey@cs.stonybrook.edu. Supplementary data are available at Bioinformatics online.</t>
  </si>
  <si>
    <t xml:space="preserve">http://www.ncbi.nlm.nih.gov/pubmed/27828710</t>
  </si>
  <si>
    <t xml:space="preserve">Improving Bloom Filter Performance on Sequence Data Using k-mer Bloom Filters.</t>
  </si>
  <si>
    <t xml:space="preserve">Using a sequence's k-mer content rather than the full sequence directly has enabled significant performance improvements in several sequencing applications, such as metagenomic species identification, estimation of transcript abundances, and alignment-free comparison of sequencing data. As k-mer sets often reach hundreds of millions of elements, traditional data structures are often impractical for k-mer set storage, and Bloom filters (BFs) and their variants are used instead. BFs reduce the memory footprint required to store millions of k-mers while allowing for fast set containment queries, at the cost of a low false positive rate (FPR). We show that, because k-mers are derived from sequencing reads, the information about k-mer overlap in the original sequence can be used to reduce the FPR up to 30 × with little or no additional memory and with set containment queries that are only 1.3 - 1.6 times slower. Alternatively, we can leverage k-mer overlap information to store k-mer sets in about half the space while maintaining the original FPR. We consider several variants of such k-mer Bloom filters (kBFs), derive theoretical upper bounds for their FPR, and discuss their range of applications and limitations.</t>
  </si>
  <si>
    <t xml:space="preserve">http://www.ncbi.nlm.nih.gov/pubmed/30947440</t>
  </si>
  <si>
    <t xml:space="preserve">The density-based clustering method for privacy-preserving data mining.</t>
  </si>
  <si>
    <t xml:space="preserve">). In this paper, we aim at designing a multiple objective particle swarm optimization method for hiding the sensitive information based on the density clustering approach (named CMPSO). The presented CMPSO is more flexible to select the most appropriate solutions for hiding the sensitive information based on user's preference. Extensive experiments are carried on two datasets to show that the designed CMPSO algorithm has good performance than the traditional single-objective evolutionary approaches in terms of three side effects.</t>
  </si>
  <si>
    <t xml:space="preserve">http://www.ncbi.nlm.nih.gov/pubmed/27190234</t>
  </si>
  <si>
    <t xml:space="preserve">RNAontheBENCH: computational and empirical resources for benchmarking RNAseq quantification and differential expression methods.</t>
  </si>
  <si>
    <t xml:space="preserve">RNA sequencing (RNAseq) has become the method of choice for transcriptome analysis, yet no consensus exists as to the most appropriate pipeline for its analysis, with current benchmarks suffering important limitations. Here, we address these challenges through a rich benchmarking resource harnessing (i) two RNAseq datasets including ERCC ExFold spike-ins; (ii) Nanostring measurements of a panel of 150 genes on the same samples; (iii) a set of internal, genetically-determined controls; (iv) a reanalysis of the SEQC dataset; and (v) a focus on relative quantification (i.e. across-samples). We use this resource to compare different approaches to each step of RNAseq analysis, from alignment to differential expression testing. We show that methods providing the best absolute quantification do not necessarily provide good relative quantification across samples, that count-based methods are superior for gene-level relative quantification, and that the new generation of pseudo-alignment-based software performs as well as established methods, at a fraction of the computing time. We also assess the impact of library type and size on quantification and differential expression analysis. Finally, we have created a R package and a web platform to enable the simple and streamlined application of this resource to the benchmarking of future methods.</t>
  </si>
  <si>
    <t xml:space="preserve">http://www.ncbi.nlm.nih.gov/pubmed/30157759</t>
  </si>
  <si>
    <t xml:space="preserve">Rapid and precise alignment of raw reads against redundant databases with KMA.</t>
  </si>
  <si>
    <t xml:space="preserve">As the cost of sequencing has declined, clinical diagnostics based on next generation sequencing (NGS) have become reality. Diagnostics based on sequencing will require rapid and precise mapping against redundant databases because some of the most important determinants, such as antimicrobial resistance and core genome multilocus sequence typing (MLST) alleles, are highly similar to one another. In order to facilitate this, a novel mapping method, KMA (k-mer alignment), was designed. KMA is able to map raw reads directly against redundant databases, it also scales well for large redundant databases. KMA uses k-mer seeding to speed up mapping and the Needleman-Wunsch algorithm to accurately align extensions from k-mer seeds. Multi-mapping reads are resolved using a novel sorting scheme (ConClave scheme), ensuring an accurate selection of templates. The functionality of KMA was compared with SRST2, MGmapper, BWA-MEM, Bowtie2, Minimap2 and Salmon, using both simulated data and a dataset of Escherichia coli mapped against resistance genes and core genome MLST alleles. KMA outperforms current methods with respect to both accuracy and speed, while using a comparable amount of memory. With KMA, it was possible map raw reads directly against redundant databases with high accuracy, speed and memory efficiency.</t>
  </si>
  <si>
    <t xml:space="preserve">http://www.ncbi.nlm.nih.gov/pubmed/31278669</t>
  </si>
  <si>
    <t xml:space="preserve">Bayesian Molecular Clock Dating Using Genome-Scale Datasets.</t>
  </si>
  <si>
    <t xml:space="preserve">Bayesian methods for molecular clock dating of species divergences have been greatly developed during the past decade. Advantages of the methods include the use of relaxed-clock models to describe evolutionary rate variation in the branches of a phylogenetic tree and the use of flexible fossil calibration densities to describe the uncertainty in node ages. The advent of next-generation sequencing technologies has led to a flood of genome-scale datasets for organisms belonging to all domains in the tree of life. Thus, a new era has begun where dating the tree of life using genome-scale data is now within reach. In this protocol, we explain how to use the computer program MCMCTree to perform Bayesian inference of divergence times using genome-scale datasets. We use a ten-species primate phylogeny, with a molecular alignment of over three million base pairs, as an exemplar on how to carry out the analysis. We pay particular attention to how to set up the analysis and the priors and how to diagnose the MCMC algorithm used to obtain the posterior estimates of divergence times and evolutionary rates.</t>
  </si>
  <si>
    <t xml:space="preserve">http://www.ncbi.nlm.nih.gov/pubmed/27618913</t>
  </si>
  <si>
    <t xml:space="preserve">A haplotype-based normalization technique for the analysis and detection of allele specific expression.</t>
  </si>
  <si>
    <t xml:space="preserve">Allele specific expression (ASE) has become an important phenotype, being utilized for the detection of cis-regulatory variation, nonsense mediated decay and imprinting in the personal genome, and has been used to both identify disease loci and consider the penetrance of damaging alleles. The detection of ASE using high throughput technologies relies on aligning short-read sequencing data, a process that has inherent biases, and there is still a need to develop fast and accurate methods to detect ASE given the unprecedented growth of sequencing information in big data projects. Here, we present a new approach to normalize RNA sequencing data in order to call ASE events with high precision in a short time-frame. Using simulated datasets we find that our approach dramatically improves reference allele quantification at heterozygous sites versus default mapping methods and also performs well compared to existing techniques for ASE detection, such as filtering methods and mapping to parental genomes, without the need for complex and time consuming manipulation. Finally, by sequencing the exomes and transcriptomes of 96 well-phenotyped individuals of the CARTaGENE cohort, we characterise the levels of ASE across individuals and find a significant association between the proportion of sites undergoing ASE within the genome and smoking. The correct treatment and analysis of RNA sequencing data is vital to control for mapping biases and detect genuine ASE signals. By normalising RNA sequencing information after mapping, we show that this approach can be used to identify biologically relevant signals in personal genomes.</t>
  </si>
  <si>
    <t xml:space="preserve">http://www.ncbi.nlm.nih.gov/pubmed/28095772</t>
  </si>
  <si>
    <t xml:space="preserve">Empirical assessment of analysis workflows for differential expression analysis of human samples using RNA-Seq.</t>
  </si>
  <si>
    <t xml:space="preserve">RNA-Seq has supplanted microarrays as the preferred method of transcriptome-wide identification of differentially expressed genes. However, RNA-Seq analysis is still rapidly evolving, with a large number of tools available for each of the three major processing steps: read alignment, expression modeling, and identification of differentially expressed genes. Although some studies have benchmarked these tools against gold standard gene expression sets, few have evaluated their performance in concert with one another. Additionally, there is a general lack of testing of such tools on real-world, physiologically relevant datasets, which often possess qualities not reflected in tightly controlled reference RNA samples or synthetic datasets. Here, we evaluate 219 combinatorial implementations of the most commonly used analysis tools for their impact on differential gene expression analysis by RNA-Seq. A test dataset was generated using highly purified human classical and nonclassical monocyte subsets from a clinical cohort, allowing us to evaluate the performance of 495 unique workflows, when accounting for differences in expression units and gene- versus transcript-level estimation. We find that the choice of methodologies leads to wide variation in the number of genes called significant, as well as in performance as gauged by precision and recall, calculated by comparing our RNA-Seq results to those from four previously published microarray and BeadChip analyses of the same cell populations. The method of differential gene expression identification exhibited the strongest impact on performance, with smaller impacts from the choice of read aligner and expression modeler. Many workflows were found to exhibit similar overall performance, but with differences in their calibration, with some biased toward higher precision and others toward higher recall. There is significant heterogeneity in the performance of RNA-Seq workflows to identify differentially expressed genes. Among the higher performing workflows, different workflows exhibit a precision/recall tradeoff, and the ultimate choice of workflow should take into consideration how the results will be used in subsequent applications. Our analyses highlight the performance characteristics of these workflows, and the data generated in this study could also serve as a useful resource for future development of software for RNA-Seq analysis.</t>
  </si>
  <si>
    <t xml:space="preserve">http://www.ncbi.nlm.nih.gov/pubmed/28172448</t>
  </si>
  <si>
    <t xml:space="preserve">OMBlast: alignment tool for optical mapping using a seed-and-extend approach.</t>
  </si>
  <si>
    <t xml:space="preserve">Optical mapping is a technique for capturing fluorescent signal patterns of long DNA molecules (in the range of 0.1–1 Mbp). Recently, it has been complementing the widely used short-read sequencing technology by assisting with scaffolding and detecting large and complex structural variations (SVs). Here, we introduce a fast, robust and accurate tool called OMBlast for aligning optical maps, the set of signal locations on the molecules generated from optical mapping. Our method is based on the seed-and-extend approach from sequence alignment, with modifications specific to optical mapping. Experiments with both synthetic and our real data demonstrate that OMBlast has higher accuracy and faster mapping speed than existing alignment methods. Our tool also shows significant improvement when aligning data with SVs. OMBlast is implemented for Java 1.7 and is released under a GPL license. OMBlast can be downloaded from https://github.com/aldenleung/OMBlast and run directly on machines equipped with a Java virtual machine. kevinyip@cse.cuhk.edu.hk and tf.chan@cuhk.edu.hk Supplementary data are available at Bioinformatics online.</t>
  </si>
  <si>
    <t xml:space="preserve">http://www.ncbi.nlm.nih.gov/pubmed/29234460</t>
  </si>
  <si>
    <t xml:space="preserve">Generalized enhanced suffix array construction in external memory.</t>
  </si>
  <si>
    <t xml:space="preserve">Suffix arrays, augmented by additional data structures, allow solving efficiently many string processing problems. The external memory construction of the generalized suffix array for a string collection is a fundamental task when the size of the input collection or the data structure exceeds the available internal memory. In this article we present and analyze [Formula: see text] [introduced in CPM (External memory generalized suffix and [Formula: see text] arrays construction. In: Proceedings of CPM. pp 201-10, 2013)], the first external memory algorithm to construct generalized suffix arrays augmented with the longest common prefix array for a string collection. Our algorithm relies on a combination of buffers, induced sorting and a heap to avoid direct string comparisons. We performed experiments that covered different aspects of our algorithm, including running time, efficiency, external memory access, internal phases and the influence of different optimization strategies. On real datasets of size up to 24 GB and using 2 GB of internal memory, [Formula: see text] showed a competitive performance when compared to [Formula: see text] and [Formula: see text], which are efficient algorithms for a single string according to the related literature. We also show the effect of disk caching managed by the operating system on our algorithm. The proposed algorithm was validated through performance tests using real datasets from different domains, in various combinations, and showed a competitive performance. Our algorithm can also construct the generalized Burrows-Wheeler transform of a string collection with no additional cost except by the output time.</t>
  </si>
  <si>
    <t xml:space="preserve">http://www.ncbi.nlm.nih.gov/pubmed/30753281</t>
  </si>
  <si>
    <t xml:space="preserve">A comparison of deterministic and stochastic approaches for sensitivity analysis in computational systems biology.</t>
  </si>
  <si>
    <t xml:space="preserve">With the recent rising application of mathematical models in the field of computational systems biology, the interest in sensitivity analysis methods had increased. The stochastic approach, based on chemical master equations, and the deterministic approach, based on ordinary differential equations (ODEs), are the two main approaches for analyzing mathematical models of biochemical systems. In this work, the performance of these approaches to compute sensitivity coefficients is explored in situations where stochastic and deterministic simulation can potentially provide different results (systems with unstable steady states, oscillators with population extinction and bistable systems). We consider two methods in the deterministic approach, namely the direct differential method and the finite difference method, and five methods in the stochastic approach, namely the Girsanov transformation, the independent random number method, the common random number method, the coupled finite difference method and the rejection-based finite difference method. The reviewed methods are compared in terms of sensitivity values and computational time to identify differences in outcome that can highlight conditions in which one approach performs better than the other.</t>
  </si>
  <si>
    <t xml:space="preserve">http://www.ncbi.nlm.nih.gov/pubmed/28414531</t>
  </si>
  <si>
    <t xml:space="preserve">A System Architecture for Efficient Transmission of Massive DNA Sequencing Data.</t>
  </si>
  <si>
    <t xml:space="preserve">The DNA sequencing data analysis pipelines require significant computational resources. In that sense, cloud computing infrastructures appear as a natural choice for this processing. However, the first practical difficulty in reaching the cloud computing services is the transmission of the massive DNA sequencing data from where they are produced to where they will be processed. The daily practice here begins with compressing the data in FASTQ file format, and then sending these data via fast data transmission protocols. In this study, we address the weaknesses in that daily practice and present a new system architecture that incorporates the computational resources available on the client side while dynamically adapting itself to the available bandwidth. Our proposal considers the real-life scenarios, where the bandwidth of the connection between the parties may fluctuate, and also the computing power on the client side may be of any size ranging from moderate personal computers to powerful workstations. The proposed architecture aims at utilizing both the communication bandwidth and the computing resources for satisfying the ultimate goal of reaching the results as early as possible. We present a prototype implementation of the proposed architecture, and analyze several real-life cases, which provide useful insights for the sequencing centers, especially on deciding when to use a cloud service and in what conditions.</t>
  </si>
  <si>
    <t xml:space="preserve">http://www.ncbi.nlm.nih.gov/pubmed/29284540</t>
  </si>
  <si>
    <t xml:space="preserve">PureCLIP: capturing target-specific protein-RNA interaction footprints from single-nucleotide CLIP-seq data.</t>
  </si>
  <si>
    <t xml:space="preserve">The iCLIP and eCLIP techniques facilitate the detection of protein-RNA interaction sites at high resolution, based on diagnostic events at crosslink sites. However, previous methods do not explicitly model the specifics of iCLIP and eCLIP truncation patterns and possible biases. We developed PureCLIP ( https://github.com/skrakau/PureCLIP ), a hidden Markov model based approach, which simultaneously performs peak-calling and individual crosslink site detection. It explicitly incorporates a non-specific background signal and, for the first time, non-specific sequence biases. On both simulated and real data, PureCLIP is more accurate in calling crosslink sites than other state-of-the-art methods and has a higher agreement across replicates.</t>
  </si>
  <si>
    <t xml:space="preserve">http://www.ncbi.nlm.nih.gov/pubmed/27104636</t>
  </si>
  <si>
    <t xml:space="preserve">Speeding-up Bioinformatics Algorithms with Heterogeneous Architectures: Highly Heterogeneous Smith-Waterman (HHeterSW).</t>
  </si>
  <si>
    <t xml:space="preserve">The Smith-Waterman algorithm has a great sensitivity when used for biological sequence-database searches, but at the expense of high computing-power requirements. To overcome this problem, there are implementations in literature that exploit the different hardware-architectures available in a standard PC, such as GPU, CPU, and coprocessors. We introduce an application that splits the original database-search problem into smaller parts, resolves each of them by executing the most efficient implementations of the Smith-Waterman algorithms in different hardware architectures, and finally unifies the generated results. Using non-overlapping hardware allows simultaneous execution, and up to 2.58-fold performance gain, when compared with any other algorithm to search sequence databases. Even the performance of the popular BLAST heuristic is exceeded in 78% of the tests. The application has been tested with standard hardware: Intel i7-4820K CPU, Intel Xeon Phi 31S1P coprocessors, and nVidia GeForce GTX 960 graphics cards. An important increase in performance has been obtained in a wide range of situations, effectively exploiting the available hardware.</t>
  </si>
  <si>
    <t xml:space="preserve">http://www.ncbi.nlm.nih.gov/pubmed/26556644</t>
  </si>
  <si>
    <t xml:space="preserve">Gene and sample selection using T-score with sample selection.</t>
  </si>
  <si>
    <t xml:space="preserve">Gene selection from high-dimensional microarray gene-expression data is statistically a challenging problem. Filter approaches to gene selection have been popular because of their simplicity, efficiency, and accuracy. Due to small sample size, all samples are generally used to compute relevant ranking statistics and selection of samples in filter-based gene selection methods has not been addressed. In this paper, we extend previously-proposed simultaneous sample and gene selection approach. In a backward elimination method, a modified logistic regression loss function is used to select relevant samples at each iteration, and these samples are used to compute the T-score to rank genes. This method provides a compromise solution between T-score and other support vector machine (SVM) based algorithms. The performance is demonstrated on both simulated and real datasets with criteria such as classification performance, stability and redundancy. Results indicate that computational complexity and stability of the method are improved compared to SVM based methods without compromising the classification performance.</t>
  </si>
  <si>
    <t xml:space="preserve">http://www.ncbi.nlm.nih.gov/pubmed/26813113</t>
  </si>
  <si>
    <t xml:space="preserve">Isoform prefiltering improves performance of count-based methods for analysis of differential transcript usage.</t>
  </si>
  <si>
    <t xml:space="preserve">RNA-seq has been a boon to the quantitative analysis of transcriptomes. A notable application is the detection of changes in transcript usage between experimental conditions. For example, discovery of pathological alternative splicing may allow the development of new treatments or better management of patients. From an analysis perspective, there are several ways to approach RNA-seq data to unravel differential transcript usage, such as annotation-based exon-level counting, differential analysis of the percentage spliced in, or quantitative analysis of assembled transcripts. The goal of this research is to compare and contrast current state-of-the-art methods, and to suggest improvements to commonly used work flows. We assess the performance of representative work flows using synthetic data and explore the effect of using non-standard counting bin definitions as input to DEXSeq, a state-of-the-art inference engine. Although the canonical counting provided the best results overall, several non-canonical approaches were as good or better in specific aspects and most counting approaches outperformed the evaluated event- and assembly-based methods. We show that an incomplete annotation catalog can have a detrimental effect on the ability to detect differential transcript usage in transcriptomes with few isoforms per gene and that isoform-level prefiltering can considerably improve false discovery rate control. Count-based methods generally perform well in the detection of differential transcript usage. Controlling the false discovery rate at the imposed threshold is difficult, particularly in complex organisms, but can be improved by prefiltering the annotation catalog.</t>
  </si>
  <si>
    <t xml:space="preserve">http://www.ncbi.nlm.nih.gov/pubmed/27088313</t>
  </si>
  <si>
    <t xml:space="preserve">Monovar: single-nucleotide variant detection in single cells.</t>
  </si>
  <si>
    <t xml:space="preserve">Current variant callers are not suitable for single-cell DNA sequencing, as they do not account for allelic dropout, false-positive errors and coverage nonuniformity. We developed Monovar (https://bitbucket.org/hamimzafar/monovar), a statistical method for detecting and genotyping single-nucleotide variants in single-cell data. Monovar exhibited superior performance over standard algorithms on benchmarks and in identifying driver mutations and delineating clonal substructure in three different human tumor data sets.</t>
  </si>
  <si>
    <t xml:space="preserve">http://www.ncbi.nlm.nih.gov/pubmed/27076461</t>
  </si>
  <si>
    <t xml:space="preserve">Algorithms for Pedigree Comparison.</t>
  </si>
  <si>
    <t xml:space="preserve">Reconstruction of ancestral relationships among genera, species, and populations is a core task in evolutionary biology. At the population level, pedigrees have been commonly used. Reconstruction of pedigree is required in practice due to legal or medical reasons. Pedigrees are very important to geneticists for inferring haplotype segments, recombination, and allele sharing status with which disease loci can be identified. Evaluating reconstruction methods requires comparing the inferred pedigree and the known pedigrees. Moreover, comparison of pedigrees is required in studying relationships among crops such as maize, wheat and barley, etc. In this paper, we discuss three models for comparison of pedigrees, the maximum pedigree isomorphism problem, the maximum paternal-path-preserved mapping problem, and the minimum edge-cutting mapping problem. For the maximum pedigree isomorphism problem, we prove that the problem is NP-hard and give a fixed-parameter algorithm for the problem. For the maximum paternal-path-preserved mapping problem, we give a dynamic-programming algorithm to find the mapping that preserves the maximum number of paternal paths between the two input pedigrees. For the minimum edge-cutting mapping problem, we prove that the problem is NP-hard and give a fixed-parameter algorithm with running time , where is the number of vertices in the two input pedigrees and is the number of edges to be cut. This algorithm is useful in practice when comparing two similar pedigrees.</t>
  </si>
  <si>
    <t xml:space="preserve">http://www.ncbi.nlm.nih.gov/pubmed/31891531</t>
  </si>
  <si>
    <t xml:space="preserve">Sparse Binary Relation Representations for Genome Graph Annotation.</t>
  </si>
  <si>
    <t xml:space="preserve">, which is adaptive to different kinds of input data. We show an up to 29% improvement in compression performance over the basic BRWT method, and up to a 68% improvement over the current state-of-the-art for de Bruijn graph label compression. To put our results into perspective, we present a systematic analysis of five different state-of-the-art annotation compression schemes, evaluate key metrics on both artificial and real-world data, and discuss how different data characteristics influence the compression performance. We show that the improvements of our new method can be robustly reproduced for different representative real-world data sets.</t>
  </si>
  <si>
    <t xml:space="preserve">http://www.ncbi.nlm.nih.gov/pubmed/29481549</t>
  </si>
  <si>
    <t xml:space="preserve">Bias, robustness and scalability in single-cell differential expression analysis.</t>
  </si>
  <si>
    <t xml:space="preserve">Many methods have been used to determine differential gene expression from single-cell RNA (scRNA)-seq data. We evaluated 36 approaches using experimental and synthetic data and found considerable differences in the number and characteristics of the genes that are called differentially expressed. Prefiltering of lowly expressed genes has important effects, particularly for some of the methods developed for bulk RNA-seq data analysis. However, we found that bulk RNA-seq analysis methods do not generally perform worse than those developed specifically for scRNA-seq. We also present conquer, a repository of consistently processed, analysis-ready public scRNA-seq data sets that is aimed at simplifying method evaluation and reanalysis of published results. Each data set provides abundance estimates for both genes and transcripts, as well as quality control and exploratory analysis reports.</t>
  </si>
  <si>
    <t xml:space="preserve">http://www.ncbi.nlm.nih.gov/pubmed/27980218</t>
  </si>
  <si>
    <t xml:space="preserve">Performance evaluation for rapid detection of pan-cancer microsatellite instability with MANTIS.</t>
  </si>
  <si>
    <t xml:space="preserve">In current clinical practice, microsatellite instability (MSI) and mismatch repair deficiency detection is performed with MSI-PCR and immunohistochemistry. Recent research has produced several computational tools for MSI detection with next-generation sequencing (NGS) data; however a comprehensive analysis of computational methods has not yet been performed. In this study, we introduce a new MSI detection tool, MANTIS, and demonstrate its favorable performance compared to the previously published tools mSINGS and MSISensor. We evaluated 458 normal-tumor sample pairs across six cancer subtypes, testing classification performance on variable numbers of target loci ranging from 10 to 2539. All three computational methods were found to be accurate, with MANTIS exhibiting the highest accuracy with 98.91% of samples from all six diseases classified correctly. MANTIS displayed superior performance among the three tools, having the highest overall sensitivity (MANTIS 97.18%, MSISensor 96.48%, mSINGS 76.06%) and specificity (MANTIS 99.68%, mSINGS 99.68%, MSISensor 98.73%) across six cancer types, even with loci panels of varying size. Additionally, MANTIS also had the lowest resource consumption (&amp;lt;1% of the space and &amp;lt;7% of the memory required by mSINGS) and fastest running times (49.6% and 8.7% of the running times of MSISensor and mSINGS, respectively). This study highlights the potential utility of MANTIS in classifying samples by MSI-status, allowing its incorporation into existing NGS pipelines.</t>
  </si>
  <si>
    <t xml:space="preserve">http://www.ncbi.nlm.nih.gov/pubmed/28651329</t>
  </si>
  <si>
    <t xml:space="preserve">High-speed and high-ratio referential genome compression.</t>
  </si>
  <si>
    <t xml:space="preserve">The rapidly increasing number of genomes generated by high-throughput sequencing platforms and assembly algorithms is accompanied by problems in data storage, compression and communication. Traditional compression algorithms are unable to meet the demand of high compression ratio due to the intrinsic challenging features of DNA sequences such as small alphabet size, frequent repeats and palindromes. Reference-based lossless compression, by which only the differences between two similar genomes are stored, is a promising approach with high compression ratio. We present a high-performance referential genome compression algorithm named HiRGC. It is based on a 2-bit encoding scheme and an advanced greedy-matching search on a hash table. We compare the performance of HiRGC with four state-of-the-art compression methods on a benchmark dataset of eight human genomes. HiRGC takes &amp;lt;30 min to compress about 21 gigabytes of each set of the seven target genomes into 96-260 megabytes, achieving compression ratios of 217 to 82 times. This performance is at least 1.9 times better than the best competing algorithm on its best case. Our compression speed is also at least 2.9 times faster. HiRGC is stable and robust to deal with different reference genomes. In contrast, the competing methods' performance varies widely on different reference genomes. More experiments on 100 human genomes from the 1000 Genome Project and on genomes of several other species again demonstrate that HiRGC's performance is consistently excellent. The C ++ and Java source codes of our algorithm are freely available for academic and non-commercial use. They can be downloaded from https://github.com/yuansliu/HiRGC. jinyan.li@uts.edu.au. Supplementary data are available at Bioinformatics online.</t>
  </si>
  <si>
    <t xml:space="preserve">http://www.ncbi.nlm.nih.gov/pubmed/28541216</t>
  </si>
  <si>
    <t xml:space="preserve">Robust and Efficient Biomolecular Clustering of Tumor Based on ${p}$ -Norm Singular Value Decomposition.</t>
  </si>
  <si>
    <t xml:space="preserve">High dimensionality has become a typical feature of biomolecular data. In this paper, a novel dimension reduction method named p-norm singular value decomposition (PSVD) is proposed to seek the low-rank approximation matrix to the biomolecular data. To enhance the robustness to outliers, the Lp-norm is taken as the error function and the Schatten p-norm is used as the regularization function in the optimization model. To evaluate the performance of PSVD, the Kmeans clustering method is then employed for tumor clustering based on the low-rank approximation matrix. Extensive experiments are carried out on five gene expression data sets including two benchmark data sets and three higher dimensional data sets from the cancer genome atlas. The experimental results demonstrate that the PSVD-based method outperforms many existing methods. Especially, it is experimentally proved that the proposed method is more efficient for processing higher dimensional data with good robustness, stability, and superior time performance.</t>
  </si>
  <si>
    <t xml:space="preserve">http://www.ncbi.nlm.nih.gov/pubmed/30265546</t>
  </si>
  <si>
    <t xml:space="preserve">Quantitative Evaluation of Algorithms for Isotopic Envelope Extraction via Extracted Ion Chromatogram Clustering.</t>
  </si>
  <si>
    <t xml:space="preserve">LC-MS precursor (MS1) data are used increasingly often in conjunction with MS/MS data for the quantification, validation, and other computational mass spectrometry tasks. The efficacy of MS1 data on downstream tasks is dependent on the coverage and accuracy of the MS1 isotopic envelope extraction algorithms that delineate them from the dense backgrounds common in complex samples. Although several algorithms for extracted ion chromatogram (XIC) clustering exist, their performance has not yet been quantified, in part due to the difficulty of obtaining, isolating, and running some algorithms and in part due to the lack of quantitative MS1 ground truth. Using a newly available manually annotated ground truth data set, we measure the performance of several popular XIC clustering algorithms in time, coverage, and accuracy of resulting isotopic envelopes. We intend this work to provide a benchmark against which future algorithms can be scored.</t>
  </si>
  <si>
    <t xml:space="preserve">http://www.ncbi.nlm.nih.gov/pubmed/31426747</t>
  </si>
  <si>
    <t xml:space="preserve">A model of pulldown alignments from SssI-treated DNA improves DNA methylation prediction.</t>
  </si>
  <si>
    <t xml:space="preserve">Protein pulldown using Methyl-CpG binding domain (MBD) proteins followed by high-throughput sequencing is a common method to determine DNA methylation. Algorithms have been developed to estimate absolute methylation level from read coverage generated by affinity enrichment-based techniques, but the most accurate one for MBD-seq data requires additional data from an SssI-treated Control experiment. Using our previous characterizations of Methyl-CpG/MBD2 binding in the context of an MBD pulldown experiment, we build a model of expected MBD pulldown reads as drawn from SssI-treated DNA. We use the program BayMeth to evaluate the effectiveness of this model by substituting calculated SssI Control data for the observed SssI Control data. By comparing methylation predictions against those from an RRBS data set, we find that BayMeth run with our modeled SssI Control data performs better than BayMeth run with observed SssI Control data, on both 100 bp and 10 bp windows. Adapting the model to an external data set solely by changing the average fragment length, our calculated data still informs the BayMeth program to a similar level as observed data in predicting methylation state on a pulldown data set with matching WGBS estimates. In both internal and external MBD pulldown data sets tested in this study, BayMeth used with our modeled pulldown coverage performs better than BayMeth run without the inclusion of any estimate of SssI Control pulldown, and is comparable to - and in some cases better than - using observed SssI Control data with the BayMeth program. Thus, our MBD pulldown alignment model can improve methylation predictions without the need to perform additional control experiments.</t>
  </si>
  <si>
    <t xml:space="preserve">http://www.ncbi.nlm.nih.gov/pubmed/28414515</t>
  </si>
  <si>
    <t xml:space="preserve">Zseq: An Approach for Preprocessing Next-Generation Sequencing Data.</t>
  </si>
  <si>
    <t xml:space="preserve">Next-generation sequencing technology generates a huge number of reads (short sequences), which contain a vast amount of genomic data. The sequencing process, however, comes with artifacts. Preprocessing of sequences is mandatory for further downstream analysis. We present Zseq, a linear method that identifies the most informative genomic sequences and reduces the number of biased sequences, sequence duplications, and ambiguous nucleotides. Zseq finds the complexity of the sequences by counting the number of unique k-mers in each sequence as its corresponding score and also takes into the account other factors such as ambiguous nucleotides or high GC-content percentage in k-mers. Based on a z-score threshold, Zseq sweeps through the sequences again and filters those with a z-score less than the user-defined threshold. Zseq algorithm is able to provide a better mapping rate; it reduces the number of ambiguous bases significantly in comparison with other methods. Evaluation of the filtered reads has been conducted by aligning the reads and assembling the transcripts using the reference genome as well as de novo assembly. The assembled transcripts show a better discriminative ability to separate cancer and normal samples in comparison with another state-of-the-art method. Moreover, de novo assembled transcripts from the reads filtered by Zseq have longer genomic sequences than other tested methods. Estimating the threshold of the cutoff point is introduced using labeling rules with optimistic results.</t>
  </si>
  <si>
    <t xml:space="preserve">http://www.ncbi.nlm.nih.gov/pubmed/31159724</t>
  </si>
  <si>
    <t xml:space="preserve">From reference genomes to population genomics: comparing three reference-aligned reduced-representation sequencing pipelines in two wildlife species.</t>
  </si>
  <si>
    <t xml:space="preserve">Recent advances in genomics have greatly increased research opportunities for non-model species. For wildlife, a growing availability of reference genomes means that population genetics is no longer restricted to a small set of anonymous loci. When used in conjunction with a reference genome, reduced-representation sequencing (RRS) provides a cost-effective method for obtaining reliable diversity information for population genetics. Many software tools have been developed to process RRS data, though few studies of non-model species incorporate genome alignment in calling loci. A commonly-used RRS analysis pipeline, Stacks, has this capacity and so it is timely to compare its utility with existing software originally designed for alignment and analysis of whole genome sequencing data. Here we examine population genetic inferences from two species for which reference-aligned reduced-representation data have been collected. Our two study species are a threatened Australian marsupial (Tasmanian devil Sarcophilus harrisii; declining population) and an Arctic-circle migrant bird (pink-footed goose Anser brachyrhynchus; expanding population). Analyses of these data are compared using Stacks versus two widely-used genomics packages, SAMtools and GATK. We also introduce a custom R script to improve the reliability of single nucleotide polymorphism (SNP) calls in all pipelines and conduct population genetic inferences for non-model species with reference genomes. Although we identified orders of magnitude fewer SNPs in our devil dataset than for goose, we found remarkable symmetry between the two species in our assessment of software performance. For both datasets, all three methods were able to delineate population structure, even with varying numbers of loci. For both species, population structure inferences were influenced by the percent of missing data. For studies of non-model species with a reference genome, we recommend combining Stacks output with further filtering (as included in our R pipeline) for population genetic studies, paying particular attention to potential impact of missing data thresholds. We recognise SAMtools as a viable alternative for researchers more familiar with this software. We caution against the use of GATK in studies with limited computational resources or time.</t>
  </si>
  <si>
    <t xml:space="preserve">http://www.ncbi.nlm.nih.gov/pubmed/31890139</t>
  </si>
  <si>
    <t xml:space="preserve">Long walk to genomics: History and current approaches to genome sequencing and assembly.</t>
  </si>
  <si>
    <t xml:space="preserve">genome assembly, as well as some applications of Third Generation Sequencing technologies and high-quality reference genomes.</t>
  </si>
  <si>
    <t xml:space="preserve">http://www.ncbi.nlm.nih.gov/pubmed/29069299</t>
  </si>
  <si>
    <t xml:space="preserve">A fast fiducial marker tracking model for fully automatic alignment in electron tomography.</t>
  </si>
  <si>
    <t xml:space="preserve">Automatic alignment, especially fiducial marker-based alignment, has become increasingly important due to the high demand of subtomogram averaging and the rapid development of large-field electron microscopy. Among the alignment steps, fiducial marker tracking is a crucial one that determines the quality of the final alignment. Yet, it is still a challenging problem to track the fiducial markers accurately and effectively in a fully automatic manner. In this paper, we propose a robust and efficient scheme for fiducial marker tracking. Firstly, we theoretically prove the upper bound of the transformation deviation of aligning the positions of fiducial markers on two micrographs by affine transformation. Secondly, we design an automatic algorithm based on the Gaussian mixture model to accelerate the procedure of fiducial marker tracking. Thirdly, we propose a divide-and-conquer strategy against lens distortions to ensure the reliability of our scheme. To our knowledge, this is the first attempt that theoretically relates the projection model with the tracking model. The real-world experimental results further support our theoretical bound and demonstrate the effectiveness of our algorithm. This work facilitates the fully automatic tracking for datasets with a massive number of fiducial markers. The C/C ++ source code that implements the fast fiducial marker tracking is available at https://github.com/icthrm/gmm-marker-tracking. Markerauto 1.6 version or later (also integrated in the AuTom platform at http://ear.ict.ac.cn/) offers a complete implementation for fast alignment, in which fast fiducial marker tracking is available by the '-t' option. xin.gao@kaust.edu.sa. Supplementary data are available at Bioinformatics online.</t>
  </si>
  <si>
    <t xml:space="preserve">http://www.ncbi.nlm.nih.gov/pubmed/26771390</t>
  </si>
  <si>
    <t xml:space="preserve">A Simple Method for Automated Equilibration Detection in Molecular Simulations.</t>
  </si>
  <si>
    <t xml:space="preserve">Molecular simulations intended to compute equilibrium properties are often initiated from configurations that are highly atypical of equilibrium samples, a practice which can generate a distinct initial transient in mechanical observables computed from the simulation trajectory. Traditional practice in simulation data analysis recommends this initial portion be discarded to equilibration, but no simple, general, and automated procedure for this process exists. Here, we suggest a conceptually simple automated procedure that does not make strict assumptions about the distribution of the observable of interest in which the equilibration time is chosen to maximize the number of effectively uncorrelated samples in the production timespan used to compute equilibrium averages. We present a simple Python reference implementation of this procedure and demonstrate its utility on typical molecular simulation data.</t>
  </si>
  <si>
    <t xml:space="preserve">http://www.ncbi.nlm.nih.gov/pubmed/30963075</t>
  </si>
  <si>
    <t xml:space="preserve">Parameter tuning is a key part of dimensionality reduction via deep variational autoencoders for single cell RNA transcriptomics.</t>
  </si>
  <si>
    <t xml:space="preserve">Single-cell RNA sequencing (scRNA-seq) is a powerful tool to profile the transcriptomes of a large number of individual cells at a high resolution. These data usually contain measurements of gene expression for many genes in thousands or tens of thousands of cells, though some datasets now reach the million-cell mark. Projecting high-dimensional scRNA-seq data into a low dimensional space aids downstream analysis and data visualization. Many recent preprints accomplish this using variational autoencoders (VAE), generative models that learn underlying structure of data by compress it into a constrained, low dimensional space. The low dimensional spaces generated by VAEs have revealed complex patterns and novel biological signals from large-scale gene expression data and drug response predictions. Here, we evaluate a simple VAE approach for gene expression data, Tybalt, by training and measuring its performance on sets of simulated scRNA-seq data. We find a number of counter-intuitive performance features: i.e., deeper neural networks can struggle when datasets contain more observations under some parameter configurations. We show that these methods are highly sensitive to parameter tuning: when tuned, the performance of the Tybalt model, which was not optimized for scRNA-seq data, outperforms other popular dimension reduction approaches - PCA, ZIFA, UMAP and t-SNE. On the other hand, without tuning performance can also be remarkably poor on the same data. Our results should discourage authors and reviewers from relying on self-reported performance comparisons to evaluate the relative value of contributions in this area at this time. Instead, we recommend that attempts to compare or benchmark autoencoder methods for scRNA-seq data be performed by disinterested third parties or by methods developers only on unseen benchmark data that are provided to all participants simultaneously because the potential for performance differences due to unequal parameter tuning is so high.</t>
  </si>
  <si>
    <t xml:space="preserve">http://www.ncbi.nlm.nih.gov/pubmed/29346510</t>
  </si>
  <si>
    <t xml:space="preserve">VIPER: a web application for rapid expert review of variant calls.</t>
  </si>
  <si>
    <t xml:space="preserve">With the rapid development in next-generation sequencing, cost and time requirements for genomic sequencing are decreasing, enabling applications in many areas such as cancer research. Many tools have been developed to analyze genomic variation ranging from single nucleotide variants to whole chromosomal aberrations. As sequencing throughput increases, the number of variants called by such tools also grows. Often employed manual inspection of such calls is thus becoming a time-consuming procedure. We developed the Variant InsPector and Expert Rating tool (VIPER) to speed up this process by integrating the Integrative Genomics Viewer into a web application. Analysts can then quickly iterate through variants, apply filters and make decisions based on the generated images and variant metadata. VIPER was successfully employed in analyses with manual inspection of more than 10 000 calls. VIPER is implemented in Java and Javascript and is freely available at https://github.com/MarWoes/viper. marius.woeste@uni-muenster.de. Supplementary data are available at Bioinformatics online.</t>
  </si>
  <si>
    <t xml:space="preserve">http://www.ncbi.nlm.nih.gov/pubmed/27762341</t>
  </si>
  <si>
    <t xml:space="preserve">SparRec: An effective matrix completion framework of missing data imputation for GWAS.</t>
  </si>
  <si>
    <t xml:space="preserve">Genome-wide association studies present computational challenges for missing data imputation, while the advances of genotype technologies are generating datasets of large sample sizes with sample sets genotyped on multiple SNP chips. We present a new framework SparRec (Sparse Recovery) for imputation, with the following properties: (1) The optimization models of SparRec, based on low-rank and low number of co-clusters of matrices, are different from current statistics methods. While our low-rank matrix completion (LRMC) model is similar to Mendel-Impute, our matrix co-clustering factorization (MCCF) model is completely new. (2) SparRec, as other matrix completion methods, is flexible to be applied to missing data imputation for large meta-analysis with different cohorts genotyped on different sets of SNPs, even when there is no reference panel. This kind of meta-analysis is very challenging for current statistics based methods. (3) SparRec has consistent performance and achieves high recovery accuracy even when the missing data rate is as high as 90%. Compared with Mendel-Impute, our low-rank based method achieves similar accuracy and efficiency, while the co-clustering based method has advantages in running time. The testing results show that SparRec has significant advantages and competitive performance over other state-of-the-art existing statistics methods including Beagle and fastPhase.</t>
  </si>
  <si>
    <t xml:space="preserve">http://www.ncbi.nlm.nih.gov/pubmed/32138643</t>
  </si>
  <si>
    <t xml:space="preserve">Detecting circular RNA from high-throughput sequence data with de Bruijn graph.</t>
  </si>
  <si>
    <t xml:space="preserve">Circular RNA is a type of non-coding RNA, which has a circular structure. Many circular RNAs are stable and contain exons, but are not translated into proteins. Circular RNA has important functions in gene regulation and plays an important role in some human diseases. Several biological methods, such as RNase R treatment, have been developed to identify circular RNA. Multiple bioinformatics tools have also been developed for circular RNA detection with high-throughput sequence data. In this paper, we present circDBG, a new method for circular RNA detection with de Bruijn graph. We conduct various experiments to evaluate the performance of CircDBG based on both simulated and real data. Our results show that CircDBG finds more reliable circRNA with low bias, has more efficiency in running time, and performs better in balancing accuracy and sensitivity than existing methods. As a byproduct, we also introduce a new method to classify circular RNAs based on reads alignment. Finally, we report a potential chimeric circular RNA that is found by CircDBG based on real sequence data. CircDBG can be downloaded from https://github.com/lxwgcool/CircDBG. We develop a new method called CircDBG for circular RNA detection, which is based on de Bruijn graph. We conduct extensive experiments and demonstrate CircDBG outperforms existing tools, especially in saving running time, reducing bias and improving capability of balancing accuracy and sensitivity. We also introduce a new method to classify circular RNAs and report a potential case of chimeric circular RNA.</t>
  </si>
  <si>
    <t xml:space="preserve">http://www.ncbi.nlm.nih.gov/pubmed/28475694</t>
  </si>
  <si>
    <t xml:space="preserve">FlashPCA2: principal component analysis of Biobank-scale genotype datasets.</t>
  </si>
  <si>
    <t xml:space="preserve">Principal component analysis (PCA) is a crucial step in quality control of genomic data and a common approach for understanding population genetic structure. With the advent of large genotyping studies involving hundreds of thousands of individuals, standard approaches are no longer feasible. However, when the full decomposition is not required, substantial computational savings can be made. We present FlashPCA2, a tool that can perform partial PCA on 1 million individuals faster than competing approaches, while requiring substantially less memory. https://github.com/gabraham/flashpca . gad.abraham@unimelb.edu.au. Supplementary data are available at Bioinformatics online.</t>
  </si>
  <si>
    <t xml:space="preserve">http://www.ncbi.nlm.nih.gov/pubmed/32086753</t>
  </si>
  <si>
    <t xml:space="preserve">Single-Cell Clustering Based on Shared Nearest Neighbor and Graph Partitioning.</t>
  </si>
  <si>
    <t xml:space="preserve">Clustering of single-cell RNA sequencing (scRNA-seq) data enables discovering cell subtypes, which is helpful for understanding and analyzing the processes of diseases. Determining the weight of edges is an essential component in graph-based clustering methods. While several graph-based clustering algorithms for scRNA-seq data have been proposed, they are generally based on k-nearest neighbor (KNN) and shared nearest neighbor (SNN) without considering the structure information of graph. Here, to improve the clustering accuracy, we present a novel method for single-cell clustering, called structural shared nearest neighbor-Louvain (SSNN-Louvain), which integrates the structure information of graph and module detection. In SSNN-Louvain, based on the distance between a node and its shared nearest neighbors, the weight of edge is defined by introducing the ratio of the number of the shared nearest neighbors to that of nearest neighbors, thus integrating structure information of the graph. Then, a modified Louvain community detection algorithm is proposed and applied to identify modules in the graph. Essentially, each community represents a subtype of cells. It is worth mentioning that our proposed method integrates the advantages of both SNN graph and community detection without the need for tuning any additional parameter other than the number of neighbors. To test the performance of SSNN-Louvain, we compare it to five existing methods on 16 real datasets, including nonnegative matrix factorization, single-cell interpretation via multi-kernel learning, SNN-Cliq, Seurat and PhenoGraph. The experimental results show that our approach achieves the best average performance in these datasets.</t>
  </si>
  <si>
    <t xml:space="preserve">http://www.ncbi.nlm.nih.gov/pubmed/29186593</t>
  </si>
  <si>
    <t xml:space="preserve">Complex Models of Sequence Evolution Require Accurate Estimators as Exemplified with the Invariable Site Plus Gamma Model.</t>
  </si>
  <si>
    <t xml:space="preserve">The invariable site plus $\Gamma$ model (I$+\Gamma)$ is widely used to model rate heterogeneity among alignment sites in maximum likelihood and Bayesian phylogenetic analyses. The proof that the I$+$ continuous $\Gamma$ model is identifiable (model parameters can be inferred correctly given enough data) has increased the creditability of its application to phylogeny reconstruction. However, most phylogenetic software implement the I$+$ discrete $\Gamma$ model, whose identifiability is likely but unproven. How well the parameters of the I$+$ discrete $\Gamma$ model are estimated is still disputed. Especially the correlation between the fraction of invariable sites and the fractions of sites with a slow evolutionary rate is discussed as being problematic. We show that optimization heuristics as implemented in frequently used phylogenetic software (PhyML, RAxML, IQ-TREE, and MrBayes) cannot always reliably estimate the shape parameter, the proportion of invariable sites, and the tree length. Here, we propose an improved optimization heuristic that accurately estimates the three parameters. While research efforts mainly focus on tree search methods, our results signify the equal importance of verifying and developing effective estimation methods for complex models of sequence evolution.</t>
  </si>
  <si>
    <t xml:space="preserve">http://www.ncbi.nlm.nih.gov/pubmed/28163155</t>
  </si>
  <si>
    <t xml:space="preserve">Next-generation sequencing: big data meets high performance computing.</t>
  </si>
  <si>
    <t xml:space="preserve">The progress of next-generation sequencing has a major impact on medical and genomic research. This high-throughput technology can now produce billions of short DNA or RNA fragments in excess of a few terabytes of data in a single run. This leads to massive datasets used by a wide range of applications including personalized cancer treatment and precision medicine. In addition to the hugely increased throughput, the cost of using high-throughput technologies has been dramatically decreasing. A low sequencing cost of around US$1000 per genome has now rendered large population-scale projects feasible. However, to make effective use of the produced data, the design of big data algorithms and their efficient implementation on modern high performance computing systems is required.</t>
  </si>
  <si>
    <t xml:space="preserve">http://www.ncbi.nlm.nih.gov/pubmed/31024610</t>
  </si>
  <si>
    <t xml:space="preserve">A Novel Approach to Clustering Genome Sequences Using Inter-nucleotide Covariance.</t>
  </si>
  <si>
    <t xml:space="preserve">. The tests of ANV of datasets of different sizes and types have proved the accuracy and time-efficiency of the new proposed ANV method.</t>
  </si>
  <si>
    <t xml:space="preserve">http://www.ncbi.nlm.nih.gov/pubmed/26393800</t>
  </si>
  <si>
    <t xml:space="preserve">Reader reaction: A note on the evaluation of group testing algorithms in the presence of misclassification.</t>
  </si>
  <si>
    <t xml:space="preserve">In the context of group testing screening, McMahan, Tebbs, and Bilder (2012, Biometrics 68, 287-296) proposed a two-stage procedure in a heterogenous population in the presence of misclassification. In earlier work published in Biometrics, Kim, Hudgens, Dreyfuss, Westreich, and Pilcher (2007, Biometrics 63, 1152-1162) also proposed group testing algorithms in a homogeneous population with misclassification. In both cases, the authors evaluated performance of the algorithms based on the expected number of tests per person, with the optimal design being defined by minimizing this quantity. The purpose of this article is to show that although the expected number of tests per person is an appropriate evaluation criteria for group testing when there is no misclassification, it may be problematic when there is misclassification. Specifically, a valid criterion needs to take into account the amount of correct classification and not just the number of tests. We propose, a more suitable objective function that accounts for not only the expected number of tests, but also the expected number of correct classifications. We then show how using this objective function that accounts for correct classification is important for design when considering group testing under misclassification. We also present novel analytical results which characterize the optimal Dorfman (1943) design under the misclassification.</t>
  </si>
  <si>
    <t xml:space="preserve">http://www.ncbi.nlm.nih.gov/pubmed/27595130</t>
  </si>
  <si>
    <t xml:space="preserve">Data supporting the high-accuracy haplotype imputation using unphased genotype data as the references.</t>
  </si>
  <si>
    <t xml:space="preserve">The data presented in this article is related to the research article entitled &amp;quot;High-accuracy haplotype imputation using unphased genotype data as the references&amp;quot; which reports the unphased genotype data can be used as reference for haplotyping imputation [1]. This article reports different implementation generation pipeline, the results of performance comparison between different implementations (A, B, and C) and between HiFi and three major imputation software tools. Our data showed that the performances of these three implementations are similar on accuracy, in which the accuracy of implementation-B is slightly but consistently higher than A and C. HiFi performed better on haplotype imputation accuracy and three other software performed slightly better on genotype imputation accuracy. These data may provide a strategy for choosing optimal phasing pipeline and software for different studies.</t>
  </si>
  <si>
    <t xml:space="preserve">http://www.ncbi.nlm.nih.gov/pubmed/31226924</t>
  </si>
  <si>
    <t xml:space="preserve">Comprehensive assessment of multiple biases in small RNA sequencing reveals significant differences in the performance of widely used methods.</t>
  </si>
  <si>
    <t xml:space="preserve">RNA sequencing offers advantages over other quantification methods for microRNA (miRNA), yet numerous biases make reliable quantification challenging. Previous evaluations of these biases have focused on adapter ligation bias with limited evaluation of reverse transcription bias or amplification bias. Furthermore, evaluations of the quantification of isomiRs (miRNA isoforms) or the influence of starting amount on performance have been very limited. No study had yet evaluated the quantification of isomiRs of altered length or compared the consistency of results derived from multiple moderate starting inputs. We therefore evaluated quantifications of miRNA and isomiRs using four library preparation kits, with various starting amounts, as well as quantifications following removal of duplicate reads using unique molecular identifiers (UMIs) to mitigate reverse transcription and amplification biases. All methods resulted in false isomiR detection; however, the adapter-free method tested was especially prone to false isomiR detection. We demonstrate that using UMIs improves accuracy and we provide a guide for input amounts to improve consistency. Our data show differences and limitations of current methods, thus raising concerns about the validity of quantification of miRNA and isomiRs across studies. We advocate for the use of UMIs to improve accuracy and reliability of miRNA quantifications.</t>
  </si>
  <si>
    <t xml:space="preserve">http://www.ncbi.nlm.nih.gov/pubmed/27033417</t>
  </si>
  <si>
    <t xml:space="preserve">Evaluating the efficacy of the new Ion PGM Hi-Q Sequencing Kit applied to bacterial genomes.</t>
  </si>
  <si>
    <t xml:space="preserve">Benchtop NGS platforms are constantly evolving to follow new advances in genomics. Thus, the manufacturers are making improvements, such as the recent Ion PGM Hi-Q chemistry. We evaluate the efficacy of this new Hi-Q approach by comparing it with the former Ion PGM kit and the Illumina MiSEQ Nextera 3rd version. The Hi-Q chemistry showed improvement on mapping reads, with 49 errors for 10kbp mapped; in contrast, the former kit had 89 errors. Additionally, there was a reduction of 80% in erroneous variant detection with the Torrent Variant Caller. Also, an enhancement was observed in de novo assembly with a more confident result in whole-genome MLST, with up to 96% of the alleles assembled correctly for both tested microbial genomes. All of these advantages result in a final genome sequence closer to the performance with MiSEQ and will contribute to turn comparative genomic analysis a reliable task.</t>
  </si>
  <si>
    <t xml:space="preserve">http://www.ncbi.nlm.nih.gov/pubmed/28558664</t>
  </si>
  <si>
    <t xml:space="preserve">Numerical integration methods and layout improvements in the context of dynamic RNA visualization.</t>
  </si>
  <si>
    <t xml:space="preserve">RNA visualization software tools have traditionally presented a static visualization of RNA molecules with limited ability for users to interact with the resulting image once it is complete. Only a few tools allowed for dynamic structures. One such tool is jViz.RNA. Currently, jViz.RNA employs a unique method for the creation of the RNA molecule layout by mapping the RNA nucleotides into vertexes in a graph, which we call the detailed graph, and then utilizes a Newtonian mechanics inspired system of forces to calculate a layout for the RNA molecule. The work presented here focuses on improvements to jViz.RNA that allow the drawing of RNA secondary structures according to common drawing conventions, as well as dramatic run-time performance improvements. This is done first by presenting an alternative method for mapping the RNA molecule into a graph, which we call the compressed graph, and then employing advanced numerical integration methods for the compressed graph representation. Comparing the compressed graph and detailed graph implementations, we find that the compressed graph produces results more consistent with RNA drawing conventions. However, we also find that employing the compressed graph method requires a more sophisticated initial layout to produce visualizations that would require minimal user interference. Comparing the two numerical integration methods demonstrates the higher stability of the Backward Euler method, and its resulting ability to handle much larger time steps, a high priority feature for any software which entails user interaction. The work in this manuscript presents the preferred use of compressed graphs to detailed ones, as well as the advantages of employing the Backward Euler method over the Forward Euler method. These improvements produce more stable as well as visually aesthetic representations of the RNA secondary structures. The results presented demonstrate that both the compressed graph representation, as well as the Backward Euler integrator, greatly enhance the run-time performance and usability. The newest iteration of jViz.RNA is available at https://jviz.cs.sfu.ca/download/download.html .</t>
  </si>
  <si>
    <t xml:space="preserve">http://www.ncbi.nlm.nih.gov/pubmed/29506019</t>
  </si>
  <si>
    <t xml:space="preserve">Parallelization of MAFFT for large-scale multiple sequence alignments.</t>
  </si>
  <si>
    <t xml:space="preserve">We report an update for the MAFFT multiple sequence alignment program to enable parallel calculation of large numbers of sequences. The G-INS-1 option of MAFFT was recently reported to have higher accuracy than other methods for large data, but this method has been impractical for most large-scale analyses, due to the requirement of large computational resources. We introduce a scalable variant, G-large-INS-1, which has equivalent accuracy to G-INS-1 and is applicable to 50 000 or more sequences. This feature is available in MAFFT versions 7.355 or later at https://mafft.cbrc.jp/alignment/software/mpi.html. Supplementary data are available at Bioinformatics online.</t>
  </si>
  <si>
    <t xml:space="preserve">http://www.ncbi.nlm.nih.gov/pubmed/28662051</t>
  </si>
  <si>
    <t xml:space="preserve">RRmix: A method for simultaneous batch effect correction and analysis of metabolomics data in the absence of internal standards.</t>
  </si>
  <si>
    <t xml:space="preserve">With the surge of interest in metabolism and the appreciation of its diverse roles in numerous biomedical contexts, the number of metabolomics studies using liquid chromatography coupled to mass spectrometry (LC-MS) approaches has increased dramatically in recent years. However, variation that occurs independently of biological signal and noise (i.e. batch effects) in metabolomics data can be substantial. Standard protocols for data normalization that allow for cross-study comparisons are lacking. Here, we investigate a number of algorithms for batch effect correction and differential abundance analysis, and compare their performance. We show that linear mixed effects models, which account for latent (i.e. not directly measurable) factors, produce satisfactory results in the presence of batch effects without the need for internal controls or prior knowledge about the nature and sources of unwanted variation in metabolomics data. We further introduce an algorithm-RRmix-within the family of latent factor models and illustrate its suitability for differential abundance analysis in the presence of strong batch effects. Together this analysis provides a framework for systematically standardizing metabolomics data.</t>
  </si>
  <si>
    <t xml:space="preserve">http://www.ncbi.nlm.nih.gov/pubmed/27153601</t>
  </si>
  <si>
    <t xml:space="preserve">Canvas: versatile and scalable detection of copy number variants.</t>
  </si>
  <si>
    <t xml:space="preserve">Versatile and efficient variant calling tools are needed to analyze large scale sequencing datasets. In particular, identification of copy number changes remains a challenging task due to their complexity, susceptibility to sequencing biases, variation in coverage data and dependence on genome-wide sample properties, such as tumor polyploidy or polyclonality in cancer samples. We have developed a new tool, Canvas, for identification of copy number changes from diverse sequencing experiments including whole-genome matched tumor-normal and single-sample normal re-sequencing, as well as whole-exome matched and unmatched tumor-normal studies. In addition to variant calling, Canvas infers genome-wide parameters such as cancer ploidy, purity and heterogeneity. It provides fast and easy-to-run workflows that can scale to thousands of samples and can be easily incorporated into variant calling pipelines. Canvas is distributed under an open source license and can be downloaded from https://github.com/Illumina/canvas eroller@illumina.com Supplementary data are available at Bioinformatics online.</t>
  </si>
  <si>
    <t xml:space="preserve">http://www.ncbi.nlm.nih.gov/pubmed/30832730</t>
  </si>
  <si>
    <t xml:space="preserve">Assessing taxonomic metagenome profilers with OPAL.</t>
  </si>
  <si>
    <t xml:space="preserve">The explosive growth in taxonomic metagenome profiling methods over the past years has created a need for systematic comparisons using relevant performance criteria. The Open-community Profiling Assessment tooL (OPAL) implements commonly used performance metrics, including those of the first challenge of the initiative for the Critical Assessment of Metagenome Interpretation (CAMI), together with convenient visualizations. In addition, we perform in-depth performance comparisons with seven profilers on datasets of CAMI and the Human Microbiome Project. OPAL is freely available at https://github.com/CAMI-challenge/OPAL .</t>
  </si>
  <si>
    <t xml:space="preserve">http://www.ncbi.nlm.nih.gov/pubmed/30598067</t>
  </si>
  <si>
    <t xml:space="preserve">Estimating heterogeneous treatment effect by balancing heterogeneity and fitness.</t>
  </si>
  <si>
    <t xml:space="preserve">Estimating heterogeneous treatment effect is a fundamental problem in biological and medical applications. Recently, several recursive partitioning methods have been proposed to identify the subgroups that respond differently towards a treatment, and they rely on a fitness criterion to minimize the error between the estimated treatment effects and the unobservable ground truths. In this paper, we propose that a heterogeneity criterion, which maximizes the differences of treatment effects among the subgroups, also needs to be considered. Moreover, we show that better performances can be achieved when the fitness and the heterogeneous criteria are considered simultaneously. Selecting the optimal splitting points then becomes a multi-objective problem; however, a solution that achieves optimal in both aspects are often not available. To solve this problem, we propose a multi-objective splitting procedure to balance both criteria. The proposed procedure is computationally efficient and fits naturally into the existing recursive partitioning framework. Experimental results show that the proposed multi-objective approach performs consistently better than existing ones. Heterogeneity should be considered with fitness in heterogeneous treatment effect estimation, and the proposed multi-objective splitting procedure achieves the best performance by balancing both criteria.</t>
  </si>
  <si>
    <t xml:space="preserve">http://www.ncbi.nlm.nih.gov/pubmed/31296857</t>
  </si>
  <si>
    <t xml:space="preserve">Strain-level metagenomic assignment and compositional estimation for long reads with MetaMaps.</t>
  </si>
  <si>
    <t xml:space="preserve">&amp;gt; 0.97 for the estimation of sample composition on both simulated and real data when the sample genomes or close relatives are present in the classification database. To address novel species and genera, which are comparatively harder to predict, MetaMaps outputs mapping locations and qualities for all classified reads, enabling functional studies (e.g. gene presence/absence) and detection of incongruities between sample and reference genomes.</t>
  </si>
  <si>
    <t xml:space="preserve">http://www.ncbi.nlm.nih.gov/pubmed/27164604</t>
  </si>
  <si>
    <t xml:space="preserve">Detection Copy Number Variants from NGS with Sparse and Smooth Constraints.</t>
  </si>
  <si>
    <t xml:space="preserve">It is known that copy number variations (CNVs) are associated with complex diseases and particular tumor types, thus reliable identification of CNVs is of great potential value. Recent advances in next generation sequencing (NGS) data analysis have helped manifest the richness of CNV information. However, the performances of these methods are not consistent. Reliably finding CNVs in NGS data in an efficient way remains a challenging topic, worthy of further investigation. Accordingly, we tackle the problem by formulating CNVs identification into a quadratic optimization problem involving two constraints. By imposing the constraints of sparsity and smoothness, the reconstructed read depth signal from NGS is anticipated to fit the CNVs patterns more accurately. An efficient numerical solution tailored from alternating direction minimization (ADM) framework is elaborated. We demonstrate the advantages of the proposed method, namely ADM-CNV, by comparing it with six popular CNV detection methods using synthetic, simulated, and empirical sequencing data. It is shown that the proposed approach can successfully reconstruct CNV patterns from raw data, and achieve superior or comparable performance in detection of the CNVs compared to the existing counterparts.</t>
  </si>
  <si>
    <t xml:space="preserve">http://www.ncbi.nlm.nih.gov/pubmed/32119070</t>
  </si>
  <si>
    <t xml:space="preserve">A Path Recorder Algorithm for Multiple Longest Common Subsequences (MLCS) Problems.</t>
  </si>
  <si>
    <t xml:space="preserve">Searching the Longest Common Subsequences of many sequences is called a Multiple Longest Common Subsequence (MLCS) problem which is a very fundamental and challenging problem in many fields of data mining. The existing algorithms cannot not applicable to problems with long and large-scale sequences due to their huge time and space consumption. To efficiently handle large-scale MLCS problems, a Path Recorder Directed Acyclic Graph (PRDAG) model and a novel Path Recorder Algorithm (PRA) are proposed. In PRDAG, we transform the MLCS problem into searching the longest path from the Directed Acyclic Graph (DAG), where each longest path in DAG corresponds to an MLCS. To tackle the problem efficiently, we eliminate all redundant and repeated nodes during the construction of DAG, and for each node, we only maintain the longest paths from the source node to it but ignore all non-longest pathes. As a result, the size of the DAG becomes very small, and the memory space and search time will be greatly saved. Empirical experiments have been performed on a standard benchmark set of both DNA sequences and protein sequences. The experimental results demonstrate that our model and algorithm outperform the related leading algorithms, especially for large-scale MLCS problems.</t>
  </si>
  <si>
    <t xml:space="preserve">http://www.ncbi.nlm.nih.gov/pubmed/28198678</t>
  </si>
  <si>
    <t xml:space="preserve">GAAP: Genome-organization-framework-Assisted Assembly Pipeline for prokaryotic genomes.</t>
  </si>
  <si>
    <t xml:space="preserve">Next-generation sequencing (NGS) technologies have greatly promoted the genomic study of prokaryotes. However, highly fragmented assemblies due to short reads from NGS are still a limiting factor in gaining insights into the genome biology. Reference-assisted tools are promising in genome assembly, but tend to result in false assembly when the assigned reference has extensive rearrangements. Herein, we present GAAP, a genome assembly pipeline for scaffolding based on core-gene-defined Genome Organizational Framework (cGOF) described in our previous study. Instead of assigning references, we use the multiple-reference-derived cGOFs as indexes to assist in order and orientation of the scaffolds and build a skeleton structure, and then use read pairs to extend scaffolds, called local scaffolding, and distinguish between true and chimeric adjacencies in the scaffolds. In our performance tests using both empirical and simulated data of 15 genomes in six species with diverse genome size, complexity, and all three categories of cGOFs, GAAP outcompetes or achieves comparable results when compared to three other reference-assisted programs, AlignGraph, Ragout and MeDuSa. GAAP uses both cGOF and pair-end reads to create assemblies in genomic scale, and performs better than the currently available reference-assisted assembly tools as it recovers more assemblies and makes fewer false locations, especially for species with extensive rearranged genomes. Our method is a promising solution for reconstruction of genome sequence from short reads of NGS.</t>
  </si>
  <si>
    <t xml:space="preserve">http://www.ncbi.nlm.nih.gov/pubmed/31808800</t>
  </si>
  <si>
    <t xml:space="preserve">Benchmark of long non-coding RNA quantification for RNA sequencing of cancer samples.</t>
  </si>
  <si>
    <t xml:space="preserve">Long non-coding RNAs (lncRNAs) are emerging as important regulators of various biological processes. While many studies have exploited public resources such as RNA sequencing (RNA-Seq) data in The Cancer Genome Atlas to study lncRNAs in cancer, it is crucial to choose the optimal method for accurate expression quantification. In this study, we compared the performance of pseudoalignment methods Kallisto and Salmon, alignment-based transcript quantification method RSEM, and alignment-based gene quantification methods HTSeq and featureCounts, in combination with read aligners STAR, Subread, and HISAT2, in lncRNA quantification, by applying them to both un-stranded and stranded RNA-Seq datasets. Full transcriptome annotation, including protein-coding and non-coding RNAs, greatly improves the specificity of lncRNA expression quantification. Pseudoalignment methods and RSEM outperform HTSeq and featureCounts for lncRNA quantification at both sample- and gene-level comparison, regardless of RNA-Seq protocol type, choice of aligners, and transcriptome annotation. Pseudoalignment methods and RSEM detect more lncRNAs and correlate highly with simulated ground truth. On the contrary, HTSeq and featureCounts often underestimate lncRNA expression. Antisense lncRNAs are poorly quantified by alignment-based gene quantification methods, which can be improved using stranded protocols and pseudoalignment methods. Considering the consistency with ground truth and computational resources, pseudoalignment methods Kallisto or Salmon in combination with full transcriptome annotation is our recommended strategy for RNA-Seq analysis for lncRNAs.</t>
  </si>
  <si>
    <t xml:space="preserve">http://www.ncbi.nlm.nih.gov/pubmed/28744460</t>
  </si>
  <si>
    <t xml:space="preserve">Protein Function Prediction Using Deep Restricted Boltzmann Machines.</t>
  </si>
  <si>
    <t xml:space="preserve">show that DRBM achieves better performance than other related methods across different evaluation metrics, and it also runs faster than these comparing methods.</t>
  </si>
  <si>
    <t xml:space="preserve">http://www.ncbi.nlm.nih.gov/pubmed/31405382</t>
  </si>
  <si>
    <t xml:space="preserve">The bio.tools registry of software tools and data resources for the life sciences.</t>
  </si>
  <si>
    <t xml:space="preserve">Bioinformaticians and biologists rely increasingly upon workflows for the flexible utilization of the many life science tools that are needed to optimally convert data into knowledge. We outline a pan-European enterprise to provide a catalogue ( https://bio.tools ) of tools and databases that can be used in these workflows. bio.tools not only lists where to find resources, but also provides a wide variety of practical information.</t>
  </si>
  <si>
    <t xml:space="preserve">http://www.ncbi.nlm.nih.gov/pubmed/29659792</t>
  </si>
  <si>
    <t xml:space="preserve">Tracking the NGS revolution: managing life science research on shared high-performance computing clusters.</t>
  </si>
  <si>
    <t xml:space="preserve">Next-generation sequencing (NGS) has transformed the life sciences, and many research groups are newly dependent upon computer clusters to store and analyze large datasets. This creates challenges for e-infrastructures accustomed to hosting computationally mature research in other sciences. Using data gathered from our own clusters at UPPMAX computing center at Uppsala University, Sweden, where core hour usage of ∼800 NGS and ∼200 non-NGS projects is now similar, we compare and contrast the growth, administrative burden, and cluster usage of NGS projects with projects from other sciences. The number of NGS projects has grown rapidly since 2010, with growth driven by entry of new research groups. Storage used by NGS projects has grown more rapidly since 2013 and is now limited by disk capacity. NGS users submit nearly twice as many support tickets per user, and 11 more tools are installed each month for NGS projects than for non-NGS projects. We developed usage and efficiency metrics and show that computing jobs for NGS projects use more RAM than non-NGS projects, are more variable in core usage, and rarely span multiple nodes. NGS jobs use booked resources less efficiently for a variety of reasons. Active monitoring can improve this somewhat. Hosting NGS projects imposes a large administrative burden at UPPMAX due to large numbers of inexperienced users and diverse and rapidly evolving research areas. We provide a set of recommendations for e-infrastructures that host NGS research projects. We provide anonymized versions of our storage, job, and efficiency databases.</t>
  </si>
  <si>
    <t xml:space="preserve">http://www.ncbi.nlm.nih.gov/pubmed/27132143</t>
  </si>
  <si>
    <t xml:space="preserve">Similarity Estimation Between DNA Sequences Based on Local Pattern Histograms of Binary Images.</t>
  </si>
  <si>
    <t xml:space="preserve">Graphical representation of DNA sequences is one of the most popular techniques for alignment-free sequence comparison. Here, we propose a new method for the feature extraction of DNA sequences represented by binary images, by estimating the similarity between DNA sequences using the frequency histograms of local bitmap patterns of images. Our method shows linear time complexity for the length of DNA sequences, which is practical even when long sequences, such as whole genome sequences, are compared. We tested five distance measures for the estimation of sequence similarities, and found that the histogram intersection and Manhattan distance are the most appropriate ones for phylogenetic analyses.</t>
  </si>
  <si>
    <t xml:space="preserve">http://www.ncbi.nlm.nih.gov/pubmed/29253074</t>
  </si>
  <si>
    <t xml:space="preserve">Analyzing large scale genomic data on the cloud with Sparkhit.</t>
  </si>
  <si>
    <t xml:space="preserve">The increasing amount of next-generation sequencing data poses a fundamental challenge on large scale genomic analytics. Existing tools use different distributed computational platforms to scale-out bioinformatics workloads. However, the scalability of these tools is not efficient. Moreover, they have heavy run time overheads when pre-processing large amounts of data. To address these limitations, we have developed Sparkhit: a distributed bioinformatics framework built on top of the Apache Spark platform. Sparkhit integrates a variety of analytical methods. It is implemented in the Spark extended MapReduce model. It runs 92-157 times faster than MetaSpark on metagenomic fragment recruitment and 18-32 times faster than Crossbow on data pre-processing. We analyzed 100 terabytes of data across four genomic projects in the cloud in 21 h, which includes the run times of cluster deployment and data downloading. Furthermore, our application on the entire Human Microbiome Project shotgun sequencing data was completed in 2 h, presenting an approach to easily associate large amounts of public datasets with reference data. Sparkhit is freely available at: https://rhinempi.github.io/sparkhit/. asczyrba@cebitec.uni-bielefeld.de. Supplementary data are available at Bioinformatics online.</t>
  </si>
  <si>
    <t xml:space="preserve">http://www.ncbi.nlm.nih.gov/pubmed/30958542</t>
  </si>
  <si>
    <t xml:space="preserve">A new approach and gold standard toward author disambiguation in MEDLINE.</t>
  </si>
  <si>
    <t xml:space="preserve">Author-centric analyses of fast-growing biomedical reference databases are challenging due to author ambiguity. This problem has been mainly addressed through author disambiguation using supervised machine-learning algorithms. Such algorithms, however, require adequately designed gold standards that reflect the reference database properly. In this study we used MEDLINE to build the first unbiased gold standard in a reference database and improve over the existing state of the art in author disambiguation. Following a new corpus design method, publication pairs randomly picked from MEDLINE were evaluated by both crowdsourcing and expert curators. Because the latter showed higher accuracy than crowdsourcing, expert curators were tasked to create a full corpus. The corpus was then used to explore new features that could improve state-of-the-art author disambiguation algorithms that would not have been discoverable with previously existing gold standards. We created a gold standard based on 1900 publication pairs that shows close similarity to MEDLINE in terms of chronological distribution and information completeness. A machine-learning algorithm that includes new features related to the ethnic origin of authors showed significant improvements over the current state of the art and demonstrates the necessity of realistic gold standards to further develop effective author disambiguation algorithms. An unbiased gold standard can give a more accurate picture of the status of author disambiguation research and help in the discovery of new features for machine learning. The principles and methods shown here can be applied to other reference databases beyond MEDLINE. The gold standard and code used for this study are available at the following repository: https://github.com/amorgani/AND/.</t>
  </si>
  <si>
    <t xml:space="preserve">http://www.ncbi.nlm.nih.gov/pubmed/29029241</t>
  </si>
  <si>
    <t xml:space="preserve">Fragmentary Gene Sequences Negatively Impact Gene Tree and Species Tree Reconstruction.</t>
  </si>
  <si>
    <t xml:space="preserve">Species tree reconstruction from genome-wide data is increasingly being attempted, in most cases using a two-step approach of first estimating individual gene trees and then summarizing them to obtain a species tree. The accuracy of this approach, which promises to account for gene tree discordance, depends on the quality of the inferred gene trees. At the same time, phylogenomic and phylotranscriptomic analyses typically use involved bioinformatics pipelines for data preparation. Errors and shortcomings resulting from these preprocessing steps may impact the species tree analyses at the other end of the pipeline. In this article, we first show that the presence of fragmentary data for some species in a gene alignment, as often seen on real data, can result in substantial deterioration of gene trees, and as a result, the species tree. We then investigate a simple filtering strategy where individual fragmentary sequences are removed from individual genes but the rest of the gene is retained. Both in simulations and by reanalyzing a large insect phylotranscriptomic data set, we show the effectiveness of this simple filtering strategy.</t>
  </si>
  <si>
    <t xml:space="preserve">http://www.ncbi.nlm.nih.gov/pubmed/31061385</t>
  </si>
  <si>
    <t xml:space="preserve">Computation and Simulation of Evolutionary Game Dynamics in Finite Populations.</t>
  </si>
  <si>
    <t xml:space="preserve">The study of evolutionary dynamics increasingly relies on computational methods, as more and more cases outside the range of analytical tractability are explored. The computational methods for simulation and numerical approximation of the relevant quantities are diverging without being compared for accuracy and performance. We thoroughly investigate these algorithms in order to propose a reliable standard. For expositional clarity we focus on symmetric 2 × 2 games leading to one-dimensional processes, noting that extensions can be straightforward and lessons will often carry over to more complex cases. We provide time-complexity analysis and systematically compare three families of methods to compute fixation probabilities, fixation times and long-term stationary distributions for the popular Moran process. We provide efficient implementations that substantially improve wall times over naive or immediate implementations. Implications are also discussed for the Wright-Fisher process, as well as structured populations and multiple types.</t>
  </si>
  <si>
    <t xml:space="preserve">http://www.ncbi.nlm.nih.gov/pubmed/29950004</t>
  </si>
  <si>
    <t xml:space="preserve">Inference of species phylogenies from bi-allelic markers using pseudo-likelihood.</t>
  </si>
  <si>
    <t xml:space="preserve">Phylogenetic networks represent reticulate evolutionary histories. Statistical methods for their inference under the multispecies coalescent have recently been developed. A particularly powerful approach uses data that consist of bi-allelic markers (e.g. single nucleotide polymorphism data) and allows for exact likelihood computations of phylogenetic networks while numerically integrating over all possible gene trees per marker. While the approach has good accuracy in terms of estimating the network and its parameters, likelihood computations remain a major computational bottleneck and limit the method's applicability. In this article, we first demonstrate why likelihood computations of networks take orders of magnitude more time when compared to trees. We then propose an approach for inference of phylogenetic networks based on pseudo-likelihood using bi-allelic markers. We demonstrate the scalability and accuracy of phylogenetic network inference via pseudo-likelihood computations on simulated data. Furthermore, we demonstrate aspects of robustness of the method to violations in the underlying assumptions of the employed statistical model. Finally, we demonstrate the application of the method to biological data. The proposed method allows for analyzing larger datasets in terms of the numbers of taxa and reticulation events. While pseudo-likelihood had been proposed before for data consisting of gene trees, the work here uses sequence data directly, offering several advantages as we discuss. The methods have been implemented in PhyloNet (http://bioinfocs.rice.edu/phylonet).</t>
  </si>
  <si>
    <t xml:space="preserve">http://www.ncbi.nlm.nih.gov/pubmed/27716058</t>
  </si>
  <si>
    <t xml:space="preserve">Ascertainment bias from imputation methods evaluation in wheat.</t>
  </si>
  <si>
    <t xml:space="preserve">Whole-genome genotyping techniques like Genotyping-by-sequencing (GBS) are being used for genetic studies such as Genome-Wide Association (GWAS) and Genomewide Selection (GS), where different strategies for imputation have been developed. Nevertheless, imputation error may lead to poor performance (i.e. smaller power or higher false positive rate) when complete data is not required as it is for GWAS, and each marker is taken at a time. The aim of this study was to compare the performance of GWAS analysis for Quantitative Trait Loci (QTL) of major and minor effect using different imputation methods when no reference panel is available in a wheat GBS panel. In this study, we compared the power and false positive rate of dissecting quantitative traits for imputed and not-imputed marker score matrices in: (1) a complete molecular marker barley panel array, and (2) a GBS wheat panel with missing data. We found that there is an ascertainment bias in imputation method comparisons. Simulating over a complete matrix and creating missing data at random proved that imputation methods have a poorer performance. Furthermore, we found that when QTL were simulated with imputed data, the imputation methods performed better than the not-imputed ones. On the other hand, when QTL were simulated with not-imputed data, the not-imputed method and one of the imputation methods performed better for dissecting quantitative traits. Moreover, larger differences between imputation methods were detected for QTL of major effect than QTL of minor effect. We also compared the different marker score matrices for GWAS analysis in a real wheat phenotype dataset, and we found minimal differences indicating that imputation did not improve the GWAS performance when a reference panel was not available. Poorer performance was found in GWAS analysis when an imputed marker score matrix was used, no reference panel is available, in a wheat GBS panel.</t>
  </si>
  <si>
    <t xml:space="preserve">http://www.ncbi.nlm.nih.gov/pubmed/26585756</t>
  </si>
  <si>
    <t xml:space="preserve">Covariance estimators for generalized estimating equations (GEE) in longitudinal analysis with small samples.</t>
  </si>
  <si>
    <t xml:space="preserve">Generalized estimating equations (GEE) is a general statistical method to fit marginal models for longitudinal data in biomedical studies. The variance-covariance matrix of the regression parameter coefficients is usually estimated by a robust &amp;quot;sandwich&amp;quot; variance estimator, which does not perform satisfactorily when the sample size is small. To reduce the downward bias and improve the efficiency, several modified variance estimators have been proposed for bias-correction or efficiency improvement. In this paper, we provide a comprehensive review on recent developments of modified variance estimators and compare their small-sample performance theoretically and numerically through simulation and real data examples. In particular, Wald tests and t-tests based on different variance estimators are used for hypothesis testing, and the guideline on appropriate sample sizes for each estimator is provided for preserving type I error in general cases based on numerical results. Moreover, we develop a user-friendly R package &amp;quot;geesmv&amp;quot; incorporating all of these variance estimators for public usage in practice.</t>
  </si>
  <si>
    <t xml:space="preserve">http://www.ncbi.nlm.nih.gov/pubmed/30016950</t>
  </si>
  <si>
    <t xml:space="preserve">Random forest versus logistic regression: a large-scale benchmark experiment.</t>
  </si>
  <si>
    <t xml:space="preserve">The Random Forest (RF) algorithm for regression and classification has considerably gained popularity since its introduction in 2001. Meanwhile, it has grown to a standard classification approach competing with logistic regression in many innovation-friendly scientific fields. In this context, we present a large scale benchmarking experiment based on 243 real datasets comparing the prediction performance of the original version of RF with default parameters and LR as binary classification tools. Most importantly, the design of our benchmark experiment is inspired from clinical trial methodology, thus avoiding common pitfalls and major sources of biases. RF performed better than LR according to the considered accuracy measured in approximately 69% of the datasets. The mean difference between RF and LR was 0.029 (95%-CI =[0.022,0.038]) for the accuracy, 0.041 (95%-CI =[0.031,0.053]) for the Area Under the Curve, and - 0.027 (95%-CI =[-0.034,-0.021]) for the Brier score, all measures thus suggesting a significantly better performance of RF. As a side-result of our benchmarking experiment, we observed that the results were noticeably dependent on the inclusion criteria used to select the example datasets, thus emphasizing the importance of clear statements regarding this dataset selection process. We also stress that neutral studies similar to ours, based on a high number of datasets and carefully designed, will be necessary in the future to evaluate further variants, implementations or parameters of random forests which may yield improved accuracy compared to the original version with default values.</t>
  </si>
  <si>
    <t xml:space="preserve">http://www.ncbi.nlm.nih.gov/pubmed/26673718</t>
  </si>
  <si>
    <t xml:space="preserve">A comprehensive comparison of general RNA-RNA interaction prediction methods.</t>
  </si>
  <si>
    <t xml:space="preserve">RNA-RNA interactions are fast emerging as a major functional component in many newly discovered non-coding RNAs. Basepairing is believed to be a major contributor to the stability of these intermolecular interactions, much like intramolecular basepairs formed in RNA secondary structure. As such, using algorithms similar to those for predicting RNA secondary structure, computational methods have been recently developed for the prediction of RNA-RNA interactions. We provide the first comprehensive comparison comprising 14 methods that predict general intermolecular basepairs. To evaluate these, we compile an extensive data set of 54 experimentally confirmed fungal snoRNA-rRNA interactions and 102 bacterial sRNA-mRNA interactions. We test the performance accuracy of all methods, evaluating the effects of tool settings, sequence length, and multiple sequence alignment usage and quality. Our results show that-unlike for RNA secondary structure prediction--the overall best performing tools are non-comparative energy-based tools utilizing accessibility information that predict short interactions on this data set. Furthermore, we find that maintaining high accuracy across biologically different data sets and increasing input lengths remains a huge challenge, causing implications for de novo transcriptome-wide searches. Finally, we make our interaction data set publicly available for future development and benchmarking efforts.</t>
  </si>
  <si>
    <t xml:space="preserve">http://www.ncbi.nlm.nih.gov/pubmed/32197076</t>
  </si>
  <si>
    <t xml:space="preserve">Rapid, Phase-free Detection of Long Identity-by-Descent Segments Enables Effective Relationship Classification.</t>
  </si>
  <si>
    <t xml:space="preserve">Identity-by-descent (IBD) segments are a useful tool for applications ranging from demographic inference to relationship classification, but most detection methods rely on phasing information and therefore require substantial computation time. As genetic datasets grow, methods for inferring IBD segments that scale well will be critical. We developed IBIS, an IBD detector that locates long regions of allele sharing between unphased individuals, and benchmarked it with Refined IBD, GERMLINE, and TRUFFLE on 3,000 simulated individuals. Phasing these with Beagle 5 takes 4.3 CPU days, followed by either Refined IBD or GERMLINE segment detection in 2.9 or 1.1 h, respectively. By comparison, IBIS finishes in 6.8 min or 7.8 min with IBD2 functionality enabled: speedups of 805-946× including phasing time. TRUFFLE takes 2.6 h, corresponding to IBIS speedups of 20.2-23.3×. IBIS is also accurate, inferring ≥7 cM IBD segments at quality comparable to Refined IBD and GERMLINE. With these segments, IBIS classifies first through third degree relatives in real Mexican American samples at rates meeting or exceeding other methods tested and identifies fourth through sixth degree pairs at rates within 0.0%-2.0% of the top method. While allele frequency-based approaches that do not detect segments can infer relationship degrees faster than IBIS, the fastest are biased in admixed samples, with KING inferring 30.8% fewer fifth degree Mexican American relatives correctly compared with IBIS. Finally, we ran IBIS on chromosome 2 of the UK Biobank dataset and estimate its runtime on the autosomes to be 3.3 days parallelized across 128 cores.</t>
  </si>
  <si>
    <t xml:space="preserve">http://www.ncbi.nlm.nih.gov/pubmed/29293960</t>
  </si>
  <si>
    <t xml:space="preserve">Assessment of the cPAS-based BGISEQ-500 platform for metagenomic sequencing.</t>
  </si>
  <si>
    <t xml:space="preserve">More extensive use of metagenomic shotgun sequencing in microbiome research relies on the development of high-throughput, cost-effective sequencing. Here we present a comprehensive evaluation of the performance of the new high-throughput sequencing platform BGISEQ-500 for metagenomic shotgun sequencing and compare its performance with that of 2 Illumina platforms. Using fecal samples from 20 healthy individuals, we evaluated the intra-platform reproducibility for metagenomic sequencing on the BGISEQ-500 platform in a setup comprising 8 library replicates and 8 sequencing replicates. Cross-platform consistency was evaluated by comparing 20 pairwise replicates on the BGISEQ-500 platform vs the Illumina HiSeq 2000 platform and the Illumina HiSeq 4000 platform. In addition, we compared the performance of the 2 Illumina platforms against each other. By a newly developed overall accuracy quality control method, an average of 82.45 million high-quality reads (96.06% of raw reads) per sample, with 90.56% of bases scoring Q30 and above, was obtained using the BGISEQ-500 platform. Quantitative analyses revealed extremely high reproducibility between BGISEQ-500 intra-platform replicates. Cross-platform replicates differed slightly more than intra-platform replicates, yet a high consistency was observed. Only a low percentage (2.02%-3.25%) of genes exhibited significant differences in relative abundance comparing the BGISEQ-500 and HiSeq platforms, with a bias toward genes with higher GC content being enriched on the HiSeq platforms. Our study provides the first set of performance metrics for human gut metagenomic sequencing data using BGISEQ-500. The high accuracy and technical reproducibility confirm the applicability of the new platform for metagenomic studies, though caution is still warranted when combining metagenomic data from different platforms.</t>
  </si>
  <si>
    <t xml:space="preserve">http://www.ncbi.nlm.nih.gov/pubmed/29141584</t>
  </si>
  <si>
    <t xml:space="preserve">SPRINT: ultrafast protein-protein interaction prediction of the entire human interactome.</t>
  </si>
  <si>
    <t xml:space="preserve">Proteins perform their functions usually by interacting with other proteins. Predicting which proteins interact is a fundamental problem. Experimental methods are slow, expensive, and have a high rate of error. Many computational methods have been proposed among which sequence-based ones are very promising. However, so far no such method is able to predict effectively the entire human interactome: they require too much time or memory. We present SPRINT (Scoring PRotein INTeractions), a new sequence-based algorithm and tool for predicting protein-protein interactions. We comprehensively compare SPRINT with state-of-the-art programs on seven most reliable human PPI datasets and show that it is more accurate while running orders of magnitude faster and using very little memory. SPRINT is the only sequence-based program that can effectively predict the entire human interactome: it requires between 15 and 100 min, depending on the dataset. Our goal is to transform the very challenging problem of predicting the entire human interactome into a routine task. The source code of SPRINT is freely available from https://github.com/lucian-ilie/SPRINT/ and the datasets and predicted PPIs from www.csd.uwo.ca/faculty/ilie/SPRINT/ .</t>
  </si>
  <si>
    <t xml:space="preserve">http://www.ncbi.nlm.nih.gov/pubmed/30971295</t>
  </si>
  <si>
    <t xml:space="preserve">An OpenMP-based tool for finding longest common subsequence in bioinformatics.</t>
  </si>
  <si>
    <t xml:space="preserve">Finding the longest common subsequence (LCS) among sequences is NP-hard. This is an important problem in bioinformatics for DNA sequence alignment and pattern discovery. In this research, we propose new CPU-based parallel implementations that can provide significant advantages in terms of execution times, monetary cost, and pervasiveness in finding LCS of DNA sequences in an environment where Graphics Processing Units are not available. For general purpose use, we also make the OpenMP-based tool publicly available to end users. In this study, we develop three novel parallel versions of the LCS algorithm on: (i) distributed memory machine using message passing interface (MPI); (ii) shared memory machine using OpenMP, and (iii) hybrid platform that utilizes both distributed and shared memory using MPI-OpenMP. The experimental results with both simulated and real DNA sequence data show that the shared memory OpenMP implementation provides at least two-times absolute speedup than the best sequential version of the algorithm and a relative speedup of almost 7. We provide a detailed comparison of the execution times among the implementations on different platforms with different versions of the algorithm. We also show that removing branch conditions negatively affects the performance of the CPU-based parallel algorithm on OpenMP platform.</t>
  </si>
  <si>
    <t xml:space="preserve">http://www.ncbi.nlm.nih.gov/pubmed/31810454</t>
  </si>
  <si>
    <t xml:space="preserve">FACEPAI: a script for fast and consistent environmental DNA processing and identification.</t>
  </si>
  <si>
    <t xml:space="preserve">The use of environmental DNA (eDNA) has become an increasing important tool in environmental surveys and taxonomic research. High throughput sequencing of samples from soil, water, sediment, trap alcohol or bulk samples generate large amount of barcode sequences that can be assigned to a known taxon with a reference sequence. This process can however be bioinformatic cumbersome and time consuming, especially for researchers without specialised bioinformatic training. A number of different software packages and pipelines are available, but require training in preparation of data, running of analysis and formatting results. Comparison of results produced by different packages are often difficult. FACEPIE is an open source script dependant on a few open source applications that provides a pipeline for rapid analysis and taxonomic assignment of environmental DNA samples. It requires an initial formatting of a reference database, using the script CaPReSe, and a configuration file and can thereafter be run to process any number of samples in succession using the same settings and references. Both configuration and executing are designed to demand as little hands on work as possible, while assuring repeatable results. The demonstration using example data from real environmental samples provides results in a time span ranging from less than 3 min to just above 15 min depending on the numbers of sequences to process. The memory usage is below 2 GB on a desktop PC. FACEPAI and CaPReSe provides a pipeline for analysing a large number of eDNA samples on common equipment, with little bioinformatic skills necessary, for subsequent ecological and taxonomical studies.</t>
  </si>
  <si>
    <t xml:space="preserve">http://www.ncbi.nlm.nih.gov/pubmed/29137598</t>
  </si>
  <si>
    <t xml:space="preserve">GFF3sort: a novel tool to sort GFF3 files for tabix indexing.</t>
  </si>
  <si>
    <t xml:space="preserve">The traditional method of visualizing gene annotation data in JBrowse is converting GFF3 files to JSON format, which is time-consuming. The latest version of JBrowse supports rendering sorted GFF3 files indexed by tabix, a novel strategy that is more convenient than the original conversion process. However, current tools available for GFF3 file sorting have some limitations and their sorting results would lead to erroneous rendering in JBrowse. We developed GFF3sort, a script to sort GFF3 files for tabix indexing. Specifically designed for JBrowse rendering, GFF3sort can properly deal with the order of features that have the same chromosome and start position, either by remembering their original orders or by conducting parent-child topology sorting. Based on our test datasets from seven species, GFF3sort produced accurate sorting results with acceptable efficiency compared with currently available tools. GFF3sort is a novel tool to sort GFF3 files for tabix indexing. We anticipate that GFF3sort will be useful to help with genome annotation data processing and visualization.</t>
  </si>
  <si>
    <t xml:space="preserve">http://www.ncbi.nlm.nih.gov/pubmed/30052755</t>
  </si>
  <si>
    <t xml:space="preserve">MinIONQC: fast and simple quality control for MinION sequencing data.</t>
  </si>
  <si>
    <t xml:space="preserve">MinIONQC provides rapid diagnostic plots and quality control data from one or more flowcells of sequencing data from Oxford Nanopore Technologies' MinION instrument. It can be used to assist with the optimisation of extraction, library preparation, and sequencing protocols, to quickly and directly compare the data from many flowcells, and to provide publication-ready figures summarising sequencing data. MinIONQC is implemented in R and released under an MIT license. It is available for all platforms from https://github.com/roblanf/minion_qc.</t>
  </si>
  <si>
    <t xml:space="preserve">http://www.ncbi.nlm.nih.gov/pubmed/31266441</t>
  </si>
  <si>
    <t xml:space="preserve">SRAssembler: Selective Recursive local Assembly of homologous genomic regions.</t>
  </si>
  <si>
    <t xml:space="preserve">The falling cost of next-generation sequencing technology has allowed deep sequencing across related species and of individuals within species. Whole genome assemblies from these data remain high time- and resource-consuming computational tasks, particularly if best solutions are sought using different assembly strategies and parameter sets. However, in many cases, the underlying research questions are not genome-wide but rather target specific genes or sets of genes. We describe a novel assembly tool, SRAssembler, that efficiently assembles only contigs containing potential homologs of a gene or protein query, thus enabling gene-specific genome studies over large numbers of short read samples. We demonstrate the functionality of SRAssembler with examples largely drawn from plant genomics. The workflow implements a recursive strategy by which relevant reads are successively pulled from the input sets based on overlapping significant matches, resulting in virtual chromosome walking. The typical workflow behavior is illustrated with assembly of simulated reads. Applications to real data show that SRAssembler produces homologous contigs of equivalent quality to whole genome assemblies. Settings can be chosen to not only assemble presumed orthologs but also paralogous gene loci in distinct contigs. A key application is assembly of the same locus in many individuals from population genome data, which provides assessment of structural variation beyond what can be inferred from read mapping to a reference genome alone. SRAssembler can be used on modest computing resources or used in parallel on high performance computing clusters (most easily by invoking a dedicated Singularity image). SRAssembler offers an efficient tool to complement whole genome assembly software. It can be used to solve gene-specific research questions based on large genomic read samples from multiple sources and would be an expedient choice when whole genome assembly from the reads is either not feasible, too costly, or unnecessary. The program can also aid decision making on the depth of sequencing in an ongoing novel genome sequencing project or with respect to ultimate whole genome assembly strategies.</t>
  </si>
  <si>
    <t xml:space="preserve">http://www.ncbi.nlm.nih.gov/pubmed/29478411</t>
  </si>
  <si>
    <t xml:space="preserve">Observation weights unlock bulk RNA-seq tools for zero inflation and single-cell applications.</t>
  </si>
  <si>
    <t xml:space="preserve">Dropout events in single-cell RNA sequencing (scRNA-seq) cause many transcripts to go undetected and induce an excess of zero read counts, leading to power issues in differential expression (DE) analysis. This has triggered the development of bespoke scRNA-seq DE methods to cope with zero inflation. Recent evaluations, however, have shown that dedicated scRNA-seq tools provide no advantage compared to traditional bulk RNA-seq tools. We introduce a weighting strategy, based on a zero-inflated negative binomial model, that identifies excess zero counts and generates gene- and cell-specific weights to unlock bulk RNA-seq DE pipelines for zero-inflated data, boosting performance for scRNA-seq.</t>
  </si>
  <si>
    <t xml:space="preserve">http://www.ncbi.nlm.nih.gov/pubmed/31152127</t>
  </si>
  <si>
    <t xml:space="preserve">Generic Repeat Finder: A High-Sensitivity Tool for Genome-Wide De Novo Repeat Detection.</t>
  </si>
  <si>
    <t xml:space="preserve">). As a generic bioinformatics tool in repeat finding implemented as a parallelized C++ program, GRF was faster and more sensitive than the existing inverted repeat/MITE detection tools based on numerical approaches (i.e. detectIR and detectMITE) in Arabidopsis and mouse. GRF is more sensitive than Inverted Repeat Finder in TIR detection, LTR_FINDER in short TDR detection (≤1,000 nt), and phRAIDER in interspersed repeat detection in Arabidopsis and rice. GRF is an open source available from Github.</t>
  </si>
  <si>
    <t xml:space="preserve">http://www.ncbi.nlm.nih.gov/pubmed/30184069</t>
  </si>
  <si>
    <t xml:space="preserve">Phylogenetic approaches to identifying fragments of the same gene, with application to the wheat genome.</t>
  </si>
  <si>
    <t xml:space="preserve">As the time and cost of sequencing decrease, the number of available genomes and transcriptomes rapidly increases. Yet the quality of the assemblies and the gene annotations varies considerably and often remains poor, affecting downstream analyses. This is particularly true when fragments of the same gene are annotated as distinct genes, which may cause them to be mistaken as paralogs. In this study, we introduce two novel phylogenetic tests to infer non-overlapping or partially overlapping genes that are in fact parts of the same gene. One approach collapses branches with low bootstrap support and the other computes a likelihood ratio test. We extensively validated these methods by (i) introducing and recovering fragmentation on the bread wheat, Triticum aestivum cv. Chinese Spring, chromosome 3B; (ii) by applying the methods to the low-quality 3B assembly and validating predictions against the high-quality 3B assembly; and (iii) by comparing the performance of the proposed methods to the performance of existing methods, namely Ensembl Compara and ESPRIT. Application of this combination to a draft shotgun assembly of the entire bread wheat genome revealed 1221 pairs of genes that are highly likely to be fragments of the same gene. Our approach demonstrates the power of fine-grained evolutionary inferences across multiple species to improving genome assemblies and annotations. An open source software tool is available at https://github.com/DessimozLab/esprit2. Supplementary data are available at Bioinformatics online.</t>
  </si>
  <si>
    <t xml:space="preserve">http://www.ncbi.nlm.nih.gov/pubmed/26743026</t>
  </si>
  <si>
    <t xml:space="preserve">Application of de Novo Sequencing to Large-Scale Complex Proteomics Data Sets.</t>
  </si>
  <si>
    <t xml:space="preserve">Dependent on concise, predefined protein sequence databases, traditional search algorithms perform poorly when analyzing mass spectra derived from wholly uncharacterized protein products. Conversely, de novo peptide sequencing algorithms can interpret mass spectra without relying on reference databases. However, such algorithms have been difficult to apply to complex protein mixtures, in part due to a lack of methods for automatically validating de novo sequencing results. Here, we present novel metrics for benchmarking de novo sequencing algorithm performance on large-scale proteomics data sets and present a method for accurately calibrating false discovery rates on de novo results. We also present a novel algorithm (LADS) that leverages experimentally disambiguated fragmentation spectra to boost sequencing accuracy and sensitivity. LADS improves sequencing accuracy on longer peptides relative to that of other algorithms and improves discriminability of correct and incorrect sequences. Using these advancements, we demonstrate accurate de novo identification of peptide sequences not identifiable using database search-based approaches.</t>
  </si>
  <si>
    <t xml:space="preserve">http://www.ncbi.nlm.nih.gov/pubmed/32031567</t>
  </si>
  <si>
    <t xml:space="preserve">Meta-Prism: Ultra-fast and highly accurate microbial community structure search utilizing dual indexing and parallel computation.</t>
  </si>
  <si>
    <t xml:space="preserve">Microbiome samples are accumulating at an unprecedented speed. As a result, a massive amount of samples have become available for the mining of the intrinsic patterns among them. However, due to the lack of advanced computational tools, fast yet accurate comparisons and searches among thousands to millions of samples are still in urgent need. In this work, we proposed the Meta-Prism method for comparing and searching the microbial community structures amongst tens of thousands of samples. Meta-Prism is at least 10 times faster than contemporary methods serving the same purpose and can provide very accurate search results. The method is based on three computational techniques: dual-indexing approach for sample subgrouping, refined scoring function that could scrutinize the minute differences among samples, and parallel computation on CPU or GPU. The superiority of Meta-Prism on speed and accuracy for multiple sample searches is proven based on searching against ten thousand samples derived from both human and environments. Therefore, Meta-Prism could facilitate similarity search and in-depth understanding among massive number of heterogenous samples in the microbiome universe. The codes of Meta-Prism are available at: https://github.com/HUST-NingKang-Lab/metaPrism.</t>
  </si>
  <si>
    <t xml:space="preserve">http://www.ncbi.nlm.nih.gov/pubmed/29295119</t>
  </si>
  <si>
    <t xml:space="preserve">From Bench to Bedside: A View on Bioinformatics Pipelines.</t>
  </si>
  <si>
    <t xml:space="preserve">Although sequencing technology has become widely available in recent years, the steps in bioinformatics pipelines are time-consuming and barely standardized. New tools to improve individual steps in a pipeline are frequently published and configurations can be quickly adapted to use new versions. We performed case studies with a representative set of pipeline management tools using the GEP-R pipeline, and a qualitative study of different software packages covering relevant classes of software tools. We use a software toolset of R environment, Docker, KNIME, and BPEL to review our first aim of technical and organizational challenges. We propose snapshotting, documentation management, and a hybrid approach for our second aim of approaches to reproducibility. In order to have fully reproducible results derived from raw data, we think that it is necessary to archive biomedical analysis pipelines and their necessary software components.</t>
  </si>
  <si>
    <t xml:space="preserve">http://www.ncbi.nlm.nih.gov/pubmed/26906401</t>
  </si>
  <si>
    <t xml:space="preserve">Accounting for the Multiple Natures of Missing Values in Label-Free Quantitative Proteomics Data Sets to Compare Imputation Strategies.</t>
  </si>
  <si>
    <t xml:space="preserve">Missing values are a genuine issue in label-free quantitative proteomics. Recent works have surveyed the different statistical methods to conduct imputation and have compared them on real or simulated data sets and recommended a list of missing value imputation methods for proteomics application. Although insightful, these comparisons do not account for two important facts: (i) depending on the proteomics data set, the missingness mechanism may be of different natures and (ii) each imputation method is devoted to a specific type of missingness mechanism. As a result, we believe that the question at stake is not to find the most accurate imputation method in general but instead the most appropriate one. We describe a series of comparisons that support our views: For instance, we show that a supposedly &amp;quot;under-performing&amp;quot; method (i.e., giving baseline average results), if applied at the &amp;quot;appropriate&amp;quot; time in the data-processing pipeline (before or after peptide aggregation) on a data set with the &amp;quot;appropriate&amp;quot; nature of missing values, can outperform a blindly applied, supposedly &amp;quot;better-performing&amp;quot; method (i.e., the reference method from the state-of-the-art). This leads us to formulate few practical guidelines regarding the choice and the application of an imputation method in a proteomics context.</t>
  </si>
  <si>
    <t xml:space="preserve">http://www.ncbi.nlm.nih.gov/pubmed/32070994</t>
  </si>
  <si>
    <t xml:space="preserve">A refined 3-in-1 fused protein similarity measure: application in threshold-free hub detection.</t>
  </si>
  <si>
    <t xml:space="preserve">An exhaustive literature survey shows that finding protein/gene similarity is an important step towards solving widespread bioinformatics problems. In this article, we have proposed an improved 3-in-1 fused protein similarity measure called FuSim-II. It is built upon combining the weighted average of biological knowledge extracted from three potential genomic/ proteomic resources such as Gene Ontology(GO), PPIN, and protein sequence. Furthermore, we have shown the application of the proposed measure in detecting potential hub-proteins from a given PPIN. Aiming that, we have proposed a multi-objective clustering-based protein hub detection framework with FuSim-II working as the underlying proximity measure. The PPINs of H. Sapiens and M. Musculus organisms are chosen for experimental purposes. Unlike most of the existing hub-detection methods, the proposed technique does not require to follow any protein degree cut-off or threshold to define hubs. A thorough assessment of efficiency between proposed and existing eight protein similarity measures along with eight single/multi-objective clustering methods has been carried out. Also, a comparative performance analysis between proposed and five existing hub-proteins detection algorithms is conducted. The reported results show the improved performance of FuSim-II over existing protein similarity measures in terms of identifying functionally related proteins as well as relevant hub-proteins.</t>
  </si>
  <si>
    <t xml:space="preserve">http://www.ncbi.nlm.nih.gov/pubmed/32277811</t>
  </si>
  <si>
    <t xml:space="preserve">Portable Nanopore Analytics: Are We There Yet?</t>
  </si>
  <si>
    <t xml:space="preserve">Oxford Nanopore technologies (ONT) add miniaturization and real-time to high-throughput sequencing. All available software for ONT data analytics run on cloud/clusters or personal computers. Instead, a linchpin to true portability is software that works on mobile devices of internet connections. Smartphones' and tablets' chipset/memory/operating systems differ from desktop computers, but software can be recompiled. We sought to understand how portable current ONT analysis methods are. Several tools, from base-calling to genome assembly, were ported and benchmarked on an Android smartphone. Out of 23 programs, 11 succeeded. Recompilation failures included lack of standard headers and unsupported instruction sets. Only DSK, BCALM2 and Kraken were able to process files up to 16GB, with linearly scaling CPU-times. However, peak CPU temperatures were high. In conclusion, the portability scenario is not favorable. Given the fast market growth, attention of developers to ARM chipsets and Android/iOS is warranted, as well as initiatives to implement mobile-specific libraries.</t>
  </si>
  <si>
    <t xml:space="preserve">http://www.ncbi.nlm.nih.gov/pubmed/28531267</t>
  </si>
  <si>
    <t xml:space="preserve">Alignment of 1000 Genomes Project reads to reference assembly GRCh38.</t>
  </si>
  <si>
    <t xml:space="preserve">The 1000 Genomes Project produced more than 100 trillion basepairs of short read sequence from more than 2600 samples in 26 populations over a period of five years. In its final phase, the project released over 85 million genotyped and phased variants on human reference genome assembly GRCh37. An updated reference assembly, GRCh38, was released in late 2013, but there was insufficient time for the final phase of the project analysis to change to the new assembly. Although it is possible to lift the coordinates of the 1000 Genomes Project variants to the new assembly, this is a potentially error-prone process as coordinate remapping is most appropriate only for non-repetitive regions of the genome and those that did not see significant change between the two assemblies. It will also miss variants in any region that was newly added to GRCh38. Thus, to produce the highest quality variants and genotypes on GRCh38, the best strategy is to realign the reads and recall the variants based on the new alignment. As the first step of variant calling for the 1000 Genomes Project data, we have finished remapping all of the 1000 Genomes sequence reads to GRCh38 with alternative scaffold-aware BWA-MEM. The resulting alignments are available as CRAM, a reference-based sequence compression format. The data have been released on our FTP site and are also available from European Nucleotide Archive to facilitate researchers discovering variants on the primary sequences and alternative contigs of GRCh38.</t>
  </si>
  <si>
    <t xml:space="preserve">http://www.ncbi.nlm.nih.gov/pubmed/28436887</t>
  </si>
  <si>
    <t xml:space="preserve">Optimal Block-Based Trimming for Next Generation Sequencing.</t>
  </si>
  <si>
    <t xml:space="preserve">Read trimming is a fundamental first step of the analysis of next generation sequencing (NGS) data. Traditionally, it is performed heuristically, and algorithmic work in this area has been neglected. Here, we address this topic and formulate three optimization problems for block-based trimming (truncating the same low-quality positions at both ends for all reads and removing low-quality truncated reads). We find that all problems are NP-hard. Hence, we investigate the approximability of the problems. Two of them are NP-hard to approximate. However, the non-random distribution of quality scores in NGS data sets makes it tempting to speculate that quality constraints for read positions are typically satisfied by fulfilling quality constraints for reads. Thus, we propose three relaxed problems and develop efficient polynomial-time algorithms for them including heuristic speed-up techniques and parallelizations. We apply these optimized block trimming algorithms to 12 data sets from three species, four sequencers, and read lengths ranging from 36 to 101 bp and find that (i) the omitted constraints are indeed almost always satisfied, (ii) the optimized read trimming algorithms typically yield a higher number of untrimmed bases than traditional heuristics, and (iii) these results can be generalized to alternative objective functions beyond counting the number of untrimmed bases.</t>
  </si>
  <si>
    <t xml:space="preserve">http://www.ncbi.nlm.nih.gov/pubmed/29915429</t>
  </si>
  <si>
    <t xml:space="preserve">Accurate genotyping across variant classes and lengths using variant graphs.</t>
  </si>
  <si>
    <t xml:space="preserve">Genotype estimates from short-read sequencing data are typically based on the alignment of reads to a linear reference, but reads originating from more complex variants (for example, structural variants) often align poorly, resulting in biased genotype estimates. This bias can be mitigated by first collecting a set of candidate variants across discovery methods, individuals and databases, and then realigning the reads to the variants and reference simultaneously. However, this realignment problem has proved computationally difficult. Here, we present a new method (BayesTyper) that uses exact alignment of read k-mers to a graph representation of the reference and variants to efficiently perform unbiased, probabilistic genotyping across the variation spectrum. We demonstrate that BayesTyper generally provides superior variant sensitivity and genotyping accuracy relative to existing methods when used to integrate variants across discovery approaches and individuals. Finally, we demonstrate that including a 'variation-prior' database containing already known variants significantly improves sensitivity.</t>
  </si>
  <si>
    <t xml:space="preserve">http://www.ncbi.nlm.nih.gov/pubmed/28659712</t>
  </si>
  <si>
    <t xml:space="preserve">The Model-Based Study of the Effectiveness of Reporting Lists of Small Feature Sets Using RNA-Seq Data.</t>
  </si>
  <si>
    <t xml:space="preserve">Ranking feature sets for phenotype classification based on gene expression is a challenging issue in cancer bioinformatics. When the number of samples is small, all feature selection algorithms are known to be unreliable, producing significant error, and error estimators suffer from different degrees of imprecision. The problem is compounded by the fact that the accuracy of classification depends on the manner in which the phenomena are transformed into data by the measurement technology. Because next-generation sequencing technologies amount to a nonlinear transformation of the actual gene or RNA concentrations, they can potentially produce less discriminative data relative to the actual gene expression levels. In this study, we compare the performance of ranking feature sets derived from a model of RNA-Seq data with that of a multivariate normal model of gene concentrations using 3 measures: (1) ranking power, (2) length of extensions, and (3) Bayes features. This is the model-based study to examine the effectiveness of reporting lists of small feature sets using RNA-Seq data and the effects of different model parameters and error estimators. The results demonstrate that the general trends of the parameter effects on the ranking power of the underlying gene concentrations are preserved in the RNA-Seq data, whereas the power of finding a good feature set becomes weaker when gene concentrations are transformed by the sequencing machine.</t>
  </si>
  <si>
    <t xml:space="preserve">http://www.ncbi.nlm.nih.gov/pubmed/27672352</t>
  </si>
  <si>
    <t xml:space="preserve">Monitoring Error Rates In Illumina Sequencing.</t>
  </si>
  <si>
    <t xml:space="preserve">Guaranteeing high-quality next-generation sequencing data in a rapidly changing environment is an ongoing challenge. The introduction of the Illumina NextSeq 500 and the depreciation of specific metrics from Illumina's Sequencing Analysis Viewer (SAV; Illumina, San Diego, CA, USA) have made it more difficult to determine directly the baseline error rate of sequencing runs. To improve our ability to measure base quality, we have created an open-source tool to construct the Percent Perfect Reads (PPR) plot, previously provided by the Illumina sequencers. The PPR program is compatible with HiSeq 2000/2500, MiSeq, and NextSeq 500 instruments and provides an alternative to Illumina's quality value (Q) scores for determining run quality. Whereas Q scores are representative of run quality, they are often overestimated and are sourced from different look-up tables for each platform. The PPR's unique capabilities as a cross-instrument comparison device, as a troubleshooting tool, and as a tool for monitoring instrument performance can provide an increase in clarity over SAV metrics that is often crucial for maintaining instrument health. These capabilities are highlighted.</t>
  </si>
  <si>
    <t xml:space="preserve">http://www.ncbi.nlm.nih.gov/pubmed/28646874</t>
  </si>
  <si>
    <t xml:space="preserve">CMSA: a heterogeneous CPU/GPU computing system for multiple similar RNA/DNA sequence alignment.</t>
  </si>
  <si>
    <t xml:space="preserve">The multiple sequence alignment (MSA) is a classic and powerful technique for sequence analysis in bioinformatics. With the rapid growth of biological datasets, MSA parallelization becomes necessary to keep its running time in an acceptable level. Although there are a lot of work on MSA problems, their approaches are either insufficient or contain some implicit assumptions that limit the generality of usage. First, the information of users' sequences, including the sizes of datasets and the lengths of sequences, can be of arbitrary values and are generally unknown before submitted, which are unfortunately ignored by previous work. Second, the center star strategy is suited for aligning similar sequences. But its first stage, center sequence selection, is highly time-consuming and requires further optimization. Moreover, given the heterogeneous CPU/GPU platform, prior studies consider the MSA parallelization on GPU devices only, making the CPUs idle during the computation. Co-run computation, however, can maximize the utilization of the computing resources by enabling the workload computation on both CPU and GPU simultaneously. ) to O(mn). The experimental results show that CMSA achieves an up to 11× speedup and outperforms the state-of-the-art software. CMSA focuses on the multiple similar RNA/DNA sequence alignment and proposes a novel bitmap based algorithm to improve the center star strategy. We can conclude that harvesting the high performance of modern GPU is a promising approach to accelerate multiple sequence alignment. Besides, adopting the co-run computation model can maximize the entire system utilization significantly. The source code is available at https://github.com/wangvsa/CMSA .</t>
  </si>
  <si>
    <t xml:space="preserve">http://www.ncbi.nlm.nih.gov/pubmed/31780650</t>
  </si>
  <si>
    <t xml:space="preserve">Accurate, scalable and integrative haplotype estimation.</t>
  </si>
  <si>
    <t xml:space="preserve">The number of human genomes being genotyped or sequenced increases exponentially and efficient haplotype estimation methods able to handle this amount of data are now required. Here we present a method, SHAPEIT4, which substantially improves upon other methods to process large genotype and high coverage sequencing datasets. It notably exhibits sub-linear running times with sample size, provides highly accurate haplotypes and allows integrating external phasing information such as large reference panels of haplotypes, collections of pre-phased variants and long sequencing reads. We provide SHAPEIT4 in an open source format and demonstrate its performance in terms of accuracy and running times on two gold standard datasets: the UK Biobank data and the Genome In A Bottle.</t>
  </si>
  <si>
    <t xml:space="preserve">http://www.ncbi.nlm.nih.gov/pubmed/30367570</t>
  </si>
  <si>
    <t xml:space="preserve">Efficient computation of motif discovery on Intel Many Integrated Core (MIC) Architecture.</t>
  </si>
  <si>
    <t xml:space="preserve">Novel sequence motifs detection is becoming increasingly essential in computational biology. However, the high computational cost greatly constrains the efficiency of most motif discovery algorithms. In this paper, we accelerate MEME algorithm targeted on Intel Many Integrated Core (MIC) Architecture and present a parallel implementation of MEME called MIC-MEME base on hybrid CPU/MIC computing framework. Our method focuses on parallelizing the starting point searching method and improving iteration updating strategy of the algorithm. MIC-MEME has achieved significant speedups of 26.6 for ZOOPS model and 30.2 for OOPS model on average for the overall runtime when benchmarked on the experimental platform with two Xeon Phi 3120 coprocessors. Furthermore, MIC-MEME has been compared with state-of-arts methods and it shows good scalability with respect to dataset size and the number of MICs. Source code: https://github.com/hkwkevin28/MIC-MEME .</t>
  </si>
  <si>
    <t xml:space="preserve">http://www.ncbi.nlm.nih.gov/pubmed/29994538</t>
  </si>
  <si>
    <t xml:space="preserve">Parallel Computation of the Burrows-Wheeler Transform of Short Reads Using Prefix Parallelism.</t>
  </si>
  <si>
    <t xml:space="preserve">). On actual biological DNA sequence data of about 100 Gbp with a read length of 100 bp (base pairs), a tentative implementation of the proposed method took less than an hour on a single-node computer; i.e., it was about three times faster than one of the fastest programs developed so far.</t>
  </si>
  <si>
    <t xml:space="preserve">http://www.ncbi.nlm.nih.gov/pubmed/28439857</t>
  </si>
  <si>
    <t xml:space="preserve">Assessing Distribution and Variation of Genome-Wide DNA Methylation Using Short-Read Sequencing.</t>
  </si>
  <si>
    <t xml:space="preserve">DNA methylation is one of the most prominent epigenetic marks and is particularly complex in plant genomes. Whole-genome bisulfite sequencing (WGBS) using short reads has become the standard tool to study genome-wide patterns of DNA methylation. The goal of the present protocol is to enable readers to perform WGBS on both the wet lab and the computational side. We briefly outline important steps in bisulfite library preparation, then focus on the different aspects of DNA methylation analysis, from read mapping to identifying biologically relevant differential methylation between different samples.</t>
  </si>
  <si>
    <t xml:space="preserve">http://www.ncbi.nlm.nih.gov/pubmed/29728236</t>
  </si>
  <si>
    <t xml:space="preserve">Tumor growth modeling: Parameter estimation with Maximum Likelihood methods.</t>
  </si>
  <si>
    <t xml:space="preserve">In this work, we focus on estimating the parameters of the widely used Gompertz tumor growth model, based on measurements of the tumor's volume. Being able to accurately describe the dynamics of tumor growth on an individual basis is very important both for growth prediction and designing personalized, optimal therapy schemes (e.g. when using model predictive control). Our analysis aims to compute both the growth rate and the carrying capacity of the Gompertz function, along with the characteristics of the additive Gaussian process and measurement noise of the system. Three methods based on Maximum Likelihood estimation are proposed. The first utilizes an assumption regarding the measurement noise that simplifies the problem, the second combines the Extended Kalman Filter and Maximum Likelihood estimation, and the third is a nonstandard exact form of Maximum Likelihood estimation, where numerical integration is used to approximate the likelihood of the measurements, along with a novel way to reduce the required computations. Synthetic data were used in order to perform extensive simulations aiming to compare the methods' effectiveness, with respect to the accuracy of the estimation. The proposed methods are able to estimate the growth dynamics, even when the noise characteristics are not estimated accurately. Another very important finding is that the methods perform best in the case that corresponds to the problem needed to be solved when dealing with experimental data. Using nonstandard, problem specific techniques can improve the estimation accuracy and best exploit the available data.</t>
  </si>
  <si>
    <t xml:space="preserve">http://www.ncbi.nlm.nih.gov/pubmed/28320324</t>
  </si>
  <si>
    <t xml:space="preserve">QuickMIRSeq: a pipeline for quick and accurate quantification of both known miRNAs and isomiRs by jointly processing multiple samples from microRNA sequencing.</t>
  </si>
  <si>
    <t xml:space="preserve">Genome-wide miRNA expression data can be used to study miRNA dysregulation comprehensively. Although many open-source tools for microRNA (miRNA)-seq data analyses are available, challenges remain in accurate miRNA quantification from large-scale miRNA-seq dataset. We implemented a pipeline called QuickMIRSeq for accurate quantification of known miRNAs and miRNA isoforms (isomiRs) from multiple samples simultaneously. QuickMIRSeq considers the unique nature of miRNAs and combines many important features into its implementation. First, it takes advantage of high redundancy of miRNA reads and introduces joint mapping of multiple samples to reduce computational time. Second, it incorporates the strand information in the alignment step for more accurate quantification. Third, reads potentially arising from background noise are filtered out to improve the reliability of miRNA detection. Fourth, sequences aligned to miRNAs with mismatches are remapped to a reference genome to further reduce false positives. Finally, QuickMIRSeq generates a rich set of QC metrics and publication-ready plots. The rich visualization features implemented allow end users to interactively explore the results and gain more insights into miRNA-seq data analyses. The high degree of automation and interactivity in QuickMIRSeq leads to a substantial reduction in the time and effort required for miRNA-seq data analysis.</t>
  </si>
  <si>
    <t xml:space="preserve">http://www.ncbi.nlm.nih.gov/pubmed/29990264</t>
  </si>
  <si>
    <t xml:space="preserve">Statistical Association Mapping of Population-Structured Genetic Data.</t>
  </si>
  <si>
    <t xml:space="preserve">Association mapping of genetic diseases has attracted extensive research interest during the recent years. However, most of the methodologies introduced so far suffer from spurious inference of the associated sites due to population inhomogeneities. In this paper, we introduce a statistical framework to compensate for this shortcoming by equipping the current methodologies with a state-of-the-art clustering algorithm being widely used in population genetics applications. The proposed framework jointly infers the disease-associated factors and the hidden population structures. In this regard, a Markov Chain-Monte Carlo (MCMC) procedure has been employed to assess the posterior probability distribution of the model parameters. We have implemented our proposed framework on a software package whose performance is extensively evaluated on a number of synthetic datasets, and compared to some of the well-known existing methods such as STRUCTURE. It has been shown that in extreme scenarios, up to $10-15$10-15 percent of improvement in the inference accuracy is achieved with a moderate increase in computational complexity.</t>
  </si>
  <si>
    <t xml:space="preserve">http://www.ncbi.nlm.nih.gov/pubmed/29854245</t>
  </si>
  <si>
    <t xml:space="preserve">SCOTCH: Secure Counting Of encrypTed genomiC data using a Hybrid approach.</t>
  </si>
  <si>
    <t xml:space="preserve">As genomic data are usually at large scale and highly sensitive, it is essential to enable both efficient and secure analysis, by which the data owner can securely delegate both computation and storage on untrusted public cloud. Counting query of genotypes is a basic function for many downstream applications in biomedical research (e.g., computing allele frequency, calculating chi-squared statistics, etc.). Previous solutions show promise on secure counting of outsourced data but the efficiency is still a big limitation for real world applications. In this paper, we propose a novel hybrid solution to combine a rigorous theoretical model (homomorphic encryption) and the latest hardware-based infrastructure (i.e., Software Guard Extensions) to speed up the computation while preserving the privacy of both data owners and data users. Our results demonstrated efficiency by using the real data from the personal genome project.</t>
  </si>
  <si>
    <t xml:space="preserve">http://www.ncbi.nlm.nih.gov/pubmed/30629122</t>
  </si>
  <si>
    <t xml:space="preserve">TOPAS: network-based structural alignment of RNA sequences.</t>
  </si>
  <si>
    <t xml:space="preserve">For many RNA families, the secondary structure is known to be better conserved among the member RNAs compared to the primary sequence. For this reason, it is important to consider the underlying folding structures when aligning RNA sequences, especially for those with relatively low sequence identity. Given a set of RNAs with unknown structures, simultaneous RNA alignment and folding algorithms aim to accurately align the RNAs by jointly predicting their consensus secondary structure and the optimal sequence alignment. Despite the improved accuracy of the resulting alignment, the computational complexity of simultaneous alignment and folding for a pair of RNAs is O(N6), which is too costly to be used for large-scale analysis. In order to address this shortcoming, in this work, we propose a novel network-based scheme for pairwise structural alignment of RNAs. The proposed algorithm, TOPAS, builds on the concept of topological networks that provide structural maps of the RNAs to be aligned. For each RNA sequence, TOPAS first constructs a topological network based on the predicted folding structure, which consists of sequential edges and structural edges weighted by the base-pairing probabilities. The obtained networks can then be efficiently aligned by using probabilistic network alignment techniques, thereby yielding the structural alignment of the RNAs. The computational complexity of our proposed method is significantly lower than that of the Sankoff-style dynamic programming approach, while yielding favorable alignment results. Furthermore, another important advantage of the proposed algorithm is its capability of handling RNAs with pseudoknots while predicting the RNA structural alignment. We demonstrate that TOPAS generally outperforms previous RNA structural alignment methods on RNA benchmarks in terms of both speed and accuracy. Source code of TOPAS and the benchmark data used in this paper are available at https://github.com/bjyoontamu/TOPAS.</t>
  </si>
  <si>
    <t xml:space="preserve">http://www.ncbi.nlm.nih.gov/pubmed/27634377</t>
  </si>
  <si>
    <t xml:space="preserve">EnsCat: clustering of categorical data via ensembling.</t>
  </si>
  <si>
    <t xml:space="preserve">Clustering is a widely used collection of unsupervised learning techniques for identifying natural classes within a data set. It is often used in bioinformatics to infer population substructure. Genomic data are often categorical and high dimensional, e.g., long sequences of nucleotides. This makes inference challenging: The distance metric is often not well-defined on categorical data; running time for computations using high dimensional data can be considerable; and the Curse of Dimensionality often impedes the interpretation of the results. Up to the present, however, the literature and software addressing clustering for categorical data has not yet led to a standard approach. We present software for an ensemble method that performs well in comparison with other methods regardless of the dimensionality of the data. In an ensemble method a variety of instantiations of a statistical object are found and then combined into a consensus value. It has been known for decades that ensembling generally outperforms the components that comprise it in many settings. Here, we apply this ensembling principle to clustering. We begin by generating many hierarchical clusterings with different clustering sizes. When the dimension of the data is high, we also randomly select subspaces also of variable size, to generate clusterings. Then, we combine these clusterings into a single membership matrix and use this to obtain a new, ensembled dissimilarity matrix using Hamming distance. Ensemble clustering, as implemented in R and called EnsCat, gives more clearly separated clusters than other clustering techniques for categorical data. The latest version with manual and examples is available at https://github.com/jlp2duke/EnsCat .</t>
  </si>
  <si>
    <t xml:space="preserve">http://www.ncbi.nlm.nih.gov/pubmed/26922377</t>
  </si>
  <si>
    <t xml:space="preserve">Targeted alignment and end repair elimination increase alignment and methylation measure accuracy for reduced representation bisulfite sequencing data.</t>
  </si>
  <si>
    <t xml:space="preserve">DNA methylation is an important epigenetic modification involved in many biological processes. Reduced representation bisulfite sequencing (RRBS) is a cost-effective method for studying DNA methylation at single base resolution. Although several tools are available for RRBS data processing and analysis, it is not clear which strategy performs the best and there has not been much attention to the contamination issue from artificial cytosines incorporated during the end repair step of library preparation. To address these issues, we describe a new method, Targeted Alignment and Artificial Cytosine Elimination for RRBS (TRACE-RRBS), which aligns bisulfite sequence reads to MSP1 digitally digested reference and specifically removes the end repair cytosines. We compared this approach on a simulated and a real dataset with 7 other RRBS analysis tools and Illumina 450 K microarray platform. TRACE-RRBS aligns sequence reads to a small fraction of the genome where RRBS protocol targets on and was demonstrated as the fastest, most sensitive and specific tool for the simulated dataset. For the real dataset, TRACE-RRBS took about the same time as RRBSMAP, a third to a sixth of time needed for BISMARK and NOVOALIGN. TRACE-RRBS aligned more reads uniquely than other tools and achieved the highest correlation with 450 k microarray data. The end repair artificial cytosine removal increased correlation between nearby CpGs and accuracy of methylation quantification. TRACE-RRBS is fast and more accurate tool for RRBS data analysis. It is freely available for academic use at http://bioinformaticstools.mayo.edu/.</t>
  </si>
  <si>
    <t xml:space="preserve">http://www.ncbi.nlm.nih.gov/pubmed/29993953</t>
  </si>
  <si>
    <t xml:space="preserve">Fast Algorithms for Computing Path-Difference Distances.</t>
  </si>
  <si>
    <t xml:space="preserve">Tree comparison metrics are an important tool for the study of phylogenetic trees. Path-difference distances measure the dissimilarity between two phylogenetic trees (on the same set of taxa) by comparing their path-length vectors. Various norms can be applied to this distance. Three important examples are the $l_{1}\text{-},\;l_{2}\text{-}$l1-,l2-, and $l_{{\infty }}$l∞-norms. The previous best algorithms for computing path-difference distances all have $O(n^{2})$O(n2) running time. In this paper, we show how to compute the $l_{1}$l1-norm path-difference distance in $O(n\;{\log}^{2}\;n)$O(nlog2n) time and how to compute the $l_{2}$l2- and $l_{{\infty }}$l∞-norm path-difference distances in $O(n\;{\log}\;n)$O(nlogn) time. By extending the presented algorithms, we also show that the $l_{p}$lp-norm path-difference distance can be computed in $O(pn\;{\log}^{2}\;n)$O(pnlog2n) time for any positive integer $p$p. In addition, when the integer $p$p is even, we show that the distance can be computed in $O(p^{2}n\;{\log}\;n)$O(p2nlogn) time as well.</t>
  </si>
  <si>
    <t xml:space="preserve">http://www.ncbi.nlm.nih.gov/pubmed/30445607</t>
  </si>
  <si>
    <t xml:space="preserve">pyNVR: investigating factors affecting feature selection from scRNA-seq data for lineage reconstruction.</t>
  </si>
  <si>
    <t xml:space="preserve">The emergence of single-cell RNA-sequencing has enabled analyses that leverage transitioning cell states to reconstruct pseudotemporal trajectories. Multidimensional data sparsity, zero inflation and technical variation necessitate the selection of high-quality features that feed downstream analyses. Despite the development of numerous algorithms for the unsupervised selection of biologically relevant features, their differential performance remains largely unaddressed. We implemented the neighborhood variance ratio (NVR) feature selection approach as a Python package with substantial improvements in performance. In comparing NVR with multiple unsupervised algorithms such as dpFeature, we observed striking differences in features selected. We present evidence that quantifiable dataset properties have observable and predictable effects on the performance of these algorithms. pyNVR is freely available at https://github.com/KenLauLab/NVR. Supplementary data are available at Bioinformatics online.</t>
  </si>
  <si>
    <t xml:space="preserve">http://www.ncbi.nlm.nih.gov/pubmed/32051003</t>
  </si>
  <si>
    <t xml:space="preserve">Robustness and applicability of transcription factor and pathway analysis tools on single-cell RNA-seq data.</t>
  </si>
  <si>
    <t xml:space="preserve">Many functional analysis tools have been developed to extract functional and mechanistic insight from bulk transcriptome data. With the advent of single-cell RNA sequencing (scRNA-seq), it is in principle possible to do such an analysis for single cells. However, scRNA-seq data has characteristics such as drop-out events and low library sizes. It is thus not clear if functional TF and pathway analysis tools established for bulk sequencing can be applied to scRNA-seq in a meaningful way. To address this question, we perform benchmark studies on simulated and real scRNA-seq data. We include the bulk-RNA tools PROGENy, GO enrichment, and DoRothEA that estimate pathway and transcription factor (TF) activities, respectively, and compare them against the tools SCENIC/AUCell and metaVIPER, designed for scRNA-seq. For the in silico study, we simulate single cells from TF/pathway perturbation bulk RNA-seq experiments. We complement the simulated data with real scRNA-seq data upon CRISPR-mediated knock-out. Our benchmarks on simulated and real data reveal comparable performance to the original bulk data. Additionally, we show that the TF and pathway activities preserve cell type-specific variability by analyzing a mixture sample sequenced with 13 scRNA-seq protocols. We also provide the benchmark data for further use by the community. Our analyses suggest that bulk-based functional analysis tools that use manually curated footprint gene sets can be applied to scRNA-seq data, partially outperforming dedicated single-cell tools. Furthermore, we find that the performance of functional analysis tools is more sensitive to the gene sets than to the statistic used.</t>
  </si>
  <si>
    <t xml:space="preserve">http://www.ncbi.nlm.nih.gov/pubmed/32151271</t>
  </si>
  <si>
    <t xml:space="preserve">A benchmark of algorithms for the analysis of pooled CRISPR screens.</t>
  </si>
  <si>
    <t xml:space="preserve">Genome-wide pooled CRISPR-Cas-mediated knockout, activation, and repression screens are powerful tools for functional genomic investigations. Despite their increasing importance, there is currently little guidance on how to design and analyze CRISPR-pooled screens. Here, we provide a review of the commonly used algorithms in the computational analysis of pooled CRISPR screens. We develop a comprehensive simulation framework to benchmark and compare the performance of these algorithms using both synthetic and real datasets. Our findings inform parameter choices of CRISPR screens and provide guidance to researchers on the design and analysis of pooled CRISPR screens.</t>
  </si>
  <si>
    <t xml:space="preserve">http://www.ncbi.nlm.nih.gov/pubmed/30450194</t>
  </si>
  <si>
    <t xml:space="preserve">Large-scale protein function prediction using heterogeneous ensembles.</t>
  </si>
  <si>
    <t xml:space="preserve">Heterogeneous ensembles are an effective approach in scenarios where the ideal data type and/or individual predictor are unclear for a given problem. These ensembles have shown promise for protein function prediction (PFP), but their ability to improve PFP at a large scale is unclear. The overall goal of this study is to critically assess this ability of a variety of heterogeneous ensemble methods across a multitude of functional terms, proteins and organisms. Our results show that these methods, especially Stacking using Logistic Regression, indeed produce more accurate predictions for a variety of Gene Ontology terms differing in size and specificity. To enable the application of these methods to other related problems, we have publicly shared the HPC-enabled code underlying this work as LargeGOPred ( https://github.com/GauravPandeyLab/LargeGOPred).</t>
  </si>
  <si>
    <t xml:space="preserve">http://www.ncbi.nlm.nih.gov/pubmed/31180865</t>
  </si>
  <si>
    <t xml:space="preserve">Predicting Local Inversions Using Rectangle Clustering and Representative Rectangle Prediction.</t>
  </si>
  <si>
    <t xml:space="preserve">As a specific type of structural variation, inversions are enjoying particular traction as a result of their established role in evolution. Using third-generation sequencing technology to predict inversions is growing in interest, but many such methods focus on improving sensitivity, giving rise to either too many false positives or very long running times. In this paper, we propose a new framework for inversion detection based on a combination of two novel theoretical models: rectangle clustering and representative rectangle prediction. This combination can automatically filter out false positive inversion predictions while retaining correct ones, leading to a method that has both high sensitivity and high positive prediction values (PPV). Further, this new framework can run very fast on available data. Our software can be freely obtained at https://github.com/UTbioinf/RigInv.</t>
  </si>
  <si>
    <t xml:space="preserve">http://www.ncbi.nlm.nih.gov/pubmed/29776335</t>
  </si>
  <si>
    <t xml:space="preserve">Using genomic relationship likelihood for parentage assignment.</t>
  </si>
  <si>
    <t xml:space="preserve">Parentage assignment is usually based on a limited number of unlinked, independent genomic markers (microsatellites, low-density single nucleotide polymorphisms (SNPs), etc.). Classical methods for parentage assignment are exclusion-based (i.e. based on loci that violate Mendelian inheritance) or likelihood-based, assuming independent inheritance of loci. For true parent-offspring relations, genotyping errors cause apparent violations of Mendelian inheritance. Thus, the maximum proportion of such violations must be determined, which is complicated by variable call- and genotype error rates among loci and individuals. Recently, genotyping using high-density SNP chips has become available at lower cost and is increasingly used in genetics research and breeding programs. However, dense SNPs are not independently inherited, violating the assumptions of the likelihood-based methods. Hence, parentage assignment usually assumes a maximum proportion of exclusions, or applies likelihood-based methods on a smaller subset of independent markers. Our aim was to develop a fast and accurate trio parentage assignment method for dense SNP data without prior genotyping error- or call rate knowledge among loci and individuals. This genomic relationship likelihood (GRL) method infers parentage by using genomic relationships, which are typically used in genomic prediction models. Using 50 simulated datasets with 53,427 to 55,517 SNPs, genotyping error rates of 1-3% and call rates of ~ 80 to 98%, GRL was found to be fast and highly (~ 99%) accurate for parentage assignment. An iterative approach was developed for training using the evaluation data, giving similar accuracy. For comparison, we used the Colony2 software that assigns parentage and sibship simultaneously to increase the power of the likelihood-based method and found that it has considerably lower accuracy than GRL. We also compared GRL with an exclusion-based method in which one of the parameters was estimated using GRL assignments.This method was slightly more accurate than GRL. We show that GRL is a fast and accurate method of parentage assignment that can use dense, non-independent SNPs, with variable call rates and unknown genotyping error rates. By offering an alternative way of assigning parents, GRL is also suitable for estimating the expected proportion of inconsistent parent-offspring genotypes for exclusion-based models.</t>
  </si>
  <si>
    <t xml:space="preserve">http://www.ncbi.nlm.nih.gov/pubmed/28951530</t>
  </si>
  <si>
    <t xml:space="preserve">Inference of Distribution of Fitness Effects and Proportion of Adaptive Substitutions from Polymorphism Data.</t>
  </si>
  <si>
    <t xml:space="preserve">We compare our framework with one of the most widely used inference methods available and apply it on a recently published chimpanzee exome data set.</t>
  </si>
  <si>
    <t xml:space="preserve">http://www.ncbi.nlm.nih.gov/pubmed/28604721</t>
  </si>
  <si>
    <t xml:space="preserve">Comparison of computational methods for Hi-C data analysis.</t>
  </si>
  <si>
    <t xml:space="preserve">Hi-C is a genome-wide sequencing technique used to investigate 3D chromatin conformation inside the nucleus. Computational methods are required to analyze Hi-C data and identify chromatin interactions and topologically associating domains (TADs) from genome-wide contact probability maps. We quantitatively compared the performance of 13 algorithms in their analyses of Hi-C data from six landmark studies and simulations. This comparison revealed differences in the performance of methods for chromatin interaction identification, but more comparable results for TAD detection between algorithms.</t>
  </si>
  <si>
    <t xml:space="preserve">http://www.ncbi.nlm.nih.gov/pubmed/26803159</t>
  </si>
  <si>
    <t xml:space="preserve">ParDRe: faster parallel duplicated reads removal tool for sequencing studies.</t>
  </si>
  <si>
    <t xml:space="preserve">Current next generation sequencing technologies often generate duplicated or near-duplicated reads that (depending on the application scenario) do not provide any interesting biological information but can increase memory requirements and computational time of downstream analysis. In this work we present ParDRe, a de novo parallel tool to remove duplicated and near-duplicated reads through the clustering of Single-End or Paired-End sequences from fasta or fastq files. It uses a novel bitwise approach to compare the suffixes of DNA strings and employs hybrid MPI/multithreading to reduce runtime on multicore systems. We show that ParDRe is up to 27.29 times faster than Fulcrum (a representative state-of-the-art tool) on a platform with two 8-core Sandy-Bridge processors. Source code in C ++ and MPI running on Linux systems as well as a reference manual are available at https://sourceforge.net/projects/pardre/ jgonzalezd@udc.es.</t>
  </si>
  <si>
    <t xml:space="preserve">http://www.ncbi.nlm.nih.gov/pubmed/28011768</t>
  </si>
  <si>
    <t xml:space="preserve">SeqLib: a C ++ API for rapid BAM manipulation, sequence alignment and sequence assembly.</t>
  </si>
  <si>
    <t xml:space="preserve">We present SeqLib, a C ++ API and command line tool that provides a rapid and user-friendly interface to BAM/SAM/CRAM files, global sequence alignment operations and sequence assembly. Four C libraries perform core operations in SeqLib: HTSlib for BAM access, BWA-MEM and BLAT for sequence alignment and Fermi for error correction and sequence assembly. Benchmarking indicates that SeqLib has lower CPU and memory requirements than leading C ++ sequence analysis APIs. We demonstrate an example of how minimal SeqLib code can extract, error-correct and assemble reads from a CRAM file and then align with BWA-MEM. SeqLib also provides additional capabilities, including chromosome-aware interval queries and read plotting. Command line tools are available for performing integrated error correction, micro-assemblies and alignment. SeqLib is available on Linux and OSX for the C ++98 standard and later at github.com/walaj/SeqLib. SeqLib is released under the Apache2 license. Additional capabilities for BLAT alignment are available under the BLAT license. jwala@broadinstitue.org ; rameen@broadinstitute.org.</t>
  </si>
  <si>
    <t xml:space="preserve">http://www.ncbi.nlm.nih.gov/pubmed/28724352</t>
  </si>
  <si>
    <t xml:space="preserve">A permutation-based non-parametric analysis of CRISPR screen data.</t>
  </si>
  <si>
    <t xml:space="preserve">Clustered regularly-interspaced short palindromic repeats (CRISPR) screens are usually implemented in cultured cells to identify genes with critical functions. Although several methods have been developed or adapted to analyze CRISPR screening data, no single specific algorithm has gained popularity. Thus, rigorous procedures are needed to overcome the shortcomings of existing algorithms. We developed a Permutation-Based Non-Parametric Analysis (PBNPA) algorithm, which computes p-values at the gene level by permuting sgRNA labels, and thus it avoids restrictive distributional assumptions. Although PBNPA is designed to analyze CRISPR data, it can also be applied to analyze genetic screens implemented with siRNAs or shRNAs and drug screens. We compared the performance of PBNPA with competing methods on simulated data as well as on real data. PBNPA outperformed recent methods designed for CRISPR screen analysis, as well as methods used for analyzing other functional genomics screens, in terms of Receiver Operating Characteristics (ROC) curves and False Discovery Rate (FDR) control for simulated data under various settings. Remarkably, the PBNPA algorithm showed better consistency and FDR control on published real data as well. PBNPA yields more consistent and reliable results than its competitors, especially when the data quality is low. R package of PBNPA is available at: https://cran.r-project.org/web/packages/PBNPA/ .</t>
  </si>
  <si>
    <t xml:space="preserve">http://www.ncbi.nlm.nih.gov/pubmed/31176772</t>
  </si>
  <si>
    <t xml:space="preserve">Next-generation transcriptome assembly and analysis: Impact of ploidy.</t>
  </si>
  <si>
    <t xml:space="preserve">Whole genome duplications (WGD) occur widely in plants, but the effects of these events impact all branches of life. WGD events have major evolutionary impacts, often leading to major structural changes within the chromosomes and massive changes in gene expression that facilitate rapid speciation and gene diversification. Even for species that currently have diploid genomes, the impact of ancestral duplication events is still present in the genomes, especially in the context of highly similar gene families that are retained from WGD. However, the impact of these ploidies on various bioinformatics workflows has not been studied well. In this review, we overview biological significance of polyploidy in different organisms. We describe the impact of having polyploid transcriptomes on bioinformatics analyses, especially focusing on transcriptome assembly and transcript quantification. We discuss the benefits of using simulated benchmarking data when we examine the performance of various methods. We also present an example strategy to generate simulated allopolyploid transcriptomes and RNAseq datasets and how these benchmark datasets can be used to assess the performance of transcript assembly and quantification methods. Our benchmarking study shows that all transcriptome assembly methods are affected by having polyploid genomes. Quantification accuracy is also impacted by polyploidy depending on the method. These simulated datasets can be adapted for testing, such as, read mapping, variant calling, and differential expression using biologically realistic conditions.</t>
  </si>
  <si>
    <t xml:space="preserve">http://www.ncbi.nlm.nih.gov/pubmed/31243432</t>
  </si>
  <si>
    <t xml:space="preserve">HUNER: improving biomedical NER with pretraining.</t>
  </si>
  <si>
    <t xml:space="preserve">Several recent studies showed that the application of deep neural networks advanced the state-of-the-art in named entity recognition (NER), including biomedical NER. However, the impact on performance and the robustness of improvements crucially depends on the availability of sufficiently large training corpora, which is a problem in the biomedical domain with its often rather small gold standard corpora. We evaluate different methods for alleviating the data sparsity problem by pretraining a deep neural network (LSTM-CRF), followed by a rather short fine-tuning phase focusing on a particular corpus. Experiments were performed using 34 different corpora covering five different biomedical entity types, yielding an average increase in F1-score of ∼2 pp compared to learning without pretraining. We experimented both with supervised and semi-supervised pretraining, leading to interesting insights into the precision/recall trade-off. Based on our results, we created the stand-alone NER tool HUNER incorporating fully trained models for five entity types. On the independent CRAFT corpus, which was not used for creating HUNER, it outperforms the state-of-the-art tools GNormPlus and tmChem by 5-13 pp on the entity types chemicals, species and genes. HUNER is freely available at https://hu-ner.github.io. HUNER comes in containers, making it easy to install and use, and it can be applied off-the-shelf to arbitrary texts. We also provide an integrated tool for obtaining and converting all 34 corpora used in our evaluation, including fixed training, development and test splits to enable fair comparisons in the future. Supplementary data are available at Bioinformatics online.</t>
  </si>
  <si>
    <t xml:space="preserve">http://www.ncbi.nlm.nih.gov/pubmed/28158331</t>
  </si>
  <si>
    <t xml:space="preserve">Riborex: fast and flexible identification of differential translation from Ribo-seq data.</t>
  </si>
  <si>
    <t xml:space="preserve">Global analysis of translation regulation has recently been enabled by the development of Ribosome Profiling, or Ribo-seq, technology. This approach provides maps of ribosome activity for each expressed gene in a given biological sample. Measurements of translation efficiency are generated when Ribo-seq data is analyzed in combination with matched RNA-seq gene expression profiles. Existing computational methods for identifying genes with differential translation across samples are based on sound principles, but require users to choose between accuracy and speed. We present Riborex, a computational tool for mapping genome-wide differences in translation efficiency. Riborex shares a similar mathematical structure with existing methods, but has a simplified implementation. Riborex directly leverages established RNA-seq analysis frameworks for all parameter estimation, providing users with a choice among robust engines for these computations. The result is a method that is dramatically faster than available methods without sacrificing accuracy. https://github.com/smithlabcode/riborex. andrewds@usc.edu. Supplementary data are available at Bioinformatics online.</t>
  </si>
  <si>
    <t xml:space="preserve">http://www.ncbi.nlm.nih.gov/pubmed/30783653</t>
  </si>
  <si>
    <t xml:space="preserve">The R package Rsubread is easier, faster, cheaper and better for alignment and quantification of RNA sequencing reads.</t>
  </si>
  <si>
    <t xml:space="preserve">We present Rsubread, a Bioconductor software package that provides high-performance alignment and read counting functions for RNA-seq reads. Rsubread is based on the successful Subread suite with the added ease-of-use of the R programming environment, creating a matrix of read counts directly as an R object ready for downstream analysis. It integrates read mapping and quantification in a single package and has no software dependencies other than R itself. We demonstrate Rsubread's ability to detect exon-exon junctions de novo and to quantify expression at the level of either genes, exons or exon junctions. The resulting read counts can be input directly into a wide range of downstream statistical analyses using other Bioconductor packages. Using SEQC data and simulations, we compare Rsubread to TopHat2, STAR and HTSeq as well as to counting functions in the Bioconductor infrastructure packages. We consider the performance of these tools on the combined quantification task starting from raw sequence reads through to summary counts, and in particular evaluate the performance of different combinations of alignment and counting algorithms. We show that Rsubread is faster and uses less memory than competitor tools and produces read count summaries that more accurately correlate with true values.</t>
  </si>
  <si>
    <t xml:space="preserve">http://www.ncbi.nlm.nih.gov/pubmed/26336140</t>
  </si>
  <si>
    <t xml:space="preserve">Global Alignment of Protein-Protein Interaction Networks: A Survey.</t>
  </si>
  <si>
    <t xml:space="preserve">In this paper, we survey algorithms that perform global alignment of networks or graphs. Global network alignment aligns two or more given networks to find the best mapping from nodes in one network to nodes in other networks. Since graphs are a common method of data representation, graph alignment has become important with many significant applications. Protein-protein interactions can be modeled as networks and aligning these networks of protein interactions has many applications in biological research. In this survey, we review algorithms for global pairwise alignment highlighting various proposed approaches, and classify them based on their methodology. Evaluation metrics that are used to measure the quality of the resulting alignments are also surveyed. We discuss and present a comparison between selected aligners on the same datasets and evaluate using the same evaluation metrics. Finally, a quick overview of the most popular databases of protein interaction networks is presented focusing on datasets that have been used recently.</t>
  </si>
  <si>
    <t xml:space="preserve">http://www.ncbi.nlm.nih.gov/pubmed/32107702</t>
  </si>
  <si>
    <t xml:space="preserve">Assessing the accuracy of octanol-water partition coefficient predictions in the SAMPL6 Part II log P Challenge.</t>
  </si>
  <si>
    <t xml:space="preserve">The SAMPL Challenges aim to focus the biomolecular and physical modeling community on issues that limit the accuracy of predictive modeling of protein-ligand binding for rational drug design. In the SAMPL5 log D Challenge, designed to benchmark the accuracy of methods for predicting drug-like small molecule transfer free energies from aqueous to nonpolar phases, participants found it difficult to make accurate predictions due to the complexity of protonation state issues. In the SAMPL6 log P Challenge, we asked participants to make blind predictions of the octanol-water partition coefficients of neutral species of 11 compounds and assessed how well these methods performed absent the complication of protonation state effects. This challenge builds on the SAMPL6 p[Formula: see text] Challenge, which asked participants to predict p[Formula: see text] values of a superset of the compounds considered in this log P challenge. Blind prediction sets of 91 prediction methods were collected from 27 research groups, spanning a variety of quantum mechanics (QM) or molecular mechanics (MM)-based physical methods, knowledge-based empirical methods, and mixed approaches. There was a 50% increase in the number of participating groups and a 20% increase in the number of submissions compared to the SAMPL5 log D Challenge. Overall, the accuracy of octanol-water log P predictions in SAMPL6 Challenge was higher than cyclohexane-water log D predictions in SAMPL5, likely because modeling only the neutral species was necessary for log P and several categories of method benefited from the vast amounts of experimental octanol-water log P data. There were many highly accurate methods: 10 diverse methods achieved RMSE less than 0.5 log P units. These included QM-based methods, empirical methods, and mixed methods with physical modeling supported with empirical corrections. A comparison of physical modeling methods showed that QM-based methods outperformed MM-based methods. The average RMSE of the most accurate five MM-based, QM-based, empirical, and mixed approach methods based on RMSE were 0.92 ± 0.13, 0.48 ± 0.06, 0.47 ± 0.05, and 0.50 ± 0.06, respectively.</t>
  </si>
  <si>
    <t xml:space="preserve">http://www.ncbi.nlm.nih.gov/pubmed/28665011</t>
  </si>
  <si>
    <t xml:space="preserve">Demographic model selection using random forests and the site frequency spectrum.</t>
  </si>
  <si>
    <t xml:space="preserve">Phylogeographic data sets have grown from tens to thousands of loci in recent years, but extant statistical methods do not take full advantage of these large data sets. For example, approximate Bayesian computation (ABC) is a commonly used method for the explicit comparison of alternate demographic histories, but it is limited by the &amp;quot;curse of dimensionality&amp;quot; and issues related to the simulation and summarization of data when applied to next-generation sequencing (NGS) data sets. We implement here several improvements to overcome these difficulties. We use a Random Forest (RF) classifier for model selection to circumvent the curse of dimensionality and apply a binned representation of the multidimensional site frequency spectrum (mSFS) to address issues related to the simulation and summarization of large SNP data sets. We evaluate the performance of these improvements using simulation and find low overall error rates (~7%). We then apply the approach to data from Haplotrema vancouverense, a land snail endemic to the Pacific Northwest of North America. Fifteen demographic models were compared, and our results support a model of recent dispersal from coastal to inland rainforests. Our results demonstrate that binning is an effective strategy for the construction of a mSFS and imply that the statistical power of RF when applied to demographic model selection is at least comparable to traditional ABC algorithms. Importantly, by combining these strategies, large sets of models with differing numbers of populations can be evaluated.</t>
  </si>
  <si>
    <t xml:space="preserve">http://www.ncbi.nlm.nih.gov/pubmed/31739806</t>
  </si>
  <si>
    <t xml:space="preserve">Assessment of computational methods for the analysis of single-cell ATAC-seq data.</t>
  </si>
  <si>
    <t xml:space="preserve">Recent innovations in single-cell Assay for Transposase Accessible Chromatin using sequencing (scATAC-seq) enable profiling of the epigenetic landscape of thousands of individual cells. scATAC-seq data analysis presents unique methodological challenges. scATAC-seq experiments sample DNA, which, due to low copy numbers (diploid in humans), lead to inherent data sparsity (1-10% of peaks detected per cell) compared to transcriptomic (scRNA-seq) data (10-45% of expressed genes detected per cell). Such challenges in data generation emphasize the need for informative features to assess cell heterogeneity at the chromatin level. We present a benchmarking framework that is applied to 10 computational methods for scATAC-seq on 13 synthetic and real datasets from different assays, profiling cell types from diverse tissues and organisms. Methods for processing and featurizing scATAC-seq data were compared by their ability to discriminate cell types when combined with common unsupervised clustering approaches. We rank evaluated methods and discuss computational challenges associated with scATAC-seq analysis including inherently sparse data, determination of features, peak calling, the effects of sequencing coverage and noise, and clustering performance. Running times and memory requirements are also discussed. This reference summary of scATAC-seq methods offers recommendations for best practices with consideration for both the non-expert user and the methods developer. Despite variation across methods and datasets, SnapATAC, Cusanovich2018, and cisTopic outperform other methods in separating cell populations of different coverages and noise levels in both synthetic and real datasets. Notably, SnapATAC is the only method able to analyze a large dataset (&amp;gt; 80,000 cells).</t>
  </si>
  <si>
    <t xml:space="preserve">http://www.ncbi.nlm.nih.gov/pubmed/29732264</t>
  </si>
  <si>
    <t xml:space="preserve">Algorithms and strategies in short-read shotgun metagenomic reconstruction of plant communities.</t>
  </si>
  <si>
    <t xml:space="preserve">DNA may be preserved for thousands of years in very cold or dry environments, and plant tissue fragments and pollen trapped in soils and shallow aquatic sediments are well suited for the molecular characterization of past floras. However, one obstacle in this area of study is the limiting bias in the bioinformatic classification of short fragments of degraded DNA from the large, complex genomes of plants. To establish one possible baseline protocol for the rapid classification of short-read shotgun metagenomic data for reconstructing plant communities, the read classification programs Kraken, Centrifuge, and MegaBLAST were tested on simulated and ancient data with classification against a reference database targeting plants. Performance tests on simulated data suggest that Kraken and Centrifuge outperform MegaBLAST. Kraken tends to be the most conservative approach with high precision, whereas Centrifuge has higher sensitivity. Reanalysis of 13,000 years of ancient sedimentary DNA from North America characterizes potential post-glacial vegetation succession. Classification method choice has an impact on performance and any downstream interpretation of results. The reanalysis of ancient DNA from glacial lake sediments yielded vegetation histories that varied depending on method, potentially changing paleoecological conclusions drawn from molecular evidence.</t>
  </si>
  <si>
    <t xml:space="preserve">http://www.ncbi.nlm.nih.gov/pubmed/32313073</t>
  </si>
  <si>
    <t xml:space="preserve">Author Correction: An evaluation of the accuracy and speed of metagenome analysis tools.</t>
  </si>
  <si>
    <t xml:space="preserve">An amendment to this paper has been published and can be accessed via a link at the top of the paper.</t>
  </si>
  <si>
    <t xml:space="preserve">http://www.ncbi.nlm.nih.gov/pubmed/28398468</t>
  </si>
  <si>
    <t xml:space="preserve">RTK: efficient rarefaction analysis of large datasets.</t>
  </si>
  <si>
    <t xml:space="preserve">The rapidly expanding microbiomics field is generating increasingly larger datasets, characterizing the microbiota in diverse environments. Although classical numerical ecology methods provide a robust statistical framework for their analysis, software currently available is inadequate for large datasets and some computationally intensive tasks, like rarefaction and associated analysis. Here we present a software package for rarefaction analysis of large count matrices, as well as estimation and visualization of diversity, richness and evenness. Our software is designed for ease of use, operating at least 7x faster than existing solutions, despite requiring 10x less memory. C ++ and R source code (GPL v.2) as well as binaries are available from https://github.com/hildebra/Rarefaction and from CRAN (https://cran.r-project.org/). bork@embl.de or falk.hildebrand@embl.de. Supplementary data are available at Bioinformatics online.</t>
  </si>
  <si>
    <t xml:space="preserve">http://www.ncbi.nlm.nih.gov/pubmed/31604912</t>
  </si>
  <si>
    <t xml:space="preserve">A systematic evaluation of single cell RNA-seq analysis pipelines.</t>
  </si>
  <si>
    <t xml:space="preserve">The recent rapid spread of single cell RNA sequencing (scRNA-seq) methods has created a large variety of experimental and computational pipelines for which best practices have not yet been established. Here, we use simulations based on five scRNA-seq library protocols in combination with nine realistic differential expression (DE) setups to systematically evaluate three mapping, four imputation, seven normalisation and four differential expression testing approaches resulting in ~3000 pipelines, allowing us to also assess interactions among pipeline steps. We find that choices of normalisation and library preparation protocols have the biggest impact on scRNA-seq analyses. Specifically, we find that library preparation determines the ability to detect symmetric expression differences, while normalisation dominates pipeline performance in asymmetric DE-setups. Finally, we illustrate the importance of informed choices by showing that a good scRNA-seq pipeline can have the same impact on detecting a biological signal as quadrupling the sample size.</t>
  </si>
  <si>
    <t xml:space="preserve">http://www.ncbi.nlm.nih.gov/pubmed/29981002</t>
  </si>
  <si>
    <t xml:space="preserve">A Critical Comparison of Rejection-Based Algorithms for Simulation of Large Biochemical Reaction Networks.</t>
  </si>
  <si>
    <t xml:space="preserve">The rejection-based simulation technique has been applying to improve the computational efficiency of the stochastic simulation algorithm (SSA) in simulating large reaction networks, which are required for a thorough understanding of biological systems. We compare two recently proposed simulation methods, namely the composition-rejection algorithm (SSA-CR) and the rejection-based SSA (RSSA), aiming for this purpose. We discuss the right interpretation of the rejection-based technique used in these algorithms in order to make an informed choice when dealing with different aspects of biochemical networks. We provide the theoretical analysis as well as the detailed runtime comparison of these algorithms on concrete biological models. We highlight important factors that are omitted in previous analysis of these algorithms. The numerical comparison shows that for reaction networks where the search cost is expensive then SSA-CR is more efficient, and for reaction networks where the update cost is dominant, often the case in practice, then RSSA should be the choice.</t>
  </si>
  <si>
    <t xml:space="preserve">http://www.ncbi.nlm.nih.gov/pubmed/31504166</t>
  </si>
  <si>
    <t xml:space="preserve">A likelihood method for estimating present-day human contamination in ancient male samples using low-depth X-chromosome data.</t>
  </si>
  <si>
    <t xml:space="preserve">The presence of present-day human contaminating DNA fragments is one of the challenges defining ancient DNA (aDNA) research. This is especially relevant to the ancient human DNA field where it is difficult to distinguish endogenous molecules from human contaminants due to their genetic similarity. Recently, with the advent of high-throughput sequencing and new aDNA protocols, hundreds of ancient human genomes have become available. Contamination in those genomes has been measured with computational methods often developed specifically for these empirical studies. Consequently, some of these methods have not been implemented and tested for general use while few are aimed at low-depth nuclear data, a common feature in aDNA datasets. We develop a new X-chromosome-based maximum likelihood method for estimating present-day human contamination in low-depth sequencing data from male individuals. We implement our method for general use, assess its performance under conditions typical of ancient human DNA research, and compare it to previous nuclear data-based methods through extensive simulations. For low-depth data, we show that existing methods can produce unusable estimates or substantially underestimate contamination. In contrast, our method provides accurate estimates for a depth of coverage as low as 0.5× on the X-chromosome when contamination is below 25%. Moreover, our method still yields meaningful estimates in very challenging situations, i.e. when the contaminant and the target come from closely related populations or with increased error rates. With a running time below 5 min, our method is applicable to large scale aDNA genomic studies. The method is implemented in C++ and R and is available in github.com/sapfo/contaminationX and popgen.dk/angsd.</t>
  </si>
  <si>
    <t xml:space="preserve">http://www.ncbi.nlm.nih.gov/pubmed/28682264</t>
  </si>
  <si>
    <t xml:space="preserve">NGS-FC: A Next-Generation Sequencing Data Format Converter.</t>
  </si>
  <si>
    <t xml:space="preserve">With the widespread implementation of next-generation sequencing (NGS) technologies, millions of sequences have been produced. A lot of databases were created to store and organize the high-throughput sequencing data. Numerous analysis software programs and tools have been developed over the past years. Most of them use specific formats for data representation and storage. Data interoperability becomes a crucial challenge and many tools have been developed to convert NGS data from one format to another. However, most of them were developed for specific and limited formats. Here, we present NGS-FC (Next-Generation Sequencing Format Converter), which provides a framework to support the conversion between several formats. It supports 14 formats now and provides interfaces to enable users to improve the existing converters and add new ones. Moreover, NGS-FC achieved the overall competitive performance in comparison with some existing converters in terms of RAM usage and running time. The software is written in Java and can be executed standalone. The source code and documentation are freely available at http://sysbio.suda.edu.cn/NGS-FC.</t>
  </si>
  <si>
    <t xml:space="preserve">http://www.ncbi.nlm.nih.gov/pubmed/31950998</t>
  </si>
  <si>
    <t xml:space="preserve">Simulating trees with millions of species.</t>
  </si>
  <si>
    <t xml:space="preserve">The birth-death model constitutes the theoretical backbone of most phylogenetic tools for reconstructing speciation/extinction dynamics over time. Performing simulations of reconstructed trees (linking extant taxa) under the birth-death model in backward time, conditioned on the number of species sampled at present day and, in some cases, a specific time interval since the most recent common ancestor (MRCA), is needed for assessing the performance of reconstruction tools, for parametric bootstrapping and for detecting data outliers. The few simulation tools that exist scale poorly to large modern phylogenies, which can comprise thousands or even millions of tips (and rising). Here I present efficient software for simulating reconstructed phylogenies under time-dependent birth-death models in backward time, conditioned on the number of sampled species and (optionally) on the time since the MRCA. On large trees, my software is 1,000-10,000 times faster than existing tools. The presented software is incorporated into the R package &amp;quot;castor&amp;quot;, which is available on The Comprehensive R Archive Network (CRAN).</t>
  </si>
  <si>
    <t xml:space="preserve">http://www.ncbi.nlm.nih.gov/pubmed/31999333</t>
  </si>
  <si>
    <t xml:space="preserve">BioSeqZip: a collapser of NGS redundant reads for the optimisation of sequence analysis.</t>
  </si>
  <si>
    <t xml:space="preserve">High-Throughput Next-Generation-Sequencing can generate huge sequence files, whose analysis requires alignment algorithms that are typically very demanding in terms of memory and computational resources. This is a significant issue, especially for machines with limited hardware capabilities. As the redundancy of the sequences typically increases with coverage, collapsing such files into compact sets of non-redundant reads has the two-fold advantage of reducing file size and speeding-up the alignment, avoiding to map the same sequence multiple times. BioSeqZip generates compact and sorted lists of alignment-ready non-redundant sequences, keeping track of their occurrences in the raw files as well as of their quality score information. By exploiting a memory-constrained external sorting algorithm, it can be executed on either single or multi-sample data-sets even on computers with medium computational capabilities. On request, it can even re-expand the compacted files to their original state. Our extensive experiments on RNA-seq data show that BioSeqZip considerably brings down the computational costs of a standard sequence analysis pipeline, with particular benefits for the alignment procedures that typically have the highest requirements in terms of memory and execution time. In our tests, BioSeqZip was able to compact 2.7 billions of reads into 963 millions of unique tags reducing the size of sequence files up to 70% and speeding-up the alignment by 50% at least. BioSeqZip is available at https://github.com/bioinformatics-polito/BioSeqZip. Supplementary data are available at Bioinformatics online.</t>
  </si>
  <si>
    <t xml:space="preserve">http://www.ncbi.nlm.nih.gov/pubmed/28172520</t>
  </si>
  <si>
    <t xml:space="preserve">P3BSseq: parallel processing pipeline software for automatic analysis of bisulfite sequencing data.</t>
  </si>
  <si>
    <t xml:space="preserve">Bisulfite sequencing (BSseq) processing is among the most cumbersome next generation sequencing (NGS) applications. Though some BSseq processing tools are available, they are scattered, require puzzling parameters and are running-time and memory-usage demanding. We developed P3BSseq, a parallel processing pipeline for fast, accurate and automatic analysis of BSseq reads that trims, aligns, annotates, records the intermediate results, performs bisulfite conversion quality assessment, generates BED methylome and report files following the NIH standards. P3BSseq outperforms the known BSseq mappers regarding running time, computer hardware requirements (processing power and memory use) and is optimized to process the upcoming, extended BSseq reads. We optimized the P3BSseq parameters for directional and non-directional libraries, and for single-end and paired-end reads of Whole Genome and Reduced Representation BSseq. P3BSseq is a user-friendly streamlined solution for BSseq upstream analysis, requiring only basic computer and NGS knowledge. P3BSseq binaries and documentation are available at: http://sourceforge.net/p/p3bsseq/wiki/Home/ mararabra@yahoo.co.uk Supplementary data are available at Bioinformatics online.</t>
  </si>
  <si>
    <t xml:space="preserve">http://www.ncbi.nlm.nih.gov/pubmed/27444371</t>
  </si>
  <si>
    <t xml:space="preserve">Protein-protein interactions: detection, reliability assessment and applications.</t>
  </si>
  <si>
    <t xml:space="preserve">Protein-protein interactions (PPIs) participate in all important biological processes in living organisms, such as catalyzing metabolic reactions, DNA replication, DNA transcription, responding to stimuli and transporting molecules from one location to another. To reveal the function mechanisms in cells, it is important to identify PPIs that take place in the living organism. A large number of PPIs have been discovered by high-throughput experiments and computational methods. However, false-positive PPIs have been introduced too. Therefore, to obtain reliable PPIs, many computational methods have been proposed. Generally, these methods can be classified into two categories. One category includes the methods that are designed to determine new reliable PPIs. The other one is designed to assess the reliability of existing PPIs and filter out the unreliable ones. In this article, we review the two kinds of methods for detecting reliable PPIs, and then focus on evaluating the performance of some of these typical methods. Later on, we also enumerate several PPI network-based applications with taking a reliability assessment of the PPI data into consideration. Finally, we will discuss the challenges for obtaining reliable PPIs and future directions of the construction of reliable PPI networks. Our research will provide readers some guidance for choosing appropriate methods and features for obtaining reliable PPIs.</t>
  </si>
  <si>
    <t xml:space="preserve">http://www.ncbi.nlm.nih.gov/pubmed/28231449</t>
  </si>
  <si>
    <t xml:space="preserve">Synthetic Gene Circuits Learn to Classify.</t>
  </si>
  <si>
    <t xml:space="preserve">An efficient computational algorithm is developed to design microRNA-based synthetic cell classifiers and to optimize their performance.</t>
  </si>
  <si>
    <t xml:space="preserve">http://www.ncbi.nlm.nih.gov/pubmed/28989812</t>
  </si>
  <si>
    <t xml:space="preserve">Sparse Canonical Correlation Analysis via Truncated &lt;i&gt;ℓ&lt;/i&gt;&lt;sub&gt;1&lt;/sub&gt;-norm with Application to Brain Imaging Genetics.</t>
  </si>
  <si>
    <t xml:space="preserve">-norm based SCCA methods. Besides, we propose two efficient optimization algorithms and prove their convergence. The experimental results, compared with two benchmark methods, show that our method identifies better and meaningful canonical loading patterns in both simulated and real imaging genetic analyse.</t>
  </si>
  <si>
    <t xml:space="preserve">http://www.ncbi.nlm.nih.gov/pubmed/30859188</t>
  </si>
  <si>
    <t xml:space="preserve">Using local alignment to enhance single-cell bisulfite sequencing data efficiency.</t>
  </si>
  <si>
    <t xml:space="preserve">Single-cell bisulfite sequencing (BS-seq) techniques have been developed for DNA methylation heterogeneity detection and studies with limited materials. However, the data deficiency such as low read mapping ratio is still a critical issue. We comprehensively characterize single-cell BS-seq data and reveal chimerical molecules to be the major source of alignment failures. These chimerical molecules are produced by recombination of genomic proximal sequences with microhomology regions (MR) after bisulfite conversion. In addition, we find DNA methylation within MR is highly variable, suggesting the necessity of removing these regions to accurately estimate DNA methylation levels. We further develop scBS-map to perform quality control and local alignment of bisulfite sequencing data, chimerical molecule determination and MR removal. Using scBS-map, we show remarkable increases in uniquely mapped reads, genomic coverage and number of CpG sites, and recover more functional elements with precise DNA methylation estimation. The scBS-map software is freely available at https://github.com/wupengomics/scBS-map. Supplementary data are available at Bioinformatics online.</t>
  </si>
  <si>
    <t xml:space="preserve">http://www.ncbi.nlm.nih.gov/pubmed/29039688</t>
  </si>
  <si>
    <t xml:space="preserve">MELC Genomics: A Framework for De Novo Genome Assembly.</t>
  </si>
  <si>
    <t xml:space="preserve">The development of next-generation sequencing platforms increased substantially the capacity of data generation. In addition, in the past years, the costs for whole genome sequencing have been reduced that made it easier to access this technology. As a result, the storage and analysis of the data generated became a challenge, ushering in the development of bioinformatic tools, such as programs and programming languages, able to store, process, and analyze this huge amount of information. In this article, we present MELC genomics, a framework for genome assembly in a simple and fast workflow.</t>
  </si>
  <si>
    <t xml:space="preserve">http://www.ncbi.nlm.nih.gov/pubmed/31500668</t>
  </si>
  <si>
    <t xml:space="preserve">scBFA: modeling detection patterns to mitigate technical noise in large-scale single-cell genomics data.</t>
  </si>
  <si>
    <t xml:space="preserve">Technical variation in feature measurements, such as gene expression and locus accessibility, is a key challenge of large-scale single-cell genomic datasets. We show that this technical variation in both scRNA-seq and scATAC-seq datasets can be mitigated by analyzing feature detection patterns alone and ignoring feature quantification measurements. This result holds when datasets have low detection noise relative to quantification noise. We demonstrate state-of-the-art performance of detection pattern models using our new framework, scBFA, for both cell type identification and trajectory inference. Performance gains can also be realized in one line of R code in existing pipelines.</t>
  </si>
  <si>
    <t xml:space="preserve">http://www.ncbi.nlm.nih.gov/pubmed/26818685</t>
  </si>
  <si>
    <t xml:space="preserve">A full Bayesian partition model for identifying hypo- and hyper-methylated loci from single nucleotide resolution sequencing data.</t>
  </si>
  <si>
    <t xml:space="preserve">DNA methylation is an epigenetic modification that plays important roles on gene regulation. Study of whole-genome bisulfite sequencing and reduced representation bisulfite sequencing brings the availability of DNA methylation at single CpG resolution. The main interest of study on DNA methylation data is to test the methylation difference under two conditions of biological samples. However, the high cost and complexity of this sequencing experiment limits the number of biological replicates, which brings challenges to the development of statistical methods. Bayesian modeling is well known to be able to borrow strength across the genome, and hence is a powerful tool for high-dimensional-low-sample-size data. In order to provide accurate identification of methylation loci, especially for low coverage data, we propose a full Bayesian partition model to detect differentially methylated loci under two conditions of scientific study. Since hypo-methylation and hyper-methylation have distinct biological implication, it is desirable to differentiate these two types of differential methylation. The advantage of our Bayesian model is that it can produce one-step output of each locus being either equal-, hypo- or hyper-methylated locus without further post-hoc analysis. An R package named as MethyBayes implementing the proposed full Bayesian partition model will be submitted to the bioconductor website upon publication of the manuscript. The proposed full Bayesian partition model outperforms existing methods in terms of power while maintaining a low false discovery rate based on simulation studies and real data analysis including bioinformatics analysis.</t>
  </si>
  <si>
    <t xml:space="preserve">http://www.ncbi.nlm.nih.gov/pubmed/30062738</t>
  </si>
  <si>
    <t xml:space="preserve">Overall indices for assessing agreement among multiple raters.</t>
  </si>
  <si>
    <t xml:space="preserve">The need to assess agreement exists in various clinical studies where quantifying inter-rater reliability is of great importance. Use of unscaled agreement indices, such as total deviation index and coverage probability (CP), is recommended for two main reasons: (i) they are intuitive in a sense that interpretations are tied to the original measurement unit; (ii) practitioners can readily determine whether the agreement is satisfactory by directly comparing the value of the index to a prespecified tolerable CP or absolute difference. However, the unscaled indices were only defined in the context of comparing two raters or multiple raters that assume homogeneity of variances across raters. In this paper, we introduce a set of overall indices based on the root mean square of pairwise differences that are unscaled and can be used to evaluate agreement among multiple raters that often exhibit heterogeneous measurement processes in practice. Furthermore, we propose another overall agreement index based on the root mean square of pairwise differences that is scaled and extends the concept of the recently proposed relative area under CP curve in the presence of multiple raters. We present the definitions of overall indices and propose inference procedures in which bootstrap methods are used for the estimation of standard errors. We assess the performance of the proposed approach and demonstrate its superiority over the existing methods when raters exhibit heterogeneous measurement processes using simulation studies. Finally, we demonstrate the application of our methods using a renal study.</t>
  </si>
  <si>
    <t xml:space="preserve">http://www.ncbi.nlm.nih.gov/pubmed/29617936</t>
  </si>
  <si>
    <t xml:space="preserve">De novo haplotype reconstruction in viral quasispecies using paired-end read guided path finding.</t>
  </si>
  <si>
    <t xml:space="preserve">RNA virus populations contain different but genetically related strains, all infecting an individual host. Reconstruction of the viral haplotypes is a fundamental step to characterize the virus population, predict their viral phenotypes and finally provide important information for clinical treatment and prevention. Advances of the next-generation sequencing technologies open up new opportunities to assemble full-length haplotypes. However, error-prone short reads, high similarities between related strains, an unknown number of haplotypes pose computational challenges for reference-free haplotype reconstruction. There is still much room to improve the performance of existing haplotype assembly tools. In this work, we developed a de novo haplotype reconstruction tool named PEHaplo, which employs paired-end reads to distinguish highly similar strains for viral quasispecies data. It was applied on both simulated and real quasispecies data, and the results were benchmarked against several recently published de novo haplotype reconstruction tools. The comparison shows that PEHaplo outperforms the benchmarked tools in a comprehensive set of metrics. The source code and the documentation of PEHaplo are available at https://github.com/chjiao/PEHaplo. Supplementary data are available at Bioinformatics online.</t>
  </si>
  <si>
    <t xml:space="preserve">http://www.ncbi.nlm.nih.gov/pubmed/30309317</t>
  </si>
  <si>
    <t xml:space="preserve">Integrating omics datasets with the OmicsPLS package.</t>
  </si>
  <si>
    <t xml:space="preserve">With the exponential growth in available biomedical data, there is a need for data integration methods that can extract information about relationships between the data sets. However, these data sets might have very different characteristics. For interpretable results, data-specific variation needs to be quantified. For this task, Two-way Orthogonal Partial Least Squares (O2PLS) has been proposed. To facilitate application and development of the methodology, free and open-source software is required. However, this is not the case with O2PLS. We introduce OmicsPLS, an open-source implementation of the O2PLS method in R. It can handle both low- and high-dimensional datasets efficiently. Generic methods for inspecting and visualizing results are implemented. Both a standard and faster alternative cross-validation methods are available to determine the number of components. A simulation study shows good performance of OmicsPLS compared to alternatives, in terms of accuracy and CPU runtime. We demonstrate OmicsPLS by integrating genetic and glycomic data. We propose the OmicsPLS R package: a free and open-source implementation of O2PLS for statistical data integration. OmicsPLS is available at https://cran.r-project.org/package=OmicsPLS and can be installed in R via install.packages(&amp;quot;OmicsPLS&amp;quot;).</t>
  </si>
  <si>
    <t xml:space="preserve">http://www.ncbi.nlm.nih.gov/pubmed/29755638</t>
  </si>
  <si>
    <t xml:space="preserve">Locally Adaptive Smoothing with Markov Random Fields and Shrinkage Priors.</t>
  </si>
  <si>
    <t xml:space="preserve">th order Gaussian Markov random field smoothing. We call the resulting processes shrinkage prior Markov random fields (SPMRFs). We use Hamiltonian Monte Carlo to approximate the posterior distribution of model parameters because this method provides superior performance in the presence of the high dimensionality and strong parameter correlations exhibited by our models. We compare the performance of three prior formulations using simulated data and find the horseshoe prior provides the best compromise between bias and precision. We apply SPMRF models to two benchmark data examples frequently used to test nonparametric methods. We find that this method is flexible enough to accommodate a variety of data generating models and offers the adaptive properties and computational tractability to make it a useful addition to the Bayesian nonparametric toolbox.</t>
  </si>
  <si>
    <t xml:space="preserve">http://www.ncbi.nlm.nih.gov/pubmed/27574204</t>
  </si>
  <si>
    <t xml:space="preserve">Mapping Short Sequence Reads to a Reference Genome.</t>
  </si>
  <si>
    <t xml:space="preserve">This protocol describes mapping short sequence reads to a reference genome using several programs. The example in this protocol starts with a ChIP-seq data set in FASTQ format, aligns the reads to the human genome using Bowtie, and uses some useful utilities of SAMtools and BEDTools. SAMtools and BEDTools are two collections of executables for manipulating the results of short-read aligners. By combining these tools, one can summarize and visualize alignments produced by Bowtie and perform basic analysis, such as determining the number of reads that are mapped to a certain gene. These tools can also be easily incorporated into computational pipelines of more complex analyses.</t>
  </si>
  <si>
    <t xml:space="preserve">http://www.ncbi.nlm.nih.gov/pubmed/26987456</t>
  </si>
  <si>
    <t xml:space="preserve">Variation Interpretation Predictors: Principles, Types, Performance, and Choice.</t>
  </si>
  <si>
    <t xml:space="preserve">Next-generation sequencing methods have revolutionized the speed of generating variation information. Sequence data have a plethora of applications and will increasingly be used for disease diagnosis. Interpretation of the identified variants is usually not possible with experimental methods. This has caused a bottleneck that many computational methods aim at addressing. Fast and efficient methods for explaining the significance and mechanisms of detected variants are required for efficient precision/personalized medicine. Computational prediction methods have been developed in three areas to address the issue. There are generic tolerance (pathogenicity) predictors for filtering harmful variants. Gene/protein/disease-specific tools are available for some applications. Mechanism and effect-specific computer programs aim at explaining the consequences of variations. Here, we discuss the different types of predictors and their applications. We review available variation databases and prediction methods useful for variation interpretation. We discuss how the performance of methods is assessed and summarize existing assessment studies. A brief introduction is provided to the principles of the methods developed for variation interpretation as well as guidelines for how to choose the optimal tools and where the field is heading in the future.</t>
  </si>
  <si>
    <t xml:space="preserve">http://www.ncbi.nlm.nih.gov/pubmed/26519503</t>
  </si>
  <si>
    <t xml:space="preserve">MMR: a tool for read multi-mapper resolution.</t>
  </si>
  <si>
    <t xml:space="preserve">Mapping high-throughput sequencing data to a reference genome is an essential step for most analysis pipelines aiming at the computational analysis of genome and transcriptome sequencing data. Breaking ties between equally well mapping locations poses a severe problem not only during the alignment phase but also has significant impact on the results of downstream analyses. We present the multi-mapper resolution (MMR) tool that infers optimal mapping locations from the coverage density of other mapped reads. Filtering alignments with MMR can significantly improve the performance of downstream analyses like transcript quantitation and differential testing. We illustrate that the accuracy (Spearman correlation) of transcript quantification increases by 15% when using reads of length 51. In addition, MMR decreases the alignment file sizes by more than 50%, and this leads to a reduced running time of the quantification tool. Our efficient implementation of the MMR algorithm is easily applicable as a post-processing step to existing alignment files in BAM format. Its complexity scales linearly with the number of alignments and requires no further inputs. Open source code and documentation are available for download at http://github.com/ratschlab/mmr Comprehensive testing results and further information can be found at http://bioweb.me/mmr. andre.kahles@ratschlab.org or gunnar.ratsch@ratschlab.org Supplementary data are available at Bioinformatics online.</t>
  </si>
  <si>
    <t xml:space="preserve">http://www.ncbi.nlm.nih.gov/pubmed/29028896</t>
  </si>
  <si>
    <t xml:space="preserve">PyDREAM: high-dimensional parameter inference for biological models in python.</t>
  </si>
  <si>
    <t xml:space="preserve">Biological models contain many parameters whose values are difficult to measure directly via experimentation and therefore require calibration against experimental data. Markov chain Monte Carlo (MCMC) methods are suitable to estimate multivariate posterior model parameter distributions, but these methods may exhibit slow or premature convergence in high-dimensional search spaces. Here, we present PyDREAM, a Python implementation of the (Multiple-Try) Differential Evolution Adaptive Metropolis [DREAM(ZS)] algorithm developed by Vrugt and ter Braak (2008) and Laloy and Vrugt (2012). PyDREAM achieves excellent performance for complex, parameter-rich models and takes full advantage of distributed computing resources, facilitating parameter inference and uncertainty estimation of CPU-intensive biological models. PyDREAM is freely available under the GNU GPLv3 license from the Lopez lab GitHub repository at http://github.com/LoLab-VU/PyDREAM. c.lopez@vanderbilt.edu. Supplementary data are available at Bioinformatics online.</t>
  </si>
  <si>
    <t xml:space="preserve">http://www.ncbi.nlm.nih.gov/pubmed/27808382</t>
  </si>
  <si>
    <t xml:space="preserve">New accuracy estimators for genomic selection with application in a cassava (Manihot esculenta) breeding program.</t>
  </si>
  <si>
    <t xml:space="preserve">Genomic selection is the main force driving applied breeding programs and accuracy is the main measure for evaluating its efficiency. The traditional estimator (TE) of experimental accuracy is not fully adequate. This study proposes and evaluates the performance and efficiency of two new accuracy estimators, called regularized estimator (RE) and hybrid estimator (HE), which were applied to a practical cassava breeding program and also to simulated data. The simulation study considered two individual narrow sense heritability levels and two genetic architectures for traits. TE, RE, and HE were compared under four validation procedures: without validation (WV), independent validation, ten-fold validation through jacknife allowing different markers, and with the same markers selected in each cycle. RE presented accuracies closer to the parametric ones and less biased and more precise ones than TE. HE proved to be very effective in the WV procedure. The estimators were applied to five traits evaluated in a cassava experiment, including 358 clones genotyped for 390 SNPs. Accuracies ranged from 0.67 to 1.12 with TE and from 0.22 to 0.51 with RE. These results indicated that TE overestimated the accuracy and led to one accuracy estimate (1.12) higher than one, which is outside of the parameter space. Use of RE turned the accuracy into the parameter space. Cassava breeding programs can be more realistically implemented using the new estimators proposed in this study, providing less risky practical inferences.</t>
  </si>
  <si>
    <t xml:space="preserve">http://www.ncbi.nlm.nih.gov/pubmed/31197158</t>
  </si>
  <si>
    <t xml:space="preserve">Simulating multiple faceted variability in single cell RNA sequencing.</t>
  </si>
  <si>
    <t xml:space="preserve">The abundance of new computational methods for processing and interpreting transcriptomes at a single cell level raises the need for in silico platforms for evaluation and validation. Here, we present SymSim, a simulator that explicitly models the processes that give rise to data observed in single cell RNA-Seq experiments. The components of the SymSim pipeline pertain to the three primary sources of variation in single cell RNA-Seq data: noise intrinsic to the process of transcription, extrinsic variation indicative of different cell states (both discrete and continuous), and technical variation due to low sensitivity and measurement noise and bias. We demonstrate how SymSim can be used for benchmarking methods for clustering, differential expression and trajectory inference, and for examining the effects of various parameters on their performance. We also show how SymSim can be used to evaluate the number of cells required to detect a rare population under various scenarios.</t>
  </si>
  <si>
    <t xml:space="preserve">http://www.ncbi.nlm.nih.gov/pubmed/28114078</t>
  </si>
  <si>
    <t xml:space="preserve">Cluster Validation Method for Determining the Number of Clusters in Categorical Sequences.</t>
  </si>
  <si>
    <t xml:space="preserve">Cluster validation, which is the process of evaluating the quality of clustering results, plays an important role for practical machine learning systems. Categorical sequences, such as biological sequences in computational biology, have become common in real-world applications. Different from previous studies, which mainly focused on attribute-value data, in this paper, we work on the cluster validation problem for categorical sequences. The evaluation of sequences clustering is currently difficult due to the lack of an internal validation criterion defined with regard to the structural features hidden in sequences. To solve this problem, in this paper, a novel cluster validity index (CVI) is proposed as a function of clustering, with the intracluster structural compactness and intercluster structural separation linearly combined to measure the quality of sequence clusters. A partition-based algorithm for robust clustering of categorical sequences is also proposed, which provides the new measure with high-quality clustering results by the deterministic initialization and the elimination of noise clusters using an information theoretic method. The new clustering algorithm and the CVI are then assembled within the common model selection procedure to determine the number of clusters in categorical sequence sets. A case study on commonly used protein sequences and the experimental results on some real-world sequence sets from different domains are given to demonstrate the performance of the proposed method.</t>
  </si>
  <si>
    <t xml:space="preserve">http://www.ncbi.nlm.nih.gov/pubmed/29642836</t>
  </si>
  <si>
    <t xml:space="preserve">Robust volcano plot: identification of differential metabolites in the presence of outliers.</t>
  </si>
  <si>
    <t xml:space="preserve">The identification of differential metabolites in metabolomics is still a big challenge and plays a prominent role in metabolomics data analyses. Metabolomics datasets often contain outliers because of analytical, experimental, and biological ambiguity, but the currently available differential metabolite identification techniques are sensitive to outliers. We propose a kernel weight based outlier-robust volcano plot for identifying differential metabolites from noisy metabolomics datasets. Two numerical experiments are used to evaluate the performance of the proposed technique against nine existing techniques, including the t-test and the Kruskal-Wallis test. Artificially generated data with outliers reveal that the proposed method results in a lower misclassification error rate and a greater area under the receiver operating characteristic curve compared with existing methods. An experimentally measured breast cancer dataset to which outliers were artificially added reveals that our proposed method produces only two non-overlapping differential metabolites whereas the other nine methods produced between seven and 57 non-overlapping differential metabolites. Our data analyses show that the performance of the proposed differential metabolite identification technique is better than that of existing methods. Thus, the proposed method can contribute to analysis of metabolomics data with outliers. The R package and user manual of the proposed method are available at https://github.com/nishithkumarpaul/Rvolcano .</t>
  </si>
  <si>
    <t xml:space="preserve">http://www.ncbi.nlm.nih.gov/pubmed/30256901</t>
  </si>
  <si>
    <t xml:space="preserve">SemGen: a tool for semantics-based annotation and composition of biosimulation models.</t>
  </si>
  <si>
    <t xml:space="preserve">As the number and complexity of biosimulation models grows, so do demands for tools that can help users understand models and compose more comprehensive and accurate systems from existing models. SemGen is a tool for semantics-based annotation and composition of biosimulation models designed to address this demand. A key SemGen capability is to decompose and then integrate models across existing model exchange formats including SBML and CellML. To support this capability, we use semantic annotations to explicitly capture the underlying biological and physical meanings of the entities and processes that are modeled. SemGen leverages annotations to expose a model's biological and computational architecture and to help automate model composition. SemGen is freely available at https://github.com/SemBioProcess/SemGen. Supplementary data are available at Bioinformatics online.</t>
  </si>
  <si>
    <t xml:space="preserve">http://www.ncbi.nlm.nih.gov/pubmed/27362989</t>
  </si>
  <si>
    <t xml:space="preserve">A Survey of Software and Hardware Approaches to Performing Read Alignment in Next Generation Sequencing.</t>
  </si>
  <si>
    <t xml:space="preserve">Computational genomics is an emerging field that is enabling us to reveal the origins of life and the genetic basis of diseases such as cancer. Next Generation Sequencing (NGS) technologies have unleashed a wealth of genomic information by producing immense amounts of raw data. Before any functional analysis can be applied to this data, read alignment is applied to find the genomic coordinates of the produced sequences. Alignment algorithms have evolved rapidly with the advancement in sequencing technology, striving to achieve biological accuracy at the expense of increasing space and time complexities. Hardware approaches have been proposed to accelerate the computational bottlenecks created by the alignment process. Although several hardware approaches have achieved remarkable speedups, most have overlooked important biological features, which have hampered their widespread adoption by the genomics community. In this paper, we provide a brief biological introduction to genomics and NGS. We discuss the most popular next generation read alignment tools and algorithms. Furthermore, we provide a comprehensive survey of the hardware implementations used to accelerate these algorithms.</t>
  </si>
  <si>
    <t xml:space="preserve">http://www.ncbi.nlm.nih.gov/pubmed/29514861</t>
  </si>
  <si>
    <t xml:space="preserve">Genomic Prediction from Multiple-Trait Bayesian Regression Methods Using Mixture Priors.</t>
  </si>
  <si>
    <t xml:space="preserve">, in a 5-trait analysis, the &amp;quot;restrictive&amp;quot; model only allows two situations, whereas ours allow all 32 situations. Further, we compare our methods to single-trait methods and the &amp;quot;restrictive&amp;quot; multi-trait formulation using real and simulated data. In the real data analysis, higher prediction accuracies were observed from both our new broad-based multi-trait methods and the &amp;quot;restrictive&amp;quot; formulation. The broad-based and restrictive multi-trait methods showed similar prediction accuracies. In the simulated data analysis, higher prediction accuracies to the &amp;quot;restrictive&amp;quot; method were observed from our general multi-trait methods for intermediate training population size. The software tool JWAS offers open-source routines to perform these analyses.</t>
  </si>
  <si>
    <t xml:space="preserve">http://www.ncbi.nlm.nih.gov/pubmed/30228881</t>
  </si>
  <si>
    <t xml:space="preserve">Comparison of clustering tools in R for medium-sized 10x Genomics single-cell RNA-sequencing data.</t>
  </si>
  <si>
    <t xml:space="preserve">In light of this we conclude that the choice of clustering tool crucially determines interpretation of scRNA-seq data generated by 10x Genomics. Hence practitioners and consumers should remain vigilant about the outcome of 10x Genomics scRNA-seq analysis.</t>
  </si>
  <si>
    <t xml:space="preserve">http://www.ncbi.nlm.nih.gov/pubmed/27712980</t>
  </si>
  <si>
    <t xml:space="preserve">Resampling: An improvement of importance sampling in varying population size models.</t>
  </si>
  <si>
    <t xml:space="preserve">Sequential importance sampling algorithms have been defined to estimate likelihoods in models of ancestral population processes. However, these algorithms are based on features of the models with constant population size, and become inefficient when the population size varies in time, making likelihood-based inferences difficult in many demographic situations. In this work, we modify a previous sequential importance sampling algorithm to improve the efficiency of the likelihood estimation. Our procedure is still based on features of the model with constant size, but uses a resampling technique with a new resampling probability distribution depending on the pairwise composite likelihood. We tested our algorithm, called sequential importance sampling with resampling (SISR) on simulated data sets under different demographic cases. In most cases, we divided the computational cost by two for the same accuracy of inference, in some cases even by one hundred. This study provides the first assessment of the impact of such resampling techniques on parameter inference using sequential importance sampling, and extends the range of situations where likelihood inferences can be easily performed.</t>
  </si>
  <si>
    <t xml:space="preserve">http://www.ncbi.nlm.nih.gov/pubmed/29658474</t>
  </si>
  <si>
    <t xml:space="preserve">[Prospects for applications in human health of nanopore-based sequencing].</t>
  </si>
  <si>
    <t xml:space="preserve">High throughput sequencing has opened up new clinical opportunities moving towards a medicine of precision. Oncology, infectious diseases or human genomics, many applications have been developed in recent years. The introduction of a third generation of nanopore-based sequencing technology, addressing some of the weaknesses of the previous generation, heralds a new revolution. Portability, real time, long reads and marginal investment costs, these promising new technologies point to a new shift of paradigm. What are the perspectives opened up by nanopores for clinical applications?</t>
  </si>
  <si>
    <t xml:space="preserve">http://www.ncbi.nlm.nih.gov/pubmed/30991937</t>
  </si>
  <si>
    <t xml:space="preserve">Ryūtō: network-flow based transcriptome reconstruction.</t>
  </si>
  <si>
    <t xml:space="preserve">The rapid increase in High-throughput sequencing of RNA (RNA-seq) has led to tremendous improvements in the detection and reconstruction of both expressed coding and non-coding RNA transcripts. Yet, the complete and accurate annotation of the complex transcriptional output of not only the human genome has remained elusive. One of the critical bottlenecks in this endeavor is the computational reconstruction of transcript structures, due to high noise levels, technological limits, and other biases in the raw data. We introduce several new and improved algorithms in a novel workflow for transcript assembly and quantification. We propose an extension of the common splice graph framework that combines aspects of overlap and bin graphs and makes it possible to efficiently use both multi-splice and paired-end information to the fullest extent. Phasing information of reads is used to further resolve loci. The decomposition of read coverage patterns is modeled as a minimum-cost flow problem to account for the unavoidable non-uniformities of RNA-seq data. Its performance compares favorably with state of the art methods on both simulated and real-life datasets. Ryūtō calls 1-4% more true transcripts, while calling 5-35% less false predictions compared to the next best competitor.</t>
  </si>
  <si>
    <t xml:space="preserve">http://www.ncbi.nlm.nih.gov/pubmed/31977216</t>
  </si>
  <si>
    <t xml:space="preserve">Boosting Tree-Assisted Multitask Deep Learning for Small Scientific Datasets.</t>
  </si>
  <si>
    <t xml:space="preserve">Machine learning approaches have had tremendous success in various disciplines. However, such success highly depends on the size and quality of datasets. Scientific datasets are often small and difficult to collect. Currently, improving machine learning performance for small scientific datasets remains a major challenge in many academic fields, such as bioinformatics or medical science. Gradient boosting decision tree (GBDT) is typically optimal for small datasets, while deep learning often performs better for large datasets. This work reports a boosting tree-assisted multitask deep learning (BTAMDL) architecture that integrates GBDT and multitask deep learning (MDL) to achieve near-optimal predictions for small datasets when there exists a large dataset that is well correlated to the small datasets. Two BTAMDL models are constructed, one utilizing purely MDL output as GBDT input while the other admitting additional features in GBDT input. The proposed BTAMDL models are validated on four categories of datasets, including toxicity, partition coefficient, solubility, and solvation. It is found that the proposed BTAMDL models outperform the current state-of-the-art methods in various applications involving small datasets.</t>
  </si>
  <si>
    <t xml:space="preserve">http://www.ncbi.nlm.nih.gov/pubmed/28334108</t>
  </si>
  <si>
    <t xml:space="preserve">Fast admixture analysis and population tree estimation for SNP and NGS data.</t>
  </si>
  <si>
    <t xml:space="preserve">Structure methods are highly used population genetic methods for classifying individuals in a sample fractionally into discrete ancestry components. We introduce a new optimization algorithm for the classical STRUCTURE model in a maximum likelihood framework. Using analyses of real data we show that the new method finds solutions with higher likelihoods than the state-of-the-art method in the same computational time. The optimization algorithm is also applicable to models based on genotype likelihoods, that can account for the uncertainty in genotype-calling associated with Next Generation Sequencing (NGS) data. We also present a new method for estimating population trees from ancestry components using a Gaussian approximation. Using coalescence simulations of diverging populations, we explore the adequacy of the STRUCTURE-style models and the Gaussian assumption for identifying ancestry components correctly and for inferring the correct tree. In most cases, ancestry components are inferred correctly, although sample sizes and times since admixture can influence the results. We show that the popular Gaussian approximation tends to perform poorly under extreme divergence scenarios e.g. with very long branch lengths, but the topologies of the population trees are accurately inferred in all scenarios explored. The new methods are implemented together with appropriate visualization tools in the software package Ohana. Ohana is publicly available at https://github.com/jade-cheng/ohana . In addition to source code and installation instructions, we also provide example work-flows in the project wiki site. jade.cheng@birc.au.dk. Supplementary data are available at Bioinformatics online.</t>
  </si>
  <si>
    <t xml:space="preserve">http://www.ncbi.nlm.nih.gov/pubmed/28890673</t>
  </si>
  <si>
    <t xml:space="preserve">Navigating freely-available software tools for metabolomics analysis.</t>
  </si>
  <si>
    <t xml:space="preserve">The field of metabolomics has expanded greatly over the past two decades, both as an experimental science with applications in many areas, as well as in regards to data standards and bioinformatics software tools. The diversity of experimental designs and instrumental technologies used for metabolomics has led to the need for distinct data analysis methods and the development of many software tools. To compile a comprehensive list of the most widely used freely available software and tools that are used primarily in metabolomics. The most widely used tools were selected for inclusion in the review by either ≥ 50 citations on Web of Science (as of 08/09/16) or the use of the tool being reported in the recent Metabolomics Society survey. Tools were then categorised by the type of instrumental data (i.e. LC-MS, GC-MS or NMR) and the functionality (i.e. pre- and post-processing, statistical analysis, workflow and other functions) they are designed for. A comprehensive list of the most used tools was compiled. Each tool is discussed within the context of its application domain and in relation to comparable tools of the same domain. An extended list including additional tools is available at https://github.com/RASpicer/MetabolomicsTools which is classified and searchable via a simple controlled vocabulary. This review presents the most widely used tools for metabolomics analysis, categorised based on their main functionality. As future work, we suggest a direct comparison of tools' abilities to perform specific data analysis tasks e.g. peak picking.</t>
  </si>
  <si>
    <t xml:space="preserve">http://www.ncbi.nlm.nih.gov/pubmed/30204848</t>
  </si>
  <si>
    <t xml:space="preserve">emeraLD: rapid linkage disequilibrium estimation with massive datasets.</t>
  </si>
  <si>
    <t xml:space="preserve">Estimating linkage disequilibrium (LD) is essential for a wide range of summary statistics-based association methods for genome-wide association studies. Large genetic datasets, e.g. the TOPMed WGS project and UK Biobank, enable more accurate and comprehensive LD estimates, but increase the computational burden of LD estimation. Here, we describe emeraLD (Efficient Methods for Estimation and Random Access of LD), a computational tool that leverages sparsity and haplotype structure to estimate LD up to 2 orders of magnitude faster than current tools. emeraLD is implemented in C++, and is open source under GPLv3. Source code and documentation are freely available at http://github.com/statgen/emeraLD. Supplementary data are available at Bioinformatics online.</t>
  </si>
  <si>
    <t xml:space="preserve">http://www.ncbi.nlm.nih.gov/pubmed/26768196</t>
  </si>
  <si>
    <t xml:space="preserve">Interpreting the flock algorithm: a reply to Anderson &amp;amp; Barry (2015).</t>
  </si>
  <si>
    <t xml:space="preserve">Anderson &amp;amp; Barry (Molecular Ecology Resources, 2015, 10, 1020-1030) compared a reprogrammed version of flock (Duchesne &amp;amp; Turgeon , Molecular Ecology Resources, 2009, 9, 1333-1344), flockture, to a particular model of structure (Pritchard , Genetics, 2000, 155, 945-959) that they propose is equivalent to flock, a non-MCMC, non-Bayesian algorithm. They conclude that structure performs better than flockture at clustering individuals from simulated populations with very low level of differentiation (FST c. 0.008) based on 15 microsatellites or 96 SNPs. We rather consider that both algorithms failed, with proportions of correct allocations lower than 50%. The authors also noted the slightly better performance of flockture with SNPs at intermediate FST values (c. 0.02-0.04) but did not comment. Finally, we disagree with the way the processing time of each program was compared. When compared on the basis of a run leading to a clustering solution, the main output of any clustering algorithm, flock, is, as users can readily experience, much faster. In all, we feel that flock performs at least as well as structure as a clustering algorithm. Moreover, flock has two major assets: high speed and clear, well validated, rules to estimate K, the number of populations. It thus provides a valuable addition to the set of tools at the disposal of the many researchers dealing with real empirical data sets.</t>
  </si>
  <si>
    <t xml:space="preserve">http://www.ncbi.nlm.nih.gov/pubmed/26889875</t>
  </si>
  <si>
    <t xml:space="preserve">Assessment of CASP11 contact-assisted predictions.</t>
  </si>
  <si>
    <t xml:space="preserve">We present an overview of contact-assisted predictions in the eleventh round of critical assessment of protein structure prediction (CASP11), which included four categories: predicted contacts (Tp), correct contacts (Tc), simulated sparse NMR contacts (Ts), and cross-linking contacts (Tx). Comparison of assisted to unassisted model quality highlighted a relatively poor overall performance in CASP11 using predicted Tp and crosslinked Tx contact information. However, average model quality significantly improved in the correct Tc and simulated NMR Ts categories for most targets, where maximum improvement of unassisted models reached an impressive 70 GDT_TS. Comparison of the performance in the correct Tc category to CASP10 suggested the improvement in CASP11 model quality originated from an increased number of provided contacts per target. Group rankings based on a combination of scores used in the CASP11 free modeling (FM) assessment for each category highlight four top-performing groups, with three from the Lee lab and one from the Baker lab. We used the overall performance of these groups in each category to develop hypotheses for their relative outperformance in the correct Tc and simulated NMR Ts categories, which stemmed from the fraction of correct contacts provided (correct Tc category) and a reduced fraction of correct contacts offset by an increased coverage of the correct contacts (simulated NMR Ts category). Proteins 2016; 84(Suppl 1):164-180. © 2016 Wiley Periodicals, Inc.</t>
  </si>
  <si>
    <t xml:space="preserve">http://www.ncbi.nlm.nih.gov/pubmed/29792917</t>
  </si>
  <si>
    <t xml:space="preserve">Storage, visualization, and navigation of 3D genomics data.</t>
  </si>
  <si>
    <t xml:space="preserve">The field of 3D genomics grew at increasing rates in the last decade. The volume and complexity of 2D and 3D data produced is progressively outpacing the capacities of the technology previously used for distributing genome sequences. The emergence of new technologies provides also novel opportunities for the development of innovative approaches. In this paper, we review the state-of-the-art computing technology, as well as the solutions adopted by the platforms currently available.</t>
  </si>
  <si>
    <t xml:space="preserve">http://www.ncbi.nlm.nih.gov/pubmed/27905885</t>
  </si>
  <si>
    <t xml:space="preserve">MeFiT: merging and filtering tool for illumina paired-end reads for 16S rRNA amplicon sequencing.</t>
  </si>
  <si>
    <t xml:space="preserve">Recent advances in next-generation sequencing have revolutionized genomic research. 16S rRNA amplicon sequencing using paired-end sequencing on the MiSeq platform from Illumina, Inc., is being used to characterize the composition and dynamics of extremely complex/diverse microbial communities. For this analysis on the Illumina platform, merging and quality filtering of paired-end reads are essential first steps in data analysis to ensure the accuracy and reliability of downstream analysis. We have developed the Merging and Filtering Tool (MeFiT) to combine these pre-processing steps into one simple, intuitive pipeline. MeFiT invokes CASPER (context-aware scheme for paired-end reads) for merging paired-end reads and provides users the option to quality filter the reads using the traditional average Q-score metric or using a maximum expected error cut-off threshold. MeFiT provides an open-source solution that permits users to merge and filter paired end illumina reads. The tool has been implemented in python and the source-code is freely available at https://github.com/nisheth/MeFiT .</t>
  </si>
  <si>
    <t xml:space="preserve">http://www.ncbi.nlm.nih.gov/pubmed/29989064</t>
  </si>
  <si>
    <t xml:space="preserve">Improving Prediction of Self-interacting Proteins Using Stacked Sparse Auto-Encoder with PSSM profiles.</t>
  </si>
  <si>
    <t xml:space="preserve">SIPs datasets via cross-validation. The experimental results indicate that the proposed method can achieve good accuracies of 92.55% and 97.47%, respectively. To further evaluate the advantage of our scheme for SIPs prediction, we also compared the PCVM classifier with the Support Vector Machine (SVM) and other existing techniques on the same data sets. Comparison results reveal that the proposed strategy is outperforms other methods and could be a used tool for identifying SIPs.</t>
  </si>
  <si>
    <t xml:space="preserve">http://www.ncbi.nlm.nih.gov/pubmed/28481363</t>
  </si>
  <si>
    <t xml:space="preserve">ModelFinder: fast model selection for accurate phylogenetic estimates.</t>
  </si>
  <si>
    <t xml:space="preserve">Model-based molecular phylogenetics plays an important role in comparisons of genomic data, and model selection is a key step in all such analyses. We present ModelFinder, a fast model-selection method that greatly improves the accuracy of phylogenetic estimates by incorporating a model of rate heterogeneity across sites not previously considered in this context and by allowing concurrent searches of model space and tree space.</t>
  </si>
  <si>
    <t xml:space="preserve">http://www.ncbi.nlm.nih.gov/pubmed/25575544</t>
  </si>
  <si>
    <t xml:space="preserve">Sequential selection of variables using short permutation procedures and multiple adjustments: An application to genomic data.</t>
  </si>
  <si>
    <t xml:space="preserve">This work proposes a sequential methodology for selecting variables in classification problems in which the number of predictors is much larger than the sample size. The methodology includes a Monte Carlo permutation procedure that conditionally tests the null hypothesis of no association among the outcomes and the available predictors. In order to improve computing aspects, we propose a new parametric distribution, the Truncated and Zero Inflated Gumbel Distribution. The final application is to find compact classification models with improved performance for genomic data. Results using real data sets show that the proposed methodology selects compact models with optimized classification performances.</t>
  </si>
  <si>
    <t xml:space="preserve">http://www.ncbi.nlm.nih.gov/pubmed/27296980</t>
  </si>
  <si>
    <t xml:space="preserve">Unbiased probabilistic taxonomic classification for DNA barcoding.</t>
  </si>
  <si>
    <t xml:space="preserve">When targeted to a barcoding region, high-throughput sequencing can be used to identify species or operational taxonomical units from environmental samples, and thus to study the diversity and structure of species communities. Although there are many methods which provide confidence scores for assigning taxonomic affiliations, it is not straightforward to translate these values to unbiased probabilities. We present a probabilistic method for taxonomical classification (PROTAX) of DNA sequences. Given a pre-defined taxonomical tree structure that is partially populated by reference sequences, PROTAX decomposes the probability of one to the set of all possible outcomes. PROTAX accounts for species that are present in the taxonomy but that do not have reference sequences, the possibility of unknown taxonomical units, as well as mislabeled reference sequences. PROTAX is based on a statistical multinomial regression model, and it can utilize any kind of sequence similarity measures or the outputs of other classifiers as predictors. We demonstrate the performance of PROTAX by using as predictors the output from BLAST, the phylogenetic classification software TIPP, and the RDP classifier. We show that PROTAX improves the predictions of the baseline implementations of TIPP and RDP classifiers, and that it is able to combine complementary information provided by BLAST and TIPP, resulting in accurate and unbiased classifications even with very challenging cases such as 50% mislabeling of reference sequences. Perl/R implementation of PROTAX is available at http://www.helsinki.fi/science/metapop/Software.htm panu.somervuo@helsinki.fi Supplementary data are available at Bioinformatics online.</t>
  </si>
  <si>
    <t xml:space="preserve">http://www.ncbi.nlm.nih.gov/pubmed/28586119</t>
  </si>
  <si>
    <t xml:space="preserve">DMclust, a Density-based Modularity Method for Accurate OTU Picking of 16S rRNA Sequences.</t>
  </si>
  <si>
    <t xml:space="preserve">Clustering 16S rRNA sequences into operational taxonomic units (OTUs) is a crucial step in analyzing metagenomic data. Although many methods have been developed, how to obtain an appropriate balance between clustering accuracy and computational efficiency is still a major challenge. A novel density-based modularity clustering method, called DMclust, is proposed in this paper to bin 16S rRNA sequences into OTUs with high clustering accuracy. The DMclust algorithm consists of four main phases. It first searches for the sequence dense group defined as n-sequence community, in which the distance between any two sequences is less than a threshold. Then these dense groups are used to construct a weighted network, where dense groups are viewed as nodes, each pair of dense groups is connected by an edge, and the distance of pairwise groups represents the weight of the edge. Then, a modularity-based community detection method is employed to generate the preclusters. Finally, the remaining sequences are assigned to their nearest preclusters to form OTUs. Compared with existing widely used methods, the experimental results on several metagenomic datasets show that DMclust has higher accurate clustering performance with acceptable memory usage.</t>
  </si>
  <si>
    <t xml:space="preserve">http://www.ncbi.nlm.nih.gov/pubmed/28008714</t>
  </si>
  <si>
    <t xml:space="preserve">Bioinformatic tools for analysis of CLIP ribonucleoprotein data.</t>
  </si>
  <si>
    <t xml:space="preserve">Investigating the interactions of RNA-binding proteins (RBPs) with RNAs is a complex task for molecular and computational biologists. The molecular biology techniques and the computational approaches to understand RBP-RNA (or ribonucleoprotein, RNP) interactions have advanced considerably over the past few years and numerous and diverse software tools have been developed to analyze these data. Accordingly, laboratories interested in RNP biology face the challenge of choosing adequately among the available software tools those that best address the biological problem they are studying. Here, we focus on state-of-the-art molecular biology techniques that employ crosslinking and immunoprecipitation (CLIP) of an RBP to study and map RNP interactions. We review the different software tools and databases available to analyze the most widely used CLIP methods, HITS-CLIP, PAR-CLIP, and iCLIP. WIREs RNA 2017, 8:e1404. doi: 10.1002/wrna.1404 For further resources related to this article, please visit the WIREs website.</t>
  </si>
  <si>
    <t xml:space="preserve">http://www.ncbi.nlm.nih.gov/pubmed/28420343</t>
  </si>
  <si>
    <t xml:space="preserve">On the association analysis of CNV data: a fast and robust family-based association method.</t>
  </si>
  <si>
    <t xml:space="preserve">Copy number variation (CNV) is known to play an important role in the genetics of complex diseases and several methods have been proposed to detect association of CNV with phenotypes of interest. Statistical methods for CNV association analysis can be categorized into two different strategies. First, the copy number is estimated by maximum likelihood and association of the expected copy number with the phenotype is tested. Second, the observed probe intensity measurements can be directly used to detect association of CNV with the phenotypes of interest. For each strategy we provide a statistic that can be applied to extended families. The computational efficiency of the proposed methods enables genome-wide association analysis and we show with simulation studies that the proposed methods outperform other existing approaches. In particular, we found that the first strategy is always more efficient than the second strategy no matter whether copy numbers for each individual are well identified or not. With the proposed methods, we performed genome-wide CNV association analyses of hematological trait, hematocrit, on 521 Korean family samples. We found that statistical analysis with the expected copy number is more powerful than the statistic with the probe intensity measurements regardless of the accuracy of the estimation of copy numbers.</t>
  </si>
  <si>
    <t xml:space="preserve">http://www.ncbi.nlm.nih.gov/pubmed/32216286</t>
  </si>
  <si>
    <t xml:space="preserve">Quantitative Evaluation of Ion Chromatogram Extraction Algorithms.</t>
  </si>
  <si>
    <t xml:space="preserve">Extracted ion chromatograms (XIC) are the fundamental signal unit in mass spectrometry. There are many algorithms for analyzing raw mass spectrometry data tasked with distinguishing real isotopic signals from noise. While one or more of the available algorithms are typically chained together for end-to-end mass spectrometry analysis, analysis of each algorithm in isolation provides a specific measurement of the strengths and weaknesses of each approach. Though qualitative opinions on extraction algorithm performance abound, quantitative performance has never been publicly ascertained. Quantitative evaluation has not occurred partly due to the lack of an available quantitative ground truth MS1 data set. Using a recently published, manually extracted XICs as ground truth data, we evaluate the quality of popular XIC algorithms, including MaxQuant, MZMine2, and several methods from XCMS. The manually curated data set comprises 48 human proteins stratified over 6 abundance orders of magnitude. Signals in the sample were manually curated into XIC using a commercial tool for visually identifying XIC and isotopic envelopes. XIC algorithms were applied to the manually extracted data using a grid search of possible parameters. Performance varied greatly between different parameter settings, though nearly all algorithms with parameter settings optimized with respect to the number of true positives recovered over 10 000 XICs.</t>
  </si>
  <si>
    <t xml:space="preserve">http://www.ncbi.nlm.nih.gov/pubmed/27769162</t>
  </si>
  <si>
    <t xml:space="preserve">A comparative study of ChIP-seq sequencing library preparation methods.</t>
  </si>
  <si>
    <t xml:space="preserve">ChIP-seq is the primary technique used to investigate genome-wide protein-DNA interactions. As part of this procedure, immunoprecipitated DNA must undergo &amp;quot;library preparation&amp;quot; to enable subsequent high-throughput sequencing. To facilitate the analysis of biopsy samples and rare cell populations, there has been a recent proliferation of methods allowing sequencing library preparation from low-input DNA amounts. However, little information exists on the relative merits, performance, comparability and biases inherent to these procedures. Notably, recently developed single-cell ChIP procedures employing microfluidics must also employ library preparation reagents to allow downstream sequencing. In this study, seven methods designed for low-input DNA/ChIP-seq sample preparation (Accel-NGS® 2S, Bowman-method, HTML-PCR, SeqPlex™, DNA SMART™, TELP and ThruPLEX®) were performed on five replicates of 1 ng and 0.1 ng input H3K4me3 ChIP material, and compared to a &amp;quot;gold standard&amp;quot; reference PCR-free dataset. The performance of each method was examined for the prevalence of unmappable reads, amplification-derived duplicate reads, reproducibility, and for the sensitivity and specificity of peak calling. We identified consistent high performance in a subset of the tested reagents, which should aid researchers in choosing the most appropriate reagents for their studies. Furthermore, we expect this work to drive future advances by identifying and encouraging use of the most promising methods and reagents. The results may also aid judgements on how comparable are existing datasets that have been prepared with different sample library preparation reagents.</t>
  </si>
  <si>
    <t xml:space="preserve">http://www.ncbi.nlm.nih.gov/pubmed/31756426</t>
  </si>
  <si>
    <t xml:space="preserve">Robust identification of differentially expressed genes from RNA-seq data.</t>
  </si>
  <si>
    <t xml:space="preserve">Identification of differentially expressed genes (DEGs) under two or more experimental conditions is an important task for elucidating the molecular basis of phenotypic variation. In the recent years, next generation sequencing (RNA-seq) has become very attractive and competitive alternative to the microarrays because of reducing the cost of sequencing and limitations of microarrays. A number of methods have been developed for detecting the DEGs from RNA-seq data. Most of these methods are based on either Poisson distribution or negative binomial (NB) distribution. However, identification of DEGs based on read count data using skewed distribution is inflexible and complicated of in presence of outliers or extreme values. Most of the existing DEGs selection methods produce lower accuracies and higher false discoveries in presence of outliers. There are some robust approaches such as edgeR_robust and DEseq2 perform well in presence of outliers for large sample case. But they show weak performance for small-sample case, in presence of outliers. To address this issues an alternative approach has emerged by transforming the RNA-seq data into microarray like data. Among various transformation methods voom using limma pipeline is proven better for RNA-seq data. However, limma by voom transformation is sensitive to outliers for small-sample case. Therefore, in this paper, we robustify the voom approach using the minimum β-divergence method. We demonstrate the performance of the proposed method in a comparison of seven popular biomarkers selection methods: DEseq, DEseq2, SAMseq, Bayseq, limma (voom), edgeR and edgeR_robust using both simulated and real dataset. Both types of experimental results show that the performance of the proposed method improve over the competing methods, in presence of outliers and in absence of outliers it keeps almost equal performance with these methods. We observe the improved performance of the proposed method from simulation and real RNA-seq count data analysis for both small-and large-sample cases, in presence of outliers. Therefore, our proposal is to use the proposed method instead of existing methods to obtain the better performance for selecting the DEGs.</t>
  </si>
  <si>
    <t xml:space="preserve">http://www.ncbi.nlm.nih.gov/pubmed/27993788</t>
  </si>
  <si>
    <t xml:space="preserve">MRUniNovo: an efficient tool for de novo peptide sequencing utilizing the hadoop distributed computing framework.</t>
  </si>
  <si>
    <t xml:space="preserve">Tandem mass spectrometry-based de novo peptide sequencing is a complex and time-consuming process. The current algorithms for de novo peptide sequencing cannot rapidly and thoroughly process large mass spectrometry datasets. In this paper, we propose MRUniNovo, a novel tool for parallel de novo peptide sequencing. MRUniNovo parallelizes UniNovo based on the Hadoop compute platform. Our experimental results demonstrate that MRUniNovo significantly reduces the computation time of de novo peptide sequencing without sacrificing the correctness and accuracy of the results, and thus can process very large datasets that UniNovo cannot. MRUniNovo is an open source software tool implemented in java. The source code and the parameter settings are available at http://bioinfo.hupo.org.cn/MRUniNovo/index.php. s131020002@hnu.edu.cn ; taochen1019@163.com. Supplementary data are available at Bioinformatics online.</t>
  </si>
  <si>
    <t xml:space="preserve">http://www.ncbi.nlm.nih.gov/pubmed/28211674</t>
  </si>
  <si>
    <t xml:space="preserve">Monte Carlo Modeling-Based Digital Loop-Mediated Isothermal Amplification on a Spiral Chip for Absolute Quantification of Nucleic Acids.</t>
  </si>
  <si>
    <t xml:space="preserve">copies/μL in 40 min. The experimental results were consistent with the proposed mathematical model, which could provide useful guideline for future development of dLAMP devices.</t>
  </si>
  <si>
    <t xml:space="preserve">http://www.ncbi.nlm.nih.gov/pubmed/28927434</t>
  </si>
  <si>
    <t xml:space="preserve">SiFit: inferring tumor trees from single-cell sequencing data under finite-sites models.</t>
  </si>
  <si>
    <t xml:space="preserve">Single-cell sequencing enables the inference of tumor phylogenies that provide insights on intra-tumor heterogeneity and evolutionary trajectories. Recently introduced methods perform this task under the infinite-sites assumption, violations of which, due to chromosomal deletions and loss of heterozygosity, necessitate the development of inference methods that utilize finite-sites models. We propose a statistical inference method for tumor phylogenies from noisy single-cell sequencing data under a finite-sites model. The performance of our method on synthetic and experimental data sets from two colorectal cancer patients to trace evolutionary lineages in primary and metastatic tumors suggests that employing a finite-sites model leads to improved inference of tumor phylogenies.</t>
  </si>
  <si>
    <t xml:space="preserve">http://www.ncbi.nlm.nih.gov/pubmed/26378970</t>
  </si>
  <si>
    <t xml:space="preserve">On sample size estimation and re-estimation adjusting for variability in confirmatory trials.</t>
  </si>
  <si>
    <t xml:space="preserve">Sample size estimation (SSE) is an important issue in the planning of clinical studies. While larger studies are likely to have sufficient power, it may be unethical to expose more patients than necessary to answer a scientific question. Budget considerations may also cause one to limit the study to an adequate size to answer the question at hand. Typically at the planning stage, a statistically based justification for sample size is provided. An effective sample size is usually planned under a pre-specified type I error rate, a desired power under a particular alternative and variability associated with the observations recorded. The nuisance parameter such as the variance is unknown in practice. Thus, information from a preliminary pilot study is often used to estimate the variance. However, calculating the sample size based on the estimated nuisance parameter may not be stable. Sample size re-estimation (SSR) at the interim analysis may provide an opportunity to re-evaluate the uncertainties using accrued data and continue the trial with an updated sample size. This article evaluates a proposed SSR method based on controlling the variability of nuisance parameter. A numerical study is used to assess the performance of proposed method with respect to the control of type I error. The proposed method and concepts could be extended to SSR approaches with respect to other criteria, such as maintaining effect size, achieving conditional power, and reaching a desired reproducibility probability.</t>
  </si>
  <si>
    <t xml:space="preserve">http://www.ncbi.nlm.nih.gov/pubmed/30382840</t>
  </si>
  <si>
    <t xml:space="preserve">A fast detection of fusion genes from paired-end RNA-seq data.</t>
  </si>
  <si>
    <t xml:space="preserve">Fusion genes are known to be drivers of many common cancers, so they are potential markers for diagnosis, prognosis or therapy response. The advent of paired-end RNA sequencing enhances our ability to discover fusion genes. While there are available methods, routine analyses of large number of samples are still limited due to high computational demands. We develop FuSeq, a fast and accurate method to discover fusion genes based on quasi-mapping to quickly map the reads, extract initial candidates from split reads and fusion equivalence classes of mapped reads, and finally apply multiple filters and statistical tests to get the final candidates. We apply FuSeq to four validated datasets: breast cancer, melanoma and glioma datasets, and one spike-in dataset. The results reveal high sensitivity and specificity in all datasets, and compare well against other methods such as FusionMap, TRUP, TopHat-Fusion, SOAPfuse and JAFFA. In terms of computational time, FuSeq is two-fold faster than FusionMap and orders of magnitude faster than the other methods. With this advantage of less computational demands, FuSeq makes it practical to investigate fusion genes in large numbers of samples. FuSeq is implemented in C++ and R, and available at https://github.com/nghiavtr/FuSeq for non-commercial uses.</t>
  </si>
  <si>
    <t xml:space="preserve">http://www.ncbi.nlm.nih.gov/pubmed/28776963</t>
  </si>
  <si>
    <t xml:space="preserve">Structure_threader: An improved method for automation and parallelization of programs structure, fastStructure and MavericK on multicore CPU systems.</t>
  </si>
  <si>
    <t xml:space="preserve">Structure_threader is a program to parallelize multiple runs of genetic clustering software that does not make use of multithreading technology (structure, fastStructure and MavericK) on multicore computers. Our approach was benchmarked across multiple systems and displayed great speed improvements relative to the single-threaded implementation, scaling very close to linearly with the number of physical cores used. Structure_threader was compared to previous software written for the same task-ParallelStructure and StrAuto and was proven to be the faster (up to 25% faster) wrapper under all tested scenarios. Furthermore, Structure_threader can perform several automatic and convenient operations, assisting the user in assessing the most biologically likely value of 'K' via implementations such as the &amp;quot;Evanno,&amp;quot; or &amp;quot;Thermodynamic Integration&amp;quot; tests and automatically draw the &amp;quot;meanQ&amp;quot; plots (static or interactive) for each value of K (or even combined plots). Structure_threader is written in python 3 and licensed under the GPLv3. It can be downloaded free of charge at https://github.com/StuntsPT/Structure_threader.</t>
  </si>
  <si>
    <t xml:space="preserve">http://www.ncbi.nlm.nih.gov/pubmed/31542415</t>
  </si>
  <si>
    <t xml:space="preserve">Rapid Inference of Direct Interactions in Large-Scale Ecological Networks from Heterogeneous Microbial Sequencing Data.</t>
  </si>
  <si>
    <t xml:space="preserve">The availability of large-scale metagenomic sequencing data can facilitate the understanding of microbial ecosystems in unprecedented detail. However, current computational methods for predicting ecological interactions are hampered by insufficient statistical resolution and limited computational scalability. They also do not integrate metadata, which can reduce the interpretability of predicted ecological patterns. Here, we present FlashWeave, a computational approach based on a flexible Probabilistic Graphical Model framework that integrates metadata and predicts direct microbial interactions from heterogeneous microbial abundance data sets with hundreds of thousands of samples. FlashWeave outperforms state-of-the-art methods on diverse benchmarking challenges in terms of runtime and accuracy. We use FlashWeave to analyze a cross-study data set of 69,818 publicly available human gut samples and produce, to the best of our knowledge, the largest and most diverse network of predicted, direct gastrointestinal microbial interactions to date. FlashWeave is freely available for download here: https://github.com/meringlab/FlashWeave.jl.</t>
  </si>
  <si>
    <t xml:space="preserve">http://www.ncbi.nlm.nih.gov/pubmed/27523192</t>
  </si>
  <si>
    <t xml:space="preserve">Efficient Application of De Novo RNA Assemblers for Proteomics Informed by Transcriptomics.</t>
  </si>
  <si>
    <t xml:space="preserve">RNA sequencing is a powerful method to build reference transcriptome assemblies and eventually sample-specific protein databases for mass-spectrometry-based analyses. This novel proteomics informed by transcriptomics (PIT) workflow improves proteome characterization of dynamic and especially nonmodel organism proteomes and moreover helps to identify novel gene products. With increasing popularity of such proteogenomics applications a growing number of researchers demand qualitative but resource-friendly and easy to use analysis strategies. Most PIT applications so far rely on the initially introduced Trinity de novo assembly tool. To aid potential users to start off with PIT, we compared main performance criteria of Trinity and other alternative RNA assembly tools known from the transcriptomics field including Oases, SOAPdenovo-Trans, and Trans-ABySS. Using exemplary data sets and software-specific default parameters, Trinity and alternative assemblers produced comparable and high-quality reference data for vertebrate transcriptomes/proteomes of varying complexity. However, Trinity required large computational resources and time. We found that alternative de novo assemblers, in particular, SOAPdenovo-Trans but also Oases and Trans-ABySS, rapidly produced protein databases with far lower computational requirements. By making choice among various RNA assembly tools, proteomics researchers new to transcriptome assembly and with future projects with high sample numbers can benefit from alternative approaches to efficiently apply PIT.</t>
  </si>
  <si>
    <t xml:space="preserve">http://www.ncbi.nlm.nih.gov/pubmed/26518740</t>
  </si>
  <si>
    <t xml:space="preserve">Implementing and testing the multispecies coalescent model: A valuable paradigm for phylogenomics.</t>
  </si>
  <si>
    <t xml:space="preserve">In recent articles published in Molecular Phylogenetics and Evolution, Mark Springer and John Gatesy (S&amp;amp;G) present numerous criticisms of recent implementations and testing of the multispecies coalescent (MSC) model in phylogenomics, popularly known as &amp;quot;species tree&amp;quot; methods. After pointing out errors in alignments and gene tree rooting in recent phylogenomic data sets, particularly in Song et al. (2012) on mammals and Xi et al. (2014) on plants, they suggest that these errors seriously compromise the conclusions of these studies. Additionally, S&amp;amp;G enumerate numerous perceived violated assumptions and deficiencies in the application of the MSC model in phylogenomics, such as its assumption of neutrality and in particular the use of transcriptomes, which are deemed inappropriate for the MSC because the constituent exons often subtend large regions of chromosomes within which recombination is substantial. We acknowledge these previously reported errors in recent phylogenomic data sets, but disapprove of S&amp;amp;G's excessively combative and taunting tone. We show that these errors, as well as two nucleotide sorting methods used in the analysis of Amborella, have little impact on the conclusions of those papers. Moreover, several concepts introduced by S&amp;amp;G and an appeal to &amp;quot;first principles&amp;quot; of phylogenetics in an attempt to discredit MSC models are invalid and reveal numerous misunderstandings of the MSC. Contrary to the claims of S&amp;amp;G we show that recent computer simulations used to test the robustness of MSC models are not circular and do not unfairly favor MSC models over concatenation. In fact, although both concatenation and MSC models clearly perform well in regions of tree space with long branches and little incomplete lineage sorting (ILS), simulations reveal the erratic behavior of concatenation when subjected to data subsampling and its tendency to produce spuriously confident yet conflicting results in regions of parameter space where MSC models still perform well. S&amp;amp;G's claims that MSC models explain little or none (0-15%) of the observed gene tree heterogeneity observed in a mammal data set and that MSC models assume ILS as the only source of gene tree variation are flawed. Overall many of their criticisms of MSC models are invalidated when concatenation is appropriately viewed as a special case of the MSC, which in turn is a special case of emerging network models in phylogenomics. We reiterate that there is enormous promise and value in recent implementations and tests of the MSC and look forward to its increased use and refinement in phylogenomics.</t>
  </si>
  <si>
    <t xml:space="preserve">http://www.ncbi.nlm.nih.gov/pubmed/27812276</t>
  </si>
  <si>
    <t xml:space="preserve">IBBOMSA: An Improved Biogeography-based Approach for Multiple Sequence Alignment.</t>
  </si>
  <si>
    <t xml:space="preserve">In bioinformatics, multiple sequence alignment (MSA) is an NP-hard problem. Hence, nature-inspired techniques can better approximate the solution. In the current study, a novel biogeography-based optimization (NBBO) is proposed to solve an MSA problem. The biogeography-based optimization (BBO) is a new paradigm for optimization. But, there exists some deficiencies in solving complicated problems such as low population diversity and slow convergence rate. NBBO is an enhanced version of BBO, in which, a new migration operation is proposed to overcome the limitations of BBO. The new migration adopts more information from other habitats, maintains population diversity, and preserves exploitation ability. In the performance analysis, the proposed and existing techniques such as VDGA, MOMSA, and GAPAM are tested on publicly available benchmark datasets (ie, Bali base). It has been observed that the proposed method shows the superiority/competitiveness with the existing techniques.</t>
  </si>
  <si>
    <t xml:space="preserve">http://www.ncbi.nlm.nih.gov/pubmed/28325452</t>
  </si>
  <si>
    <t xml:space="preserve">Unity is Strength: Improving biomedical classification performance based on ensemble learning approaches.</t>
  </si>
  <si>
    <t xml:space="preserve">http://www.ncbi.nlm.nih.gov/pubmed/30903149</t>
  </si>
  <si>
    <t xml:space="preserve">ngsLD: evaluating linkage disequilibrium using genotype likelihoods.</t>
  </si>
  <si>
    <t xml:space="preserve">Linkage disequilibrium (LD) measures the correlation between genetic loci and is highly informative for association mapping and population genetics. As many studies rely on called genotypes for estimating LD, their results can be affected by data uncertainty, especially when employing a low read depth sequencing strategy. Furthermore, there is a manifest lack of tools for the analysis of large-scale, low-depth and short-read sequencing data from non-model organisms with limited sample sizes. ngsLD addresses these issues by estimating LD directly from genotype likelihoods in a fast, reliable and user-friendly implementation. This method makes use of the full information available from sequencing data and provides accurate estimates of linkage disequilibrium patterns compared with approaches based on genotype calling. We conducted a case study to investigate how LD decays over physical distance in two avian species. The methods presented in this work were implemented in C/C and are freely available for non-commercial use from https://github.com/fgvieira/ngsLD. Supplementary data are available at Bioinformatics online.</t>
  </si>
  <si>
    <t xml:space="preserve">http://www.ncbi.nlm.nih.gov/pubmed/29621297</t>
  </si>
  <si>
    <t xml:space="preserve">iCopyDAV: Integrated platform for copy number variations-Detection, annotation and visualization.</t>
  </si>
  <si>
    <t xml:space="preserve">Discovery of copy number variations (CNVs), a major category of structural variations, have dramatically changed our understanding of differences between individuals and provide an alternate paradigm for the genetic basis of human diseases. CNVs include both copy gain and copy loss events and their detection genome-wide is now possible using high-throughput, low-cost next generation sequencing (NGS) methods. However, accurate detection of CNVs from NGS data is not straightforward due to non-uniform coverage of reads resulting from various systemic biases. We have developed an integrated platform, iCopyDAV, to handle some of these issues in CNV detection in whole genome NGS data. It has a modular framework comprising five major modules: data pre-treatment, segmentation, variant calling, annotation and visualization. An important feature of iCopyDAV is the functional annotation module that enables the user to identify and prioritize CNVs encompassing various functional elements, genomic features and disease-associations. Parallelization of the segmentation algorithms makes the iCopyDAV platform even accessible on a desktop. Here we show the effect of sequencing coverage, read length, bin size, data pre-treatment and segmentation approaches on accurate detection of the complete spectrum of CNVs. Performance of iCopyDAV is evaluated on both simulated data and real data for different sequencing depths. It is an open-source integrated pipeline available at https://github.com/vogetihrsh/icopydav and as Docker's image at http://bioinf.iiit.ac.in/icopydav/.</t>
  </si>
  <si>
    <t xml:space="preserve">http://www.ncbi.nlm.nih.gov/pubmed/30084692</t>
  </si>
  <si>
    <t xml:space="preserve">Precise and Parallel Pairwise Metagenomic Comparisons.</t>
  </si>
  <si>
    <t xml:space="preserve">The comparison and assessment of similarity across metagenomes are still an open problem. Uncultivated samples suffer from high variability, thus making it difficult for heuristic sequence comparison methods to find precise matches in reference databases. Finer methods are required to provide higher accuracy and certainty, although these come at the expense of larger computation times. Therefore, in this work, we present our software for the highly parallel, fine-grained pairwise alignment of metagenomes. First, an analysis of the computational limitations of performing coarse-grained global alignments in parallel manner is described, and a solution is discussed and employed by our proposal. Second, we show that our development is competitive with state-of-the-art software in terms of speed and consumption of resources, while achieving more accurate results. In addition, the parallel scheme adopted is tested, depicting a performance of up to 98% efficiency while using up to 64 cores. Sequential optimizations are also tested and show a speedup of 9× over our previous proposal.</t>
  </si>
  <si>
    <t xml:space="preserve">http://www.ncbi.nlm.nih.gov/pubmed/31121028</t>
  </si>
  <si>
    <t xml:space="preserve">Software engineering for scientific big data analysis.</t>
  </si>
  <si>
    <t xml:space="preserve">The increasing complexity of data and analysis methods has created an environment where scientists, who may not have formal training, are finding themselves playing the impromptu role of software engineer. While several resources are available for introducing scientists to the basics of programming, researchers have been left with little guidance on approaches needed to advance to the next level for the development of robust, large-scale data analysis tools that are amenable to integration into workflow management systems, tools, and frameworks. The integration into such workflow systems necessitates additional requirements on computational tools, such as adherence to standard conventions for robustness, data input, output, logging, and flow control. Here we provide a set of 10 guidelines to steer the creation of command-line computational tools that are usable, reliable, extensible, and in line with standards of modern coding practices.</t>
  </si>
  <si>
    <t xml:space="preserve">http://www.ncbi.nlm.nih.gov/pubmed/32341560</t>
  </si>
  <si>
    <t xml:space="preserve">Systematic comparison of single-cell and single-nucleus RNA-sequencing methods.</t>
  </si>
  <si>
    <t xml:space="preserve">The scale and capabilities of single-cell RNA-sequencing methods have expanded rapidly in recent years, enabling major discoveries and large-scale cell mapping efforts. However, these methods have not been systematically and comprehensively benchmarked. Here, we directly compare seven methods for single-cell and/or single-nucleus profiling-selecting representative methods based on their usage and our expertise and resources to prepare libraries-including two low-throughput and five high-throughput methods. We tested the methods on three types of samples: cell lines, peripheral blood mononuclear cells and brain tissue, generating 36 libraries in six separate experiments in a single center. To directly compare the methods and avoid processing differences introduced by the existing pipelines, we developed scumi, a flexible computational pipeline that can be used with any single-cell RNA-sequencing method. We evaluated the methods for both basic performance, such as the structure and alignment of reads, sensitivity and extent of multiplets, and for their ability to recover known biological information in the samples.</t>
  </si>
  <si>
    <t xml:space="preserve">http://www.ncbi.nlm.nih.gov/pubmed/31167661</t>
  </si>
  <si>
    <t xml:space="preserve">A computational method to aid the design and analysis of single cell RNA-seq experiments for cell type identification.</t>
  </si>
  <si>
    <t xml:space="preserve">The advent of single cell RNA sequencing (scRNA-seq) enabled researchers to study transcriptomic activity within individual cells and identify inherent cell types in the sample. Although numerous computational tools have been developed to analyze single cell transcriptomes, there are no published studies and analytical packages available to guide experimental design and to devise suitable analysis procedure for cell type identification. We have developed an empirical methodology to address this important gap in single cell experimental design and analysis into an easy-to-use tool called SCEED (Single Cell Empirical Experimental Design and analysis). With SCEED, user can choose a variety of combinations of tools for analysis, conduct performance analysis of analytical procedures and choose the best procedure, and estimate sample size (number of cells to be profiled) required for a given analytical procedure at varying levels of cell type rarity and other experimental parameters. Using SCEED, we examined 3 single cell algorithms using 48 simulated single cell datasets that were generated for varying number of cell types and their proportions, number of genes expressed per cell, number of marker genes and their fold change, and number of single cells successfully profiled in the experiment. Based on our study, we found that when marker genes are expressed at fold change of 4 or more, either Seurat or SIMLR algorithm can be used to analyze single cell dataset for any number of single cells isolated (minimum 1000 single cells were tested). However, when marker genes are expected to be only up to fold change of 2, choice of the single cell algorithm is dependent on the number of single cells isolated and rarity of cell types to be identified. In conclusion, our work allows the assessment of various single cell methods and also aids in the design of single cell experiments.</t>
  </si>
  <si>
    <t xml:space="preserve">http://www.ncbi.nlm.nih.gov/pubmed/30445428</t>
  </si>
  <si>
    <t xml:space="preserve">FactorialHMM: fast and exact inference in factorial hidden Markov models.</t>
  </si>
  <si>
    <t xml:space="preserve">Hidden Markov models (HMMs) are powerful tools for modeling processes along the genome. In a standard genomic HMM, observations are drawn, at each genomic position, from a distribution whose parameters depend on a hidden state, and the hidden states evolve along the genome as a Markov chain. Often, the hidden state is the Cartesian product of multiple processes, each evolving independently along the genome. Inference in these so-called Factorial HMMs has a naïve running time that scales as the square of the number of possible states, which by itself increases exponentially with the number of sub-chains; such a running time scaling is impractical for many applications. While faster algorithms exist, there is no available implementation suitable for developing bioinformatics applications. We developed FactorialHMM, a Python package for fast exact inference in Factorial HMMs. Our package allows simulating either directly from the model or from the posterior distribution of states given the observations. Additionally, we allow the inference of all key quantities related to HMMs: (i) the (Viterbi) sequence of states with the highest posterior probability; (ii) the likelihood of the data and (iii) the posterior probability (given all observations) of the marginal and pairwise state probabilities. The running time and space requirement of all procedures is linearithmic in the number of possible states. Our package is highly modular, providing the user with maximal flexibility for developing downstream applications. https://github.com/regevs/factorial_hmm. Supplementary data are available at Bioinformatics online.</t>
  </si>
  <si>
    <t xml:space="preserve">http://www.ncbi.nlm.nih.gov/pubmed/28828995</t>
  </si>
  <si>
    <t xml:space="preserve">State of the Art Review and Report of New Tool for Drug Discovery.</t>
  </si>
  <si>
    <t xml:space="preserve">There are a great number of tools that can be used in QSAR/QSPR studies; they are implemented in several programs that are reviewed in this report. The usefulness of new tools can be proved through comparison, with previously published approaches. In order to perform the comparison, the most usual is the use of several benchmark datasets such as DRAGON and Sutherland's datasets. Here, an exploratory study of Atomic Weighted Vectors (AWVs), a new tool useful for drug discovery using different datasets, is presented. In order to evaluate the performance of the new tool, several statistics and QSAR/QSPR experiments are performed. Variability analyses are used to quantify the information content of the AWVs obtained from the tool, by means of an information theory-based algorithm. Principal components analysis is used to analyze the orthogonality of these descriptors, for which the new MDs from AWVs provide different information from those codified by DRAGON descriptors (0-2D). The QSAR models are obtained for every Sutherland's dataset, according to the original division into training/test sets, by means of the multiple linear regression with genetic algorithm (MLR-GA). These models have been validated and compared favorably to several previously published approaches, using the same benchmark datasets. The obtained results show that this tool should be a useful strategy for the QSAR/QSPR studies, despite its simplicity.</t>
  </si>
  <si>
    <t xml:space="preserve">http://www.ncbi.nlm.nih.gov/pubmed/28968408</t>
  </si>
  <si>
    <t xml:space="preserve">Designing small universal k-mer hitting sets for improved analysis of high-throughput sequencing.</t>
  </si>
  <si>
    <t xml:space="preserve">With the rapidly increasing volume of deep sequencing data, more efficient algorithms and data structures are needed. Minimizers are a central recent paradigm that has improved various sequence analysis tasks, including hashing for faster read overlap detection, sparse suffix arrays for creating smaller indexes, and Bloom filters for speeding up sequence search. Here, we propose an alternative paradigm that can lead to substantial further improvement in these and other tasks. For integers k and L &amp;gt; k, we say that a set of k-mers is a universal hitting set (UHS) if every possible L-long sequence must contain a k-mer from the set. We develop a heuristic called DOCKS to find a compact UHS, which works in two phases: The first phase is solved optimally, and for the second we propose several efficient heuristics, trading set size for speed and memory. The use of heuristics is motivated by showing the NP-hardness of a closely related problem. We show that DOCKS works well in practice and produces UHSs that are very close to a theoretical lower bound. We present results for various values of k and L and by applying them to real genomes show that UHSs indeed improve over minimizers. In particular, DOCKS uses less than 30% of the 10-mers needed to span the human genome compared to minimizers. The software and computed UHSs are freely available at github.com/Shamir-Lab/DOCKS/ and acgt.cs.tau.ac.il/docks/, respectively.</t>
  </si>
  <si>
    <t xml:space="preserve">http://www.ncbi.nlm.nih.gov/pubmed/32151972</t>
  </si>
  <si>
    <t xml:space="preserve">scID Uses Discriminant Analysis to Identify Transcriptionally Equivalent Cell Types across Single-Cell RNA-Seq Data with Batch Effect.</t>
  </si>
  <si>
    <t xml:space="preserve">The power of single-cell RNA sequencing (scRNA-seq) stems from its ability to uncover cell type-dependent phenotypes, which rests on the accuracy of cell type identification. However, resolving cell types within and, thus, comparison of scRNA-seq data across conditions is challenging owing to technical factors such as sparsity, low number of cells, and batch effect. To address these challenges, we developed scID (Single Cell IDentification), which uses the Fisher's Linear Discriminant Analysis-like framework to identify transcriptionally related cell types between scRNA-seq datasets. We demonstrate the accuracy and performance of scID relative to existing methods on several published datasets. By increasing power to identify transcriptionally similar cell types across datasets with batch effect, scID enhances investigator's ability to integrate and uncover development-, disease-, and perturbation-associated changes in scRNA-seq data.</t>
  </si>
  <si>
    <t xml:space="preserve">http://www.ncbi.nlm.nih.gov/pubmed/29092025</t>
  </si>
  <si>
    <t xml:space="preserve">Simulating the dynamics of targeted capture sequencing with CapSim.</t>
  </si>
  <si>
    <t xml:space="preserve">Targeted sequencing using capture probes has become increasingly popular in clinical applications due to its scalability and cost-effectiveness. The approach also allows for higher sequencing coverage of the targeted regions resulting in better analysis statistical power. However, because of the dynamics of the hybridization process, it is difficult to evaluate the efficiency of the probe design prior to the experiments which are time consuming and costly. We developed CapSim, a software package for simulation of targeted sequencing. Given a genome sequence and a set of probes, CapSim simulates the fragmentation, the dynamics of probe hybridization and the sequencing of the captured fragments on Illumina and PacBio sequencing platforms. The simulated data can be used for evaluating the performance of the analysis pipeline, as well as the efficiency of the probe design. Parameters of the various stages in the sequencing process can also be evaluated in order to optimize the experiments. CapSim is publicly available under BSD license at https://github.com/Devika1/capsim. l.coin@imb.uq.edu.au. Supplementary data are available at Bioinformatics online.</t>
  </si>
  <si>
    <t xml:space="preserve">http://www.ncbi.nlm.nih.gov/pubmed/29617939</t>
  </si>
  <si>
    <t xml:space="preserve">FaStore: a space-saving solution for raw sequencing data.</t>
  </si>
  <si>
    <t xml:space="preserve">The affordability of DNA sequencing has led to the generation of unprecedented volumes of raw sequencing data. These data must be stored, processed and transmitted, which poses significant challenges. To facilitate this effort, we introduce FaStore, a specialized compressor for FASTQ files. FaStore does not use any reference sequences for compression and permits the user to choose from several lossy modes to improve the overall compression ratio, depending on the specific needs. FaStore in the lossless mode achieves a significant improvement in compression ratio with respect to previously proposed algorithms. We perform an analysis on the effect that the different lossy modes have on variant calling, the most widely used application for clinical decision making, especially important in the era of precision medicine. We show that lossy compression can offer significant compression gains, while preserving the essential genomic information and without affecting the variant calling performance. FaStore can be downloaded from https://github.com/refresh-bio/FaStore. Supplementary data are available at Bioinformatics online.</t>
  </si>
  <si>
    <t xml:space="preserve">http://www.ncbi.nlm.nih.gov/pubmed/28881970</t>
  </si>
  <si>
    <t xml:space="preserve">Improving the performance of minimizers and winnowing schemes.</t>
  </si>
  <si>
    <t xml:space="preserve">The minimizers scheme is a method for selecting k -mers from sequences. It is used in many bioinformatics software tools to bin comparable sequences or to sample a sequence in a deterministic fashion at approximately regular intervals, in order to reduce memory consumption and processing time. Although very useful, the minimizers selection procedure has undesirable behaviors (e.g. too many k -mers are selected when processing certain sequences). Some of these problems were already known to the authors of the minimizers technique, and the natural lexicographic ordering of k -mers used by minimizers was recognized as their origin. Many software tools using minimizers employ ad hoc variations of the lexicographic order to alleviate those issues. We provide an in-depth analysis of the effect of k -mer ordering on the performance of the minimizers technique. By using small universal hitting sets (a recently defined concept), we show how to significantly improve the performance of minimizers and avoid some of its worse behaviors. Based on these results, we encourage bioinformatics software developers to use an ordering based on a universal hitting set or, if not possible, a randomized ordering, rather than the lexicographic order. This analysis also settles negatively a conjecture (by Schleimer et al. ) on the expected density of minimizers in a random sequence. The software used for this analysis is available on GitHub: https://github.com/gmarcais/minimizers.git . gmarcais@cs.cmu.edu or carlk@cs.cmu.edu.</t>
  </si>
  <si>
    <t xml:space="preserve">http://www.ncbi.nlm.nih.gov/pubmed/28916731</t>
  </si>
  <si>
    <t xml:space="preserve">Need for speed in accurate whole-genome data analysis: GENALICE MAP challenges BWA/GATK more than PEMapper/PECaller and Isaac.</t>
  </si>
  <si>
    <t xml:space="preserve">http://www.ncbi.nlm.nih.gov/pubmed/30535251</t>
  </si>
  <si>
    <t xml:space="preserve">Erratum to: Comparative performance of the BGISEQ-500 vs Illumina HiSeq2500 sequencing platforms for palaeogenomic sequencing.</t>
  </si>
  <si>
    <t xml:space="preserve">http://www.ncbi.nlm.nih.gov/pubmed/30704462</t>
  </si>
  <si>
    <t xml:space="preserve">Detecting virus integration sites based on multiple related sequencing data by VirTect.</t>
  </si>
  <si>
    <t xml:space="preserve">Since tumor often has a high level of intra-tumor heterogeneity, multiple tumor samples from the same patient at different locations or different time points are often sequenced to study tumor intra-heterogeneity or tumor evolution. In virus-related tumors such as human papillomavirus- and Hepatitis B Virus-related tumors, virus genome integrations can be critical driving events. It is thus important to investigate the integration sites of the virus genomes. Currently, a few algorithms for detecting virus integration sites based on high-throughput sequencing have been developed, but their insufficient performance in their sensitivity, specificity and computational complexity hinders their applications in multiple related tumor sequencing. We develop VirTect for detecting virus integration sites simultaneously from multiple related-sample data. This algorithm is mainly based on the joint analysis of short reads spanning breakpoints of integration sites from multiple samples. To achieve high specificity and breakpoint accuracy, a local precise sandwich alignment algorithm is used. Simulation and real data analyses show that, compared with other algorithms, VirTect is significantly more sensitive and has a similar or lower false discovery rate. VirTect can provide more accurate breakpoint position and is computationally much more efficient in terms both memory requirement and computational time.</t>
  </si>
  <si>
    <t xml:space="preserve">http://www.ncbi.nlm.nih.gov/pubmed/31466333</t>
  </si>
  <si>
    <t xml:space="preserve">Sparse Convolutional Denoising Autoencoders for Genotype Imputation.</t>
  </si>
  <si>
    <t xml:space="preserve">regularization to handle high dimensional data. We comprehensively evaluated the performance of the SCDA model in different scenarios for genotype imputation on the yeast and human genotype data, respectively. Our results showed that SCDA has strong robustness and significantly outperforms popular reference-free imputation methods. This study thus points to another novel application of deep learning models for missing data imputation in genomic studies.</t>
  </si>
  <si>
    <t xml:space="preserve">http://www.ncbi.nlm.nih.gov/pubmed/30165477</t>
  </si>
  <si>
    <t xml:space="preserve">Parallel clustering of single cell transcriptomic data with split-merge sampling on Dirichlet process mixtures.</t>
  </si>
  <si>
    <t xml:space="preserve">With the development of droplet based systems, massive single cell transcriptome data has become available, which enables analysis of cellular and molecular processes at single cell resolution and is instrumental to understanding many biological processes. While state-of-the-art clustering methods have been applied to the data, they face challenges in the following aspects: (i) the clustering quality still needs to be improved; (ii) most models need prior knowledge on number of clusters, which is not always available; (iii) there is a demand for faster computational speed. We propose to tackle these challenges with Parallelized Split Merge Sampling on Dirichlet Process Mixture Model (the Para-DPMM model). Unlike classic DPMM methods that perform sampling on each single data point, the split merge mechanism samples on the cluster level, which significantly improves convergence and optimality of the result. The model is highly parallelized and can utilize the computing power of high performance computing (HPC) clusters, enabling massive inference on huge datasets. Experiment results show the model outperforms current widely used models in both clustering quality and computational speed. Source code is publicly available on https://github.com/tiehangd/Para_DPMM/tree/master/Para_DPMM_package. Supplementary data are available at Bioinformatics online.</t>
  </si>
  <si>
    <t xml:space="preserve">http://www.ncbi.nlm.nih.gov/pubmed/30583719</t>
  </si>
  <si>
    <t xml:space="preserve">ddSeeker: a tool for processing Bio-Rad ddSEQ single cell RNA-seq data.</t>
  </si>
  <si>
    <t xml:space="preserve">New single-cell isolation technologies are facilitating studies on the transcriptomics of individual cells. Bio-Rad ddSEQ is a droplet-based microfluidic system that, when coupled with downstream Illumina library preparation and sequencing, enables the monitoring of thousands of genes per cell. Sequenced reads show unique features that do not permit the use of freely available tools to perform single cell demultiplexing. We present ddSeeker, a tool to perform initial processing and quality metrics of reads generated through Bio-Rad ddSEQ/Illumina experiments. Its application to the Illumina test dataset demonstrates that ddSeeker performs better than Illumina BaseSpace software, enabling a higher recovery of valid reads. We also show its utility in the analysis of an in-house dataset including two read sets characterized by low and high sequencing quality. ddSeeker and its source code are available at https://github.com/cgplab/ddSeeker . ddSeeker is a freely available tool to perform initial processing and quality metrics of reads generated through Bio-Rad ddSEQ/Illumina single cell transcriptomic experiments.</t>
  </si>
  <si>
    <t xml:space="preserve">http://www.ncbi.nlm.nih.gov/pubmed/29931046</t>
  </si>
  <si>
    <t xml:space="preserve">Predicting clone genotypes from tumor bulk sequencing of multiple samples.</t>
  </si>
  <si>
    <t xml:space="preserve">Analyses of data generated from bulk sequencing of tumors have revealed extensive genomic heterogeneity within patients. Many computational methods have been developed to enable the inference of genotypes of tumor cell populations (clones) from bulk sequencing data. However, the relative and absolute accuracy of available computational methods in estimating clone counts and clone genotypes is not yet known. We have assessed the performance of nine methods, including eight previously-published and one new method (CloneFinder), by analyzing computer simulated datasets. CloneFinder, LICHeE, CITUP and cloneHD inferred clone genotypes with low error (&amp;lt;5% per clone) for a majority of datasets in which the tumor samples contained evolutionarily-related clones. Computational methods did not perform well for datasets in which tumor samples contained mixtures of clones from different clonal lineages. Generally, the number of clones was underestimated by cloneHD and overestimated by PhyloWGS, and BayClone2, Canopy and Clomial required prior information regarding the number of clones. AncesTree and Canopy did not produce results for a large number of datasets. Overall, the deconvolution of clone genotypes from single nucleotide variant (SNV) frequency differences among tumor samples remains challenging, so there is a need to develop more accurate computational methods and robust software for clone genotype inference. CloneFinder is implemented in Python and is available from https://github.com/gstecher/CloneFinderAPI. Supplementary data are available at Bioinformatics online.</t>
  </si>
  <si>
    <t xml:space="preserve">http://www.ncbi.nlm.nih.gov/pubmed/31550391</t>
  </si>
  <si>
    <t xml:space="preserve">Stacks 2: Analytical methods for paired-end sequencing improve RADseq-based population genomics.</t>
  </si>
  <si>
    <t xml:space="preserve">For half a century population genetics studies have put type II restriction endonucleases to work. Now, coupled with massively-parallel, short-read sequencing, the family of RAD protocols that wields these enzymes has generated vast genetic knowledge from the natural world. Here, we describe the first software natively capable of using paired-end sequencing to derive short contigs from de novo RAD data. Stacks version 2 employs a de Bruijn graph assembler to build and connect contigs from forward and reverse reads for each de novo RAD locus, which it then uses as a reference for read alignments. The new architecture allows all the individuals in a metapopulation to be considered at the same time as each RAD locus is processed. This enables a Bayesian genotype caller to provide precise SNPs, and a robust algorithm to phase those SNPs into long haplotypes, generating RAD loci that are 400-800 bp in length. To prove its recall and precision, we tested the software with simulated data and compared reference-aligned and de novo analyses of three empirical data sets. Our study shows that the latest version of Stacks is highly accurate and outperforms other software in assembling and genotyping paired-end de novo data sets.</t>
  </si>
  <si>
    <t xml:space="preserve">http://www.ncbi.nlm.nih.gov/pubmed/29123647</t>
  </si>
  <si>
    <t xml:space="preserve">Tools for annotation and comparison of structural variation.</t>
  </si>
  <si>
    <t xml:space="preserve">The impact of structural variants (SVs) on a variety of organisms and diseases like cancer has become increasingly evident. Methods for SV detection when studying genomic differences across cells, individuals or populations are being actively developed. Currently, just a few methods are available to compare different SVs callsets, and no specialized methods are available to annotate SVs that account for the unique characteristics of these variant types. Here, we introduce SURVIVOR_ant, a tool that compares types and breakpoints for candidate SVs from different callsets and enables fast comparison of SVs to genomic features such as genes and repetitive regions, as well as to previously established SV datasets such as from the 1000 Genomes Project. As proof of concept we compared 16 SV callsets generated by different SV calling methods on a single genome, the Genome in a Bottle sample HG002 (Ashkenazi son), and annotated the SVs with gene annotations, 1000 Genomes Project SV calls, and four different types of repetitive regions. Computation time to annotate 134,528 SVs with 33,954 of annotations was 22 seconds on a laptop.</t>
  </si>
  <si>
    <t xml:space="preserve">http://www.ncbi.nlm.nih.gov/pubmed/29790909</t>
  </si>
  <si>
    <t xml:space="preserve">EBIC: an evolutionary-based parallel biclustering algorithm for pattern discovery.</t>
  </si>
  <si>
    <t xml:space="preserve">Biclustering algorithms are commonly used for gene expression data analysis. However, accurate identification of meaningful structures is very challenging and state-of-the-art methods are incapable of discovering with high accuracy different patterns of high biological relevance. In this paper, a novel biclustering algorithm based on evolutionary computation, a sub-field of artificial intelligence, is introduced. The method called EBIC aims to detect order-preserving patterns in complex data. EBIC is capable of discovering multiple complex patterns with unprecedented accuracy in real gene expression datasets. It is also one of the very few biclustering methods designed for parallel environments with multiple graphics processing units. We demonstrate that EBIC greatly outperforms state-of-the-art biclustering methods, in terms of recovery and relevance, on both synthetic and genetic datasets. EBIC also yields results over 12 times faster than the most accurate reference algorithms. EBIC source code is available on GitHub at https://github.com/EpistasisLab/ebic. Supplementary data are available at Bioinformatics online.</t>
  </si>
  <si>
    <t xml:space="preserve">http://www.ncbi.nlm.nih.gov/pubmed/30139765</t>
  </si>
  <si>
    <t xml:space="preserve">Comparative Genomics Approaches Accurately Predict Deleterious Variants in Plants.</t>
  </si>
  <si>
    <t xml:space="preserve">and likely other plant species, but that the relative performance of various approaches does not necessarily translate from one species to another.</t>
  </si>
  <si>
    <t xml:space="preserve">http://www.ncbi.nlm.nih.gov/pubmed/32130758</t>
  </si>
  <si>
    <t xml:space="preserve">Systematic and Comparative Evaluation of Software Programs for Template-Based Modeling of Protein Structures.</t>
  </si>
  <si>
    <t xml:space="preserve">Modeling protein structures is critical for understanding protein functions in various biological and biotechnological studies. Among representative protein structure modeling approaches, template-based modeling (TBM) is by far the most reliable and most widely used approach to model protein structures. However, it still remains as a challenge to select appropriate software programs for pairwise alignments and model building, two major steps of the TBM. In this paper, pairwise alignment methods for TBM are first compared with respect to the quality of structure models built using these methods. This comparative study is conducted using comprehensive datasets, which cover 6185 domain sequences from Structural Classification of Proteins extended for soluble proteins, and 259 Protein Data Bank entries (whole protein sequences) from Orientations of Proteins in Membranes database for membrane proteins. Overall, a profile-based method, especially PSI-BLAST, consistently shows high performance across the datasets and model evaluation metrics used. Next, use of two model building programs, MODELLER and SWISS-MODEL, does not seem to significantly affect the quality of protein structure models built except for the Hard group (a group of relatively less homologous proteins) of membrane proteins. The results presented in this study will be useful for more accurate implementation of TBM.</t>
  </si>
  <si>
    <t xml:space="preserve">http://www.ncbi.nlm.nih.gov/pubmed/31432490</t>
  </si>
  <si>
    <t xml:space="preserve">A Cell Segmentation/Tracking Tool Based on Machine Learning.</t>
  </si>
  <si>
    <t xml:space="preserve">The ability to gain quantifiable, single-cell data from time-lapse microscopy images is dependent upon cell segmentation and tracking. Here, we present a detailed protocol for obtaining quality time-lapse movies and introduce a method to identify (segment) and track cells based on machine learning techniques (Fiji's Trainable Weka Segmentation) and custom, open-source Python scripts. To provide a hands-on experience, we provide datasets obtained using the aforementioned protocol.</t>
  </si>
  <si>
    <t xml:space="preserve">http://www.ncbi.nlm.nih.gov/pubmed/27243472</t>
  </si>
  <si>
    <t xml:space="preserve">Redesigning CLIP for efficiency, accuracy and speed.</t>
  </si>
  <si>
    <t xml:space="preserve">http://www.ncbi.nlm.nih.gov/pubmed/30590436</t>
  </si>
  <si>
    <t xml:space="preserve">Homeolog expression quantification methods for allopolyploids.</t>
  </si>
  <si>
    <t xml:space="preserve">Genome duplication with hybridization, or allopolyploidization, occurs in animals, fungi and plants, and is especially common in crop plants. There is an increasing interest in the study of allopolyploids because of advances in polyploid genome assembly; however, the high level of sequence similarity in duplicated gene copies (homeologs) poses many challenges. Here we compared standard RNA-seq expression quantification approaches used currently for diploid species against subgenome-classification approaches which maps reads to each subgenome separately. We examined mapping error using our previous and new RNA-seq data in which a subgenome is experimentally added (synthetic allotetraploid Arabidopsis kamchatica) or reduced (allohexaploid wheat Triticum aestivum versus extracted allotetraploid) as ground truth. The error rates in the two species were very similar. The standard approaches showed higher error rates (&amp;gt;10% using pseudo-alignment with Kallisto) while subgenome-classification approaches showed much lower error rates (&amp;lt;1% using EAGLE-RC, &amp;lt;2% using HomeoRoq). Although downstream analysis may partly mitigate mapping errors, the difference in methods was substantial in hexaploid wheat, where Kallisto appeared to have systematic differences relative to other methods. Only approximately half of the differentially expressed homeologs detected using Kallisto overlapped with those by any other method in wheat. In general, disagreement in low-expression genes was responsible for most of the discordance between methods, which is consistent with known biases in Kallisto. We also observed that there exist uncertainties in genome sequences and annotation which can affect each method differently. Overall, subgenome-classification approaches tend to perform better than standard approaches with EAGLE-RC having the highest precision.</t>
  </si>
  <si>
    <t xml:space="preserve">http://www.ncbi.nlm.nih.gov/pubmed/31123781</t>
  </si>
  <si>
    <t xml:space="preserve">(Un)targeted hair metabolomics: first considerations and systematic evaluation on the impact of sample preparation.</t>
  </si>
  <si>
    <t xml:space="preserve">O produced reliable results. Graphical abstract.</t>
  </si>
  <si>
    <t xml:space="preserve">http://www.ncbi.nlm.nih.gov/pubmed/32235704</t>
  </si>
  <si>
    <t xml:space="preserve">Dimension Reduction and Clustering Models for Single-Cell RNA Sequencing Data: A Comparative Study.</t>
  </si>
  <si>
    <t xml:space="preserve">With recent advances in single-cell RNA sequencing, enormous transcriptome datasets have been generated. These datasets have furthered our understanding of cellular heterogeneity and its underlying mechanisms in homogeneous populations. Single-cell RNA sequencing (scRNA-seq) data clustering can group cells belonging to the same cell type based on patterns embedded in gene expression. However, scRNA-seq data are high-dimensional, noisy, and sparse, owing to the limitation of existing scRNA-seq technologies. Traditional clustering methods are not effective and efficient for high-dimensional and sparse matrix computations. Therefore, several dimension reduction methods have been introduced. To validate a reliable and standard research routine, we conducted a comprehensive review and evaluation of four classical dimension reduction methods and five clustering models. Four experiments were progressively performed on two large scRNA-seq datasets using 20 models. Results showed that the feature selection method contributed positively to high-dimensional and sparse scRNA-seq data. Moreover, feature-extraction methods were able to promote clustering performance, although this was not eternally immutable. Independent component analysis (ICA) performed well in those small compressed feature spaces, whereas principal component analysis was steadier than all the other feature-extraction methods. In addition, ICA was not ideal for fuzzy C-means clustering in scRNA-seq data analysis. K-means clustering was combined with feature-extraction methods to achieve good results.</t>
  </si>
  <si>
    <t xml:space="preserve">http://www.ncbi.nlm.nih.gov/pubmed/29292539</t>
  </si>
  <si>
    <t xml:space="preserve">Scaling up: A guide to high-throughput genomic approaches for biodiversity analysis.</t>
  </si>
  <si>
    <t xml:space="preserve">The purpose of this review is to present the most common and emerging DNA-based methods used to generate data for biodiversity and biomonitoring studies. As environmental assessment and monitoring programmes may require biodiversity information at multiple levels, we pay particular attention to the DNA metabarcoding method and discuss a number of bioinformatic tools and considerations for producing DNA-based indicators using operational taxonomic units (OTUs), taxa at a variety of ranks and community composition. By developing the capacity to harness the advantages provided by the newest technologies, investigators can &amp;quot;scale up&amp;quot; by increasing the number of samples and replicates processed, the frequency of sampling over time and space, and even the depth of sampling such as by sequencing more reads per sample or more markers per sample. The ability to scale up is made possible by the reduced hands-on time and cost per sample provided by the newest kits, platforms and software tools. Results gleaned from broad-scale monitoring will provide opportunities to address key scientific questions linked to biodiversity and its dynamics across time and space as well as being more relevant for policymakers, enabling science-based decision-making, and provide a greater socio-economic impact. As genomic approaches are continually evolving, we provide this guide to methods used in biodiversity genomics.</t>
  </si>
  <si>
    <t xml:space="preserve">http://www.ncbi.nlm.nih.gov/pubmed/30509173</t>
  </si>
  <si>
    <t xml:space="preserve">Integrated genome sizing (IGS) approach for the parallelization of whole genome analysis.</t>
  </si>
  <si>
    <t xml:space="preserve">The use of whole genome sequence has increased recently with rapid progression of next-generation sequencing (NGS) technologies. However, storing raw sequence reads to perform large-scale genome analysis pose hardware challenges. Despite advancement in genome analytic platforms, efficient approaches remain relevant especially as applied to the human genome. In this study, an Integrated Genome Sizing (IGS) approach is adopted to speed up multiple whole genome analysis in high-performance computing (HPC) environment. The approach splits a genome (GRCh37) into 630 chunks (fragments) wherein multiple chunks can simultaneously be parallelized for sequence analyses across cohorts. IGS was integrated on Maha-Fs (HPC) system, to provide the parallelization required to analyze 2504 whole genomes. Using a single reference pilot genome, NA12878, we compared the NGS process time between Maha-Fs (NFS SATA hard disk drive) and SGI-UV300 (solid state drive memory). It was observed that SGI-UV300 was faster, having 32.5 mins of process time, while that of the Maha-Fs was 55.2 mins. The implementation of IGS can leverage the ability of HPC systems to analyze multiple genomes simultaneously. We believe this approach will accelerate research advancement in personalized genomic medicine. Our method is comparable to the fastest methods for sequence alignment.</t>
  </si>
  <si>
    <t xml:space="preserve">http://www.ncbi.nlm.nih.gov/pubmed/31247679</t>
  </si>
  <si>
    <t xml:space="preserve">Efficient Monte Carlo algorithm for restricted maximum likelihood estimation of genetic parameters.</t>
  </si>
  <si>
    <t xml:space="preserve">Monte Carlo (MC) methods have been found useful in estimation of variance parameters for large data and complex models with many variance components (VC), with respect to both computer memory and computing time. A disadvantage has been a fluctuation in round-to-round values of estimates that makes the estimation of convergence challenging. Furthermore, with Newton-type algorithms, the approximate Hessian matrix might have sufficient accuracy, but the inaccuracy in the gradient vector exaggerates the round-to-round fluctuation to intolerable. In this study, the reuse of the same random numbers within each MC sample was used to remove the MC fluctuation. Simulated data with six VC parameters were analysed by four different MC REML methods: expectation-maximization (EM), Newton-Raphson (NR), average information (AI) and Broyden's method (BM). In addition, field data with 96 VC parameters were analysed by MC EM REML. In all the analyses with reused samples, the MC fluctuations disappeared, but the final estimates by the MC REML methods differed from the analytically calculated values more than expected especially when the number of MC samples was small. The difference depended on the random numbers generated, and based on repeated MC AI REML analyses, the VC estimates were on average non-biased. The advantage of reusing MC samples is more apparent in the NR-type algorithms. Smooth convergence opens the possibility to use the fast converging Newton-type algorithms. However, a disadvantage from reusing MC samples is a possible &amp;quot;bias&amp;quot; in the estimates. To attain acceptable accuracy, sufficient number of MC samples need to be generated.</t>
  </si>
  <si>
    <t xml:space="preserve">http://www.ncbi.nlm.nih.gov/pubmed/29788398</t>
  </si>
  <si>
    <t xml:space="preserve">Inferring Diversification Rate Variation From Phylogenies With Fossils.</t>
  </si>
  <si>
    <t xml:space="preserve">Time-calibrated phylogenies of living species have been widely used to study the tempo and mode of species diversification. However, it is increasingly clear that inferences about species diversification-extinction rates in particular-can be unreliable in the absence of paleontological data. We introduce a general framework based on the fossilized birth-death process for studying speciation-extinction dynamics on phylogenies of extant and extinct species. The model assumes that phylogenies can be modeled as a mixture of distinct evolutionary rate regimes and that a hierarchical Poisson process governs the number of such rate regimes across a tree. We implemented the model in BAMM, a computational framework that uses reversible jump Markov chain Monte Carlo to simulate a posterior distribution of macroevolutionary rate regimes conditional on the branching times and topology of a phylogeny. The implementation, we describe can be applied to paleontological phylogenies, neontological phylogenies, and to phylogenies that include both extant and extinct taxa. We evaluate performance of the model on data sets simulated under a range of diversification scenarios. We find that speciation rates are reliably inferred in the absence of paleontological data. However, the inclusion of fossil observations substantially increases the accuracy of extinction rate estimates. We demonstrate that inferences are relatively robust to at least some violations of model assumptions, including heterogeneity in preservation rates and misspecification of the number of occurrences in paleontological data sets.</t>
  </si>
  <si>
    <t xml:space="preserve">http://www.ncbi.nlm.nih.gov/pubmed/30864335</t>
  </si>
  <si>
    <t xml:space="preserve">LISA: Accurate reconstruction of cell trajectory and pseudo-time for massive single cell RNA-seq data.</t>
  </si>
  <si>
    <t xml:space="preserve">Cell trajectory reconstruction based on single cell RNA sequencing is important for obtaining the landscape of different cell types and discovering cell fate transitions. Despite intense effort, analyzing massive single cell RNA-seq datasets is still challenging. We propose a new method named Landmark Isomap for Single-cell Analysis (LISA). LISA is an unsupervised approach to build cell trajectory and compute pseudo-time in the isometric embedding based on geodesic distances. The advantages of LISA include: (1) It utilizes k-nearest-neighbor graph and hierarchical clustering to identify cell clusters, peaks and valleys in low-dimension representation of the data; (2) Based on Landmark Isomap, it constructs the main geometric structure of cell lineages; (3) It projects cells to the edges of the main cell trajectory to generate the global pseudo-time. Assessments on simulated and real datasets demonstrate the advantages of LISA on cell trajectory and pseudo-time reconstruction compared to Monocle2 and TSCAN. LISA is accurate, fast, and requires less memory usage, allowing its applications to massive single cell datasets generated from current experimental platforms.</t>
  </si>
  <si>
    <t xml:space="preserve">http://www.ncbi.nlm.nih.gov/pubmed/26613371</t>
  </si>
  <si>
    <t xml:space="preserve">Methods to characterize selective sweeps using time serial samples: an ancient DNA perspective.</t>
  </si>
  <si>
    <t xml:space="preserve">With hundreds of ancient genomes becoming available this year, ancient DNA research has now entered the genomics era. Utilizing the temporal aspect of these new data, we can now address fundamental evolutionary questions such as the characterization of selection processes shaping the genomes. The temporal dimension in the data has spurred the development in the last 10 years of new methods allowing the detection of loci evolving non-neutrally but also the inference of selection coefficients across genomes capitalizing on these time serial data. To guide empirically oriented researchers towards the statistical approach most appropriate for their data, this article reviews several of those methods, discussing their underlying assumptions and the parameter ranges for which they have been developed. While I discuss some methods developed for experimental evolution, the main focus is ancient DNA.</t>
  </si>
  <si>
    <t xml:space="preserve">http://www.ncbi.nlm.nih.gov/pubmed/31510688</t>
  </si>
  <si>
    <t xml:space="preserve">A divide-and-conquer method for scalable phylogenetic network inference from multilocus data.</t>
  </si>
  <si>
    <t xml:space="preserve">Reticulate evolutionary histories, such as those arising in the presence of hybridization, are best modeled as phylogenetic networks. Recently developed methods allow for statistical inference of phylogenetic networks while also accounting for other processes, such as incomplete lineage sorting. However, these methods can only handle a small number of loci from a handful of genomes. In this article, we introduce a novel two-step method for scalable inference of phylogenetic networks from the sequence alignments of multiple, unlinked loci. The method infers networks on subproblems and then merges them into a network on the full set of taxa. To reduce the number of trinets to infer, we formulate a Hitting Set version of the problem of finding a small number of subsets, and implement a simple heuristic to solve it. We studied their performance, in terms of both running time and accuracy, on simulated as well as on biological datasets. The two-step method accurately infers phylogenetic networks at a scale that is infeasible with existing methods. The results are a significant and promising step towards accurate, large-scale phylogenetic network inference. We implemented the algorithms in the publicly available software package PhyloNet (https://bioinfocs.rice.edu/PhyloNet). Supplementary data are available at Bioinformatics online.</t>
  </si>
  <si>
    <t xml:space="preserve">http://www.ncbi.nlm.nih.gov/pubmed/30792576</t>
  </si>
  <si>
    <t xml:space="preserve">Tackling the Challenges of FASTQ Referential Compression.</t>
  </si>
  <si>
    <t xml:space="preserve">The exponential growth of genomic data has recently motivated the development of compression algorithms to tackle the storage capacity limitations in bioinformatics centers. Referential compressors could theoretically achieve a much higher compression than their non-referential counterparts; however, the latest tools have not been able to harness such potential yet. To reach such goal, an efficient encoding model to represent the differences between the input and the reference is needed. In this article, we introduce a novel approach for referential compression of FASTQ files. The core of our compression scheme consists of a referential compressor based on the combination of local alignments with binary encoding optimized for long reads. Here we present the algorithms and performance tests developed for our reads compression algorithm, named UdeACompress. Our compressor achieved the best results when compressing long reads and competitive compression ratios for shorter reads when compared to the best programs in the state of the art. As an added value, it also showed reasonable execution times and memory consumption, in comparison with similar tools.</t>
  </si>
  <si>
    <t xml:space="preserve">http://www.ncbi.nlm.nih.gov/pubmed/28357402</t>
  </si>
  <si>
    <t xml:space="preserve">COPAR: A ChIP-Seq Optimal Peak Analyzer.</t>
  </si>
  <si>
    <t xml:space="preserve">Sequencing data quality and peak alignment efficiency of ChIP-sequencing profiles are directly related to the reliability and reproducibility of NGS experiments. Till now, there is no tool specifically designed for optimal peak alignment estimation and quality-related genomic feature extraction for ChIP-sequencing profiles. We developed open-sourced COPAR, a user-friendly package, to statistically investigate, quantify, and visualize the optimal peak alignment and inherent genomic features using ChIP-seq data from NGS experiments. It provides a versatile perspective for biologists to perform quality-check for high-throughput experiments and optimize their experiment design. The package COPAR can process mapped ChIP-seq read file in BED format and output statistically sound results for multiple high-throughput experiments. Together with three public ChIP-seq data sets verified with the developed package, we have deposited COPAR on GitHub under a GNU GPL license.</t>
  </si>
  <si>
    <t xml:space="preserve">http://www.ncbi.nlm.nih.gov/pubmed/27507290</t>
  </si>
  <si>
    <t xml:space="preserve">Efficient Monte Carlo evaluation of resampling-based hypothesis tests with applications to genetic epidemiology.</t>
  </si>
  <si>
    <t xml:space="preserve">Monte Carlo evaluation of resampling-based tests is often conducted in statistical analysis. However, this procedure is generally computationally intensive. The pooling resampling-based method has been developed to reduce the computational burden but the validity of the method has not been studied before. In this article, we first investigate the asymptotic properties of the pooling resampling-based method and then propose a novel Monte Carlo evaluation procedure namely the n-times pooling resampling-based method. Theorems as well as simulations show that the proposed method can give smaller or comparable root mean squared errors and bias with much less computing time, thus can be strongly recommended especially for evaluating highly computationally intensive hypothesis testing procedures in genetic epidemiology.</t>
  </si>
  <si>
    <t xml:space="preserve">http://www.ncbi.nlm.nih.gov/pubmed/27486222</t>
  </si>
  <si>
    <t xml:space="preserve">Smoothed Bootstrap Aggregation for Assessing Selection Pressure at Amino Acid Sites.</t>
  </si>
  <si>
    <t xml:space="preserve">To detect positive selection at individual amino acid sites, most methods use an empirical Bayes approach. After parameters of a Markov process of codon evolution are estimated via maximum likelihood, they are passed to Bayes formula to compute the posterior probability that a site evolved under positive selection. A difficulty with this approach is that parameter estimates with large errors can negatively impact Bayesian classification. By assigning priors to some parameters, Bayes Empirical Bayes (BEB) mitigates this problem. However, as implemented, it imposes uniform priors, which causes it to be overly conservative in some cases. When standard regularity conditions are not met and parameter estimates are unstable, inference, even under BEB, can be negatively impacted. We present an alternative to BEB called smoothed bootstrap aggregation (SBA), which bootstraps site patterns from an alignment of protein coding DNA sequences to accommodate the uncertainty in the parameter estimates. We show that deriving the correction for parameter uncertainty from the data in hand, in combination with kernel smoothing techniques, improves site specific inference of positive selection. We compare BEB to SBA by simulation and real data analysis. Simulation results show that SBA balances accuracy and power at least as well as BEB, and when parameter estimates are unstable, the performance gap between BEB and SBA can widen in favor of SBA. SBA is applicable to a wide variety of other inference problems in molecular evolution.</t>
  </si>
  <si>
    <t xml:space="preserve">http://www.ncbi.nlm.nih.gov/pubmed/30816928</t>
  </si>
  <si>
    <t xml:space="preserve">SpaRC: scalable sequence clustering using Apache Spark.</t>
  </si>
  <si>
    <t xml:space="preserve">Whole genome shotgun based next-generation transcriptomics and metagenomics studies often generate 100-1000 GB sequence data derived from tens of thousands of different genes or microbial species. Assembly of these data sets requires tradeoffs between scalability and accuracy. Current assembly methods optimized for scalability often sacrifice accuracy and vice versa. An ideal solution would both scale and produce optimal accuracy for individual genes or genomes. Here we describe an Apache Spark-based scalable sequence clustering application, SparkReadClust (SpaRC), that partitions reads based on their molecule of origin to enable downstream assembly optimization. SpaRC produces high clustering performance on transcriptomes and metagenomes from both short and long read sequencing technologies. It achieves near-linear scalability with input data size and number of compute nodes. SpaRC can run on both cloud computing and HPC environments without modification while delivering similar performance. Our results demonstrate that SpaRC provides a scalable solution for clustering billions of reads from next-generation sequencing experiments, and Apache Spark represents a cost-effective solution with rapid development/deployment cycles for similar large-scale sequence data analysis problems. https://bitbucket.org/berkeleylab/jgi-sparc.</t>
  </si>
  <si>
    <t xml:space="preserve">http://www.ncbi.nlm.nih.gov/pubmed/28451968</t>
  </si>
  <si>
    <t xml:space="preserve">GHOSTX: A Fast Sequence Homology Search Tool for Functional Annotation of Metagenomic Data.</t>
  </si>
  <si>
    <t xml:space="preserve">Metagenomic analysis based on whole genome shotgun sequencing data requires fast protein sequence homology searches for predicting the function of proteins coded on metagenome short reads. However, huge amounts of sequence data cause even general homology search analyses using BLASTX to become difficult in terms of computational cost. GHOSTX is a sequence homology search tool specifically developed for functional annotation of metagenome sequences. The tool is more than 160 times faster than BLASTX and has sufficient search sensitivity for metagenomic analysis. Using this tool, user can perform functional annotation of metagenomic data within a short time and infer metabolic pathways within an environment.</t>
  </si>
  <si>
    <t xml:space="preserve">http://www.ncbi.nlm.nih.gov/pubmed/28085284</t>
  </si>
  <si>
    <t xml:space="preserve">Quantitative Assessment of Molecular Dynamics Sampling for Flexible Systems.</t>
  </si>
  <si>
    <t xml:space="preserve">indicate that much higher resources than those generally invested today will probably be needed to achieve convergence. The comparative analysis also shows that conventional MD simulations with insufficient sampling can be easily misinterpreted as being converged.</t>
  </si>
  <si>
    <t xml:space="preserve">http://www.ncbi.nlm.nih.gov/pubmed/31251324</t>
  </si>
  <si>
    <t xml:space="preserve">Scalable biclustering - the future of big data exploration?</t>
  </si>
  <si>
    <t xml:space="preserve">Biclustering is a technique of discovering local similarities within data. For many years the complexity of the methods and parallelization issues limited its application to big data problems. With the development of novel scalable methods, biclustering has finally started to close this gap. In this paper we discuss the caveats of biclustering and present its current challenges and guidelines for practitioners. We also try to explain why biclustering may soon become one of the standards for big data analytics.</t>
  </si>
  <si>
    <t xml:space="preserve">http://www.ncbi.nlm.nih.gov/pubmed/28659129</t>
  </si>
  <si>
    <t xml:space="preserve">SLMSuite: a suite of algorithms for segmenting genomic profiles.</t>
  </si>
  <si>
    <t xml:space="preserve">The identification of copy number variants (CNVs) is essential to study human genetic variation and to understand the genetic basis of mendelian disorders and cancers. At present, genome-wide detection of CNVs can be achieved using microarray or second generation sequencing (SGS) data. Although these technologies are very different, the genomic profiles that they generate are mathematically very similar and consist of noisy signals in which a decrease or increase of consecutive data represent deletions or duplication of DNA. In this framework, the most important step of the analysis consists of segmenting genomic profiles for the identification of the boundaries of genomic regions with increased or decreased signal. Here we introduce SLMSuite, a collection of algorithms, based on shifting level models (SLM), to segment genomic profiles from array and SGS experiments. The SLM algorithms take as input the log-transformed genomic profiles from SGS or microarray experiments and output segmentation results. We apply our method to the analysis of synthetic genomic profiles and real whole genome sequencing data and we demonstrate that it outperforms the state of the art circular binary segmentation algorithm in terms of sensitivity, specificity and computational speed. The SLMSuite contains an R library with the segmentation methods and three wrappers that allow to use them in Python, Ruby and C++. SLMSuite is freely available at https://sourceforge.net/projects/slmsuite .</t>
  </si>
  <si>
    <t xml:space="preserve">http://www.ncbi.nlm.nih.gov/pubmed/30060142</t>
  </si>
  <si>
    <t xml:space="preserve">copMEM: finding maximal exact matches via sampling both genomes.</t>
  </si>
  <si>
    <t xml:space="preserve">Genome-to-genome comparisons require designating anchor points, which are given by Maximum Exact Matches (MEMs) between their sequences. For large genomes this is a challenging problem and the performance of existing solutions, even in parallel regimes, is not quite satisfactory. We present a new algorithm, copMEM, that allows to sparsely sample both input genomes, with sampling steps being coprime. Despite being a single-threaded implementation, copMEM computes all MEMs of minimum length 100 between the human and mouse genomes in less than 2 minutes, using 7 GB of RAM memory. https://github.com/wbieniec/copmem. Supplementary data are available at Bioinformatics online.</t>
  </si>
  <si>
    <t xml:space="preserve">http://www.ncbi.nlm.nih.gov/pubmed/31860671</t>
  </si>
  <si>
    <t xml:space="preserve">Benchmarking network algorithms for contextualizing genes of interest.</t>
  </si>
  <si>
    <t xml:space="preserve">Computational approaches have shown promise in contextualizing genes of interest with known molecular interactions. In this work, we evaluate seventeen previously published algorithms based on characteristics of their output and their performance in three tasks: cross validation, prediction of drug targets, and behavior with random input. Our work highlights strengths and weaknesses of each algorithm and results in a recommendation of algorithms best suited for performing different tasks.</t>
  </si>
  <si>
    <t xml:space="preserve">http://www.ncbi.nlm.nih.gov/pubmed/28361710</t>
  </si>
  <si>
    <t xml:space="preserve">A framework for space-efficient read clustering in metagenomic samples.</t>
  </si>
  <si>
    <t xml:space="preserve">A metagenomic sample is a set of DNA fragments, randomly extracted from multiple cells in an environment, belonging to distinct, often unknown species. Unsupervised metagenomic clustering aims at partitioning a metagenomic sample into sets that approximate taxonomic units, without using reference genomes. Since samples are large and steadily growing, space-efficient clustering algorithms are strongly needed. We design and implement a space-efficient algorithmic framework that solves a number of core primitives in unsupervised metagenomic clustering using just the bidirectional Burrows-Wheeler index and a union-find data structure on the set of reads. When run on a sample of total length n, with m reads of maximum length ℓ each, on an alphabet of total size σ, our algorithms take O(n(t+logσ)) time and just 2n+o(n)+O(max{ℓ σlogn,K logm}) bits of space in addition to the index and to the union-find data structure, where K is a measure of the redundancy of the sample and t is the query time of the union-find data structure. Our experimental results show that our algorithms are practical, they can exploit multiple cores by a parallel traversal of the suffix-link tree, and they are competitive both in space and in time with the state of the art.</t>
  </si>
  <si>
    <t xml:space="preserve">http://www.ncbi.nlm.nih.gov/pubmed/29028893</t>
  </si>
  <si>
    <t xml:space="preserve">Canvas SPW: calling de novo copy number variants in pedigrees.</t>
  </si>
  <si>
    <t xml:space="preserve">Whole genome sequencing is becoming a diagnostics of choice for the identification of rare inherited and de novo copy number variants in families with various pediatric and late-onset genetic diseases. However, joint variant calling in pedigrees is hampered by the complexity of consensus breakpoint alignment across samples within an arbitrary pedigree structure. We have developed a new tool, Canvas SPW, for the identification of inherited and de novo copy number variants from pedigree sequencing data. Canvas SPW supports a number of family structures and provides a wide range of scoring and filtering options to automate and streamline identification of de novo variants. Canvas SPW is available for download from https://github.com/Illumina/canvas. sivakhno@illumina.com. Supplementary data are available at Bioinformatics online.</t>
  </si>
  <si>
    <t xml:space="preserve">http://www.ncbi.nlm.nih.gov/pubmed/27168722</t>
  </si>
  <si>
    <t xml:space="preserve">Practical Approaches for Mining Frequent Patterns in Molecular Datasets.</t>
  </si>
  <si>
    <t xml:space="preserve">Pattern detection is an inherent task in the analysis and interpretation of complex and continuously accumulating biological data. Numerous itemset mining algorithms have been developed in the last decade to efficiently detect specific pattern classes in data. Although many of these have proven their value for addressing bioinformatics problems, several factors still slow down promising algorithms from gaining popularity in the life science community. Many of these issues stem from the low user-friendliness of these tools and the complexity of their output, which is often large, static, and consequently hard to interpret. Here, we apply three software implementations on common bioinformatics problems and illustrate some of the advantages and disadvantages of each, as well as inherent pitfalls of biological data mining. Frequent itemset mining exists in many different flavors, and users should decide their software choice based on their research question, programming proficiency, and added value of extra features.</t>
  </si>
  <si>
    <t xml:space="preserve">http://www.ncbi.nlm.nih.gov/pubmed/28261162</t>
  </si>
  <si>
    <t xml:space="preserve">Critical Issues in Mycobiota Analysis.</t>
  </si>
  <si>
    <t xml:space="preserve">ITS1 mock community we demonstrate that standard analysis pipelines fall short if used with default settings showing erroneous fungal community representations. We highlight that switching OTU picking to a closed reference approach greatly enhances performance. Finally, recommendations are given on how to perform ITS based mycobiota analysis with the currently available measures.</t>
  </si>
  <si>
    <t xml:space="preserve">http://www.ncbi.nlm.nih.gov/pubmed/29319471</t>
  </si>
  <si>
    <t xml:space="preserve">MentaLiST - A fast MLST caller for large MLST schemes.</t>
  </si>
  <si>
    <t xml:space="preserve">MLST (multi-locus sequence typing) is a classic technique for genotyping bacteria, widely applied for pathogen outbreak surveillance. Traditionally, MLST is based on identifying sequence types from a small number of housekeeping genes. With the increasing availability of whole-genome sequencing data, MLST methods have evolved towards larger typing schemes, based on a few hundred genes [core genome MLST (cgMLST)] to a few thousand genes [whole genome MLST (wgMLST)]. Such large-scale MLST schemes have been shown to provide a finer resolution and are increasingly used in various contexts such as hospital outbreaks or foodborne pathogen outbreaks. This methodological shift raises new computational challenges, especially given the large size of the schemes involved. Very few available MLST callers are currently capable of dealing with large MLST schemes. We introduce MentaLiST, a new MLST caller, based on a k-mer voting algorithm and written in the Julia language, specifically designed and implemented to handle large typing schemes. We test it on real and simulated data to show that MentaLiST is faster than any other available MLST caller while providing the same or better accuracy, and is capable of dealing with MLST schemes with up to thousands of genes while requiring limited computational resources. MentaLiST source code and easy installation instructions using a Conda package are available at https://github.com/WGS-TB/MentaLiST.</t>
  </si>
  <si>
    <t xml:space="preserve">http://www.ncbi.nlm.nih.gov/pubmed/30753300</t>
  </si>
  <si>
    <t xml:space="preserve">PairedFB: a full hierarchical Bayesian model for paired RNA-seq data with heterogeneous treatment effects.</t>
  </si>
  <si>
    <t xml:space="preserve">Several methods have been proposed for the paired RNA-seq analysis. However, many of them do not consider the heterogeneity in treatment effect among pairs that can naturally arise in real data. In addition, it has been reported in literature that the false discovery rate (FDR) control of some popular methods has been problematic. In this paper, we present a full hierarchical Bayesian model for the paired RNA-seq count data that accounts for variation of treatment effects among pairs and controls the FDR through the posterior expected FDR. Our simulation studies show that most competing methods can have highly inflated FDR for small to moderate sample sizes while PairedFB is able to control FDR close to the nominal levels. Furthermore, PairedFB has overall better performance in ranking true differentially expressed genes (DEGs) on the top than others, especially when the sample size gets bigger or when the heterogeneity level of treatment effects is high. In addition, PairedFB can be applied to identify the biologically significant DEGs with controlled FDR. The real data analysis also indicates PairedFB tends to find more biologically relevant genes even when the sample size is small. PairedFB is also shown to be robust with respect to the model misspecification in terms of its relative performance compared to others. Software to implement this method (PairedFB) can be downloaded at: https://sites.google.com/a/udel.edu/qiujing/publication. Supplementary data are available at Bioinformatics online.</t>
  </si>
  <si>
    <t xml:space="preserve">http://www.ncbi.nlm.nih.gov/pubmed/27507088</t>
  </si>
  <si>
    <t xml:space="preserve">Analysis of high-order SNP barcodes in mitochondrial D-loop for chronic dialysis susceptibility.</t>
  </si>
  <si>
    <t xml:space="preserve">Positively identifying disease-associated single nucleotide polymorphism (SNP) markers in genome-wide studies entails the complex association analysis of a huge number of SNPs. Such large numbers of SNP barcode (SNP/genotype combinations) continue to pose serious computational challenges, especially for high-dimensional data. We propose a novel exploiting SNP barcode method based on differential evolution, termed IDE (improved differential evolution). IDE uses a &amp;quot;top combination strategy&amp;quot; to improve the ability of differential evolution to explore high-order SNP barcodes in high-dimensional data. We simulate disease data and use real chronic dialysis data to test four global optimization algorithms. In 48 simulated disease models, we show that IDE outperforms existing global optimization algorithms in terms of exploring ability and power to detect the specific SNP/genotype combinations with a maximum difference between cases and controls. In real data, we show that IDE can be used to evaluate the relative effects of each individual SNP on disease susceptibility. IDE generated significant SNP barcode with less computational complexity than the other algorithms, making IDE ideally suited for analysis of high-order SNP barcodes.</t>
  </si>
  <si>
    <t xml:space="preserve">http://www.ncbi.nlm.nih.gov/pubmed/28095799</t>
  </si>
  <si>
    <t xml:space="preserve">MultiDataSet: an R package for encapsulating multiple data sets with application to omic data integration.</t>
  </si>
  <si>
    <t xml:space="preserve">Reduction in the cost of genomic assays has generated large amounts of biomedical-related data. As a result, current studies perform multiple experiments in the same subjects. While Bioconductor's methods and classes implemented in different packages manage individual experiments, there is not a standard class to properly manage different omic datasets from the same subjects. In addition, most R/Bioconductor packages that have been designed to integrate and visualize biological data often use basic data structures with no clear general methods, such as subsetting or selecting samples. To cover this need, we have developed MultiDataSet, a new R class based on Bioconductor standards, designed to encapsulate multiple data sets. MultiDataSet deals with the usual difficulties of managing multiple and non-complete data sets while offering a simple and general way of subsetting features and selecting samples. We illustrate the use of MultiDataSet in three common situations: 1) performing integration analysis with third party packages; 2) creating new methods and functions for omic data integration; 3) encapsulating new unimplemented data from any biological experiment. MultiDataSet is a suitable class for data integration under R and Bioconductor framework.</t>
  </si>
  <si>
    <t xml:space="preserve">http://www.ncbi.nlm.nih.gov/pubmed/28028226</t>
  </si>
  <si>
    <t xml:space="preserve">Single-pixel interior filling function approach for detecting and correcting errors in particle tracking.</t>
  </si>
  <si>
    <t xml:space="preserve">We present a general method for detecting and correcting biases in the outputs of particle-tracking experiments. Our approach is based on the histogram of estimated positions within pixels, which we term the single-pixel interior filling function (SPIFF). We use the deviation of the SPIFF from a uniform distribution to test the veracity of tracking analyses from different algorithms. Unbiased SPIFFs correspond to uniform pixel filling, whereas biased ones exhibit pixel locking, in which the estimated particle positions concentrate toward the centers of pixels. Although pixel locking is a well-known phenomenon, we go beyond existing methods to show how the SPIFF can be used to correct errors. The key is that the SPIFF aggregates statistical information from many single-particle images and localizations that are gathered over time or across an ensemble, and this information augments the single-particle data. We explicitly consider two cases that give rise to significant errors in estimated particle locations: undersampling the point spread function due to small emitter size and intensity overlap of proximal objects. In these situations, we show how errors in positions can be corrected essentially completely with little added computational cost. Additional situations and applications to experimental data are explored in SI Appendix In the presence of experimental-like shot noise, the precision of the SPIFF-based correction achieves (and can even exceed) the unbiased Cramér-Rao lower bound. We expect the SPIFF approach to be useful in a wide range of localization applications, including single-molecule imaging and particle tracking, in fields ranging from biology to materials science to astronomy.</t>
  </si>
  <si>
    <t xml:space="preserve">http://www.ncbi.nlm.nih.gov/pubmed/29552000</t>
  </si>
  <si>
    <t xml:space="preserve">Can Machines Learn Respiratory Virus Epidemiology?: A Comparative Study of Likelihood-Free Methods for the Estimation of Epidemiological Dynamics.</t>
  </si>
  <si>
    <t xml:space="preserve">. In this paper, we explore various machine learning approaches, the multi-layer perceptron, convolutional neural network, and long-short term memory, to learn and estimate the parameters. Further, we compare the accuracy of the estimates and time requirements for machine learning and the approximate Bayesian computation methods on both simulated and real-world epidemiological data from outbreaks of influenza A(H1N1)pdm09, mumps, and measles. We find that the machine learning approaches can be verified and tested faster than the approximate Bayesian computation method, but that the approximate Bayesian computation method is more robust across different datasets.</t>
  </si>
  <si>
    <t xml:space="preserve">http://www.ncbi.nlm.nih.gov/pubmed/27182962</t>
  </si>
  <si>
    <t xml:space="preserve">SparkBWA: Speeding Up the Alignment of High-Throughput DNA Sequencing Data.</t>
  </si>
  <si>
    <t xml:space="preserve">Next-generation sequencing (NGS) technologies have led to a huge amount of genomic data that need to be analyzed and interpreted. This fact has a huge impact on the DNA sequence alignment process, which nowadays requires the mapping of billions of small DNA sequences onto a reference genome. In this way, sequence alignment remains the most time-consuming stage in the sequence analysis workflow. To deal with this issue, state of the art aligners take advantage of parallelization strategies. However, the existent solutions show limited scalability and have a complex implementation. In this work we introduce SparkBWA, a new tool that exploits the capabilities of a big data technology as Spark to boost the performance of one of the most widely adopted aligner, the Burrows-Wheeler Aligner (BWA). The design of SparkBWA uses two independent software layers in such a way that no modifications to the original BWA source code are required, which assures its compatibility with any BWA version (future or legacy). SparkBWA is evaluated in different scenarios showing noticeable results in terms of performance and scalability. A comparison to other parallel BWA-based aligners validates the benefits of our approach. Finally, an intuitive and flexible API is provided to NGS professionals in order to facilitate the acceptance and adoption of the new tool. The source code of the software described in this paper is publicly available at https://github.com/citiususc/SparkBWA, with a GPL3 license.</t>
  </si>
  <si>
    <t xml:space="preserve">http://www.ncbi.nlm.nih.gov/pubmed/28701799</t>
  </si>
  <si>
    <t xml:space="preserve">A Robust Method for Inferring Network Structures.</t>
  </si>
  <si>
    <t xml:space="preserve">Inferring the network structure from limited observable data is significant in molecular biology, communication and many other areas. It is challenging, primarily because the observable data are sparse, finite and noisy. The development of machine learning and network structure study provides a great chance to solve the problem. In this paper, we propose an iterative smoothing algorithm with structure sparsity (ISSS) method. The elastic penalty in the model is introduced for the sparse solution, identifying group features and avoiding over-fitting, and the total variation (TV) penalty in the model can effectively utilize the structure information to identify the neighborhood of the vertices. Due to the non-smoothness of the elastic and structural TV penalties, an efficient algorithm with the Nesterov's smoothing optimization technique is proposed to solve the non-smooth problem. The experimental results on both synthetic and real-world networks show that the proposed model is robust against insufficient data and high noise. In addition, we investigate many factors that play important roles in identifying the performance of ISSS.</t>
  </si>
  <si>
    <t xml:space="preserve">http://www.ncbi.nlm.nih.gov/pubmed/31120942</t>
  </si>
  <si>
    <t xml:space="preserve">A multiobjective multi-view cluster ensemble technique: Application in patient subclassification.</t>
  </si>
  <si>
    <t xml:space="preserve">Recent high throughput omics technology has been used to assemble large biomedical omics datasets. Clustering of single omics data has proven invaluable in biomedical research. For the task of patient sub-classification, all the available omics data should be utilized combinedly rather than treating them individually. Clustering of multi-omics datasets has the potential to reveal deep insights. Here, we propose a late integration based multiobjective multi-view clustering algorithm which uses a special perturbation operator. Initially, a large number of diverse clustering solutions (called base partitionings) are generated for each omic dataset using four clustering algorithms, viz., k means, complete linkage, spectral and fast search clustering. These base partitionings of multi-omic datasets are suitably combined using a special perturbation operator. The perturbation operator uses an ensemble technique to generate new solutions from the base partitionings. The optimal combination of multiple partitioning solutions across different views is determined after optimizing the objective functions, namely conn-XB, for checking the quality of partitionings for different views, and agreement index, for checking agreement between the views. The search capability of a multiobjective simulated annealing approach, namely AMOSA is used for this purpose. Lastly, the non-dominated solutions of the different views are combined based on similarity to generate a single set of non-dominated solutions. The proposed algorithm is evaluated on 13 multi-view cancer datasets. An elaborated comparative study with several baseline methods and five state-of-the-art models is performed to show the effectiveness of the algorithm.</t>
  </si>
  <si>
    <t xml:space="preserve">http://www.ncbi.nlm.nih.gov/pubmed/30685186</t>
  </si>
  <si>
    <t xml:space="preserve">A scoring approach for multi-platform acquisition in metabolomics.</t>
  </si>
  <si>
    <t xml:space="preserve">Since the ultimate goal of untargeted metabolomics is the analysis of the broadest possible range of metabolites, some new metrics have to be used by researchers to evaluate and select different analytical strategies when multi-platform analyses are considered. In this context, we aimed at developing a scoring approach allowing to compare the performance of different LC-MS conditions for metabolomics studies. By taking into account both chromatographic and MS attributes of the analytes' peaks (i.e. retention, signal-to-noise ratio, peak intensity and shape), the newly proposed score reflects the potential of a set of LC-MS operating conditions to provide useful analytical information for a given compound. A chemical library containing 597 metabolites was used as a benchmark to apply this approach on two RPLC and three HILIC methods hyphenated to high resolution mass spectrometry (HRMS) in positive and negative ionization modes. The scores not only allowed to evaluate each analytical platform, but also to optimize the number of analytical methods needed for the analysis of metabolomics samples. As a result, the most informative combination of three LC methods and ionization modes was found, leading to a coverage of nearly 95% of the detected compounds. It was therefore demonstrated that the overall performance reached with three selected methods was almost equivalent to the performance reached when five LC-MS conditions were used.</t>
  </si>
  <si>
    <t xml:space="preserve">http://www.ncbi.nlm.nih.gov/pubmed/31873728</t>
  </si>
  <si>
    <t xml:space="preserve">Benchmarking immunoinformatic tools for the analysis of antibody repertoire sequences.</t>
  </si>
  <si>
    <t xml:space="preserve">Antibody repertoires reveal insights into the biology of the adaptive immune system and empower diagnostics and therapeutics. There are currently multiple tools available for the annotation of antibody sequences. All downstream analyses such as choosing lead drug candidates depend on the correct annotation of these sequences; however, a thorough comparison of the performance of these tools has not been investigated. Here, we benchmark the performance of commonly used immunoinformatic tools, i.e. IMGT/HighV-QUEST, IgBLAST and MiXCR, in terms of reproducibility of annotation output, accuracy and speed using simulated and experimental high-throughput sequencing datasets.We analyzed changes in IMGT reference germline database in the last 10 years in order to assess the reproducibility of the annotation output. We found that only 73/183 (40%) V, D and J human genes were shared between the reference germline sets used by the tools. We found that the annotation results differed between tools. In terms of alignment accuracy, MiXCR had the highest average frequency of gene mishits, 0.02 mishit frequency and IgBLAST the lowest, 0.004 mishit frequency. Reproducibility in the output of complementarity determining three regions (CDR3 amino acids) ranged from 4.3% to 77.6% with preprocessed data. In addition, run time of the tools was assessed: MiXCR was the fastest tool for number of sequences processed per unit of time. These results indicate that immunoinformatic analyses greatly depend on the choice of bioinformatics tool. Our results support informed decision-making to immunoinformaticians based on repertoire composition and sequencing platforms. All tools utilized in the paper are free for academic use. Supplementary data are available at Bioinformatics online.</t>
  </si>
  <si>
    <t xml:space="preserve">http://www.ncbi.nlm.nih.gov/pubmed/29813064</t>
  </si>
  <si>
    <t xml:space="preserve">Simulations to benchmark time-varying connectivity methods for fMRI.</t>
  </si>
  <si>
    <t xml:space="preserve">There is a current interest in quantifying time-varying connectivity (TVC) based on neuroimaging data such as fMRI. Many methods have been proposed, and are being applied, revealing new insight into the brain's dynamics. However, given that the ground truth for TVC in the brain is unknown, many concerns remain regarding the accuracy of proposed estimates. Since there exist many TVC methods it is difficult to assess differences in time-varying connectivity between studies. In this paper, we present tvc_benchmarker, which is a Python package containing four simulations to test TVC methods. Here, we evaluate five different methods that together represent a wide spectrum of current approaches to estimating TVC (sliding window, tapered sliding window, multiplication of temporal derivatives, spatial distance and jackknife correlation). These simulations were designed to test each method's ability to track changes in covariance over time, which is a key property in TVC analysis. We found that all tested methods correlated positively with each other, but there were large differences in the strength of the correlations between methods. To facilitate comparisons with future TVC methods, we propose that the described simulations can act as benchmark tests for evaluation of methods. Using tvc_benchmarker researchers can easily add, compare and submit their own TVC methods to evaluate its performance.</t>
  </si>
  <si>
    <t xml:space="preserve">http://www.ncbi.nlm.nih.gov/pubmed/28031037</t>
  </si>
  <si>
    <t xml:space="preserve">tESA: a distributional measure for calculating semantic relatedness.</t>
  </si>
  <si>
    <t xml:space="preserve">Semantic relatedness is a measure that quantifies the strength of a semantic link between two concepts. Often, it can be efficiently approximated with methods that operate on words, which represent these concepts. Approximating semantic relatedness between texts and concepts represented by these texts is an important part of many text and knowledge processing tasks of crucial importance in the ever growing domain of biomedical informatics. The problem of most state-of-the-art methods for calculating semantic relatedness is their dependence on highly specialized, structured knowledge resources, which makes these methods poorly adaptable for many usage scenarios. On the other hand, the domain knowledge in the Life Sciences has become more and more accessible, but mostly in its unstructured form - as texts in large document collections, which makes its use more challenging for automated processing. In this paper we present tESA, an extension to a well known Explicit Semantic Relatedness (ESA) method. In our extension we use two separate sets of vectors, corresponding to different sections of the articles from the underlying corpus of documents, as opposed to the original method, which only uses a single vector space. We present an evaluation of Life Sciences domain-focused applicability of both tESA and domain-adapted Explicit Semantic Analysis. The methods are tested against a set of standard benchmarks established for the evaluation of biomedical semantic relatedness quality. Our experiments show that the propsed method achieves results comparable with or superior to the current state-of-the-art methods. Additionally, a comparative discussion of the results obtained with tESA and ESA is presented, together with a study of the adaptability of the methods to different corpora and their performance with different input parameters. Our findings suggest that combined use of the semantics from different sections (i.e. extending the original ESA methodology with the use of title vectors) of the documents of scientific corpora may be used to enhance the performance of a distributional semantic relatedness measures, which can be observed in the largest reference datasets. We also present the impact of the proposed extension on the size of distributional representations.</t>
  </si>
  <si>
    <t xml:space="preserve">http://www.ncbi.nlm.nih.gov/pubmed/27270105</t>
  </si>
  <si>
    <t xml:space="preserve">Haplotype estimation for biobank-scale data sets.</t>
  </si>
  <si>
    <t xml:space="preserve">The UK Biobank (UKB) has recently released genotypes on 152,328 individuals together with extensive phenotypic and lifestyle information. We present a new phasing method, SHAPEIT3, that can handle such biobank-scale data sets and results in switch error rates as low as ∼0.3%. The method exhibits O(NlogN) scaling with sample size N, enabling fast and accurate phasing of even larger cohorts.</t>
  </si>
  <si>
    <t xml:space="preserve">http://www.ncbi.nlm.nih.gov/pubmed/29565902</t>
  </si>
  <si>
    <t xml:space="preserve">Cost-effective high-throughput single-haplotype iterative mapping and sequencing for complex genomic structures.</t>
  </si>
  <si>
    <t xml:space="preserve">The reference sequences of structurally complex regions can be obtained only through highly accurate clone-based approaches. We and others have successfully used single-haplotype iterative mapping and sequencing (SHIMS) 1.0 to assemble structurally complex regions across the sex chromosomes of several vertebrate species and to allow for targeted improvements to the reference sequences of human autosomes. However, SHIMS 1.0 is expensive and time consuming, requiring resources that only a genome center can provide. Here we introduce SHIMS 2.0, an improved SHIMS protocol that allows even a small laboratory to generate high-quality reference sequence from complex genomic regions. Using a streamlined and parallelized library-preparation protocol, and taking advantage of inexpensive high-throughput short-read-sequencing technologies, a small laboratory with both molecular biology and bioinformatics experience can sequence and assemble 192 large-insert bacterial artificial chromosome (BAC) or fosmid clones in 1 week. In SHIMS 2.0, in contrast to other pooling strategies, each clone is sequenced with a unique barcode, thus enabling clones containing nearly identical sequences to be multiplexed in a single sequencing run and assembled separately. Relative to SHIMS 1.0, SHIMS 2.0 decreases the required cost and time by two orders of magnitude while preserving high sequencing accuracy.</t>
  </si>
  <si>
    <t xml:space="preserve">http://www.ncbi.nlm.nih.gov/pubmed/30271256</t>
  </si>
  <si>
    <t xml:space="preserve">Great differences in performance and outcome of high-throughput sequencing data analysis platforms for fungal metabarcoding.</t>
  </si>
  <si>
    <t xml:space="preserve">Along with recent developments in high-throughput sequencing (HTS) technologies and thus fast accumulation of HTS data, there has been a growing need and interest for developing tools for HTS data processing and communication. In particular, a number of bioinformatics tools have been designed for analysing metabarcoding data, each with specific features, assumptions and outputs. To evaluate the potential effect of the application of different bioinformatics workflow on the results, we compared the performance of different analysis platforms on two contrasting high-throughput sequencing data sets. Our analysis revealed that the computation time, quality of error filtering and hence output of specific bioinformatics process largely depends on the platform used. Our results show that none of the bioinformatics workflows appears to perfectly filter out the accumulated errors and generate Operational Taxonomic Units, although PipeCraft, LotuS and PIPITS perform better than QIIME2 and Galaxy for the tested fungal amplicon dataset. We conclude that the output of each platform requires manual validation of the OTUs by examining the taxonomy assignment values.</t>
  </si>
  <si>
    <t xml:space="preserve">http://www.ncbi.nlm.nih.gov/pubmed/32092230</t>
  </si>
  <si>
    <t xml:space="preserve">Mothulity Facilitates 16S/ITS Amplicon Diversity Analysis.</t>
  </si>
  <si>
    <t xml:space="preserve">We present Mothulity-a novel interface for Mothur, a well-established tool for 16S/ITS biodiversity analysis. Although Mothur is a well-documented and virtually complete software suite, its proper execution might be challenging for first-time users, and editing the Mothur batch scripts is time consuming even for experienced users. Mothur produces little to no graphical output, leaving the generation of plots to the user. Mothulity minimizes the chance of human error through a minimalistic yet powerful interface, with most of the analysis parameters predefined or adjusted automatically. Time spent on running the analysis is drastically reduced, since Mothulity produces an HTML report with publication-quality figures. Finally, Mothulity can be conveniently used with the SLURM workload manager, and is thereby suitable for a range of computing facilities. © 2020 by John Wiley &amp;amp; Sons, Inc. Basic Protocol 1: Standard operational procedure (SOP) Basic Protocol 2: Generating report on pre-processed data.</t>
  </si>
  <si>
    <t xml:space="preserve">http://www.ncbi.nlm.nih.gov/pubmed/28358893</t>
  </si>
  <si>
    <t xml:space="preserve">Halvade-RNA: Parallel variant calling from transcriptomic data using MapReduce.</t>
  </si>
  <si>
    <t xml:space="preserve">Given the current cost-effectiveness of next-generation sequencing, the amount of DNA-seq and RNA-seq data generated is ever increasing. One of the primary objectives of NGS experiments is calling genetic variants. While highly accurate, most variant calling pipelines are not optimized to run efficiently on large data sets. However, as variant calling in genomic data has become common practice, several methods have been proposed to reduce runtime for DNA-seq analysis through the use of parallel computing. Determining the effectively expressed variants from transcriptomics (RNA-seq) data has only recently become possible, and as such does not yet benefit from efficiently parallelized workflows. We introduce Halvade-RNA, a parallel, multi-node RNA-seq variant calling pipeline based on the GATK Best Practices recommendations. Halvade-RNA makes use of the MapReduce programming model to create and manage parallel data streams on which multiple instances of existing tools such as STAR and GATK operate concurrently. Whereas the single-threaded processing of a typical RNA-seq sample requires ∼28h, Halvade-RNA reduces this runtime to ∼2h using a small cluster with two 20-core machines. Even on a single, multi-core workstation, Halvade-RNA can significantly reduce runtime compared to using multi-threading, thus providing for a more cost-effective processing of RNA-seq data. Halvade-RNA is written in Java and uses the Hadoop MapReduce 2.0 API. It supports a wide range of distributions of Hadoop, including Cloudera and Amazon EMR.</t>
  </si>
  <si>
    <t xml:space="preserve">http://www.ncbi.nlm.nih.gov/pubmed/31367240</t>
  </si>
  <si>
    <t xml:space="preserve">A Comprehensive Study of Vesicular and Non-Vesicular miRNAs from a Volume of Cerebrospinal Fluid Compatible with Clinical Practice.</t>
  </si>
  <si>
    <t xml:space="preserve">: The Norgen and Invitrogen protocols appear suitable for the analysis of a large number of miRNAs using small CSF samples.</t>
  </si>
  <si>
    <t xml:space="preserve">http://www.ncbi.nlm.nih.gov/pubmed/29570071</t>
  </si>
  <si>
    <t xml:space="preserve">Detection of Significant Copy Number Variations From Multiple Samples in Next-Generation Sequencing Data.</t>
  </si>
  <si>
    <t xml:space="preserve">Analyzing copy number variations (CNVs) from next-generation sequencing (NGS) data has become a common approach to detect disease susceptibility genes. The main challenge is how to utilize the NGS data with limited coverage depth to detect significant CNVs. Here, we introduce a new statistical method, the derivative of correlation coefficient (DCC), to detect significant CNVs that recurrently occur in multiple samples using read depth signals. We use a sliding window to calculate a correlation coefficient for each genome bin, and compute corresponding derivatives by fitting curves to the correlation coefficient. Then, the detection of significant CNVs was transformed into a problem of detecting significant derivatives reflecting genome breakpoints that can be solved using statistical hypothesis testing. We tested and compared the performance of DCC against several peer methods using a large number of simulation data sets, and validated DCC using several real sequencing data sets derived from the European Genome-Phenome archive, DNA Data Bank of Japan, and the 1000 Genomes Project. Experimental results suggest that DCC is an effective approach for identifying CNVs, outperforming peer methods in the terms of detection power and accuracy. DCC can be used to detect significant or recurrent CNVs in various NGS data sets, thus providing useful information to study genomic mutations and find disease susceptibility genes.</t>
  </si>
  <si>
    <t xml:space="preserve">http://www.ncbi.nlm.nih.gov/pubmed/28727743</t>
  </si>
  <si>
    <t xml:space="preserve">Effect of depth information on multiple-object tracking in three dimensions: A probabilistic perspective.</t>
  </si>
  <si>
    <t xml:space="preserve">Many daily situations require us to track multiple objects and people. This ability has traditionally been investigated in observers tracking objects in a plane. This simplification of reality does not address how observers track objects when targets move in three dimensions. Here, we study how observers track multiple objects in 2D and 3D while manipulating the average speed of the objects and the average distance between them. We show that performance declines as speed increases and distance decreases and that overall tracking accuracy is always higher in 3D than in 2D. The effects of distance and dimensionality interact to produce a more than additive improvement in performance during tracking in 3D compared to 2D. We propose an ideal observer model that uses the object dynamics and noisy observations to track the objects. This model provides a good fit to the data and explains the key findings of our experiment as originating from improved inference of object identity by adding the depth dimension.</t>
  </si>
  <si>
    <t xml:space="preserve">http://www.ncbi.nlm.nih.gov/pubmed/30977806</t>
  </si>
  <si>
    <t xml:space="preserve">SolidBin: improving metagenome binning with semi-supervised normalized cut.</t>
  </si>
  <si>
    <t xml:space="preserve">Metagenomic contig binning is an important computational problem in metagenomic research, which aims to cluster contigs from the same genome into the same group. Unlike classical clustering problem, contig binning can utilize known relationships among some of the contigs or the taxonomic identity of some contigs. However, the current state-of-the-art contig binning methods do not make full use of the additional biological information except the coverage and sequence composition of the contigs. We developed a novel contig binning method, Semi-supervised Spectral Normalized Cut for Binning (SolidBin), based on semi-supervised spectral clustering. Using sequence feature similarity and/or additional biological information, such as the reliable taxonomy assignments of some contigs, SolidBin constructs two types of prior information: must-link and cannot-link constraints. Must-link constraints mean that the pair of contigs should be clustered into the same group, while cannot-link constraints mean that the pair of contigs should be clustered in different groups. These constraints are then integrated into a classical spectral clustering approach, normalized cut, for improved contig binning. The performance of SolidBin is compared with five state-of-the-art genome binners, CONCOCT, COCACOLA, MaxBin, MetaBAT and BMC3C on five next-generation sequencing benchmark datasets including simulated multi- and single-sample datasets and real multi-sample datasets. The experimental results show that, SolidBin has achieved the best performance in terms of F-score, Adjusted Rand Index and Normalized Mutual Information, especially while using the real datasets and the single-sample dataset. https://github.com/sufforest/SolidBin. Supplementary data are available at Bioinformatics online.</t>
  </si>
  <si>
    <t xml:space="preserve">http://www.ncbi.nlm.nih.gov/pubmed/28479868</t>
  </si>
  <si>
    <t xml:space="preserve">GMDR: Versatile Software for Detecting Gene-Gene and Gene-Environ- ment Interactions Underlying Complex Traits.</t>
  </si>
  <si>
    <t xml:space="preserve">values. In addition, its performance is scalable to the computational resources. The software is available at http://www.soph.uab.edu/ssg/software or http://ibi.zju.edu.cn/software.</t>
  </si>
  <si>
    <t xml:space="preserve">http://www.ncbi.nlm.nih.gov/pubmed/28686614</t>
  </si>
  <si>
    <t xml:space="preserve">The effects of sampling on the efficiency and accuracy of k-mer indexes: Theoretical and empirical comparisons using the human genome.</t>
  </si>
  <si>
    <t xml:space="preserve">One of the most common ways to search a sequence database for sequences that are similar to a query sequence is to use a k-mer index such as BLAST. A big problem with k-mer indexes is the space required to store the lists of all occurrences of all k-mers in the database. One method for reducing the space needed, and also query time, is sampling where only some k-mer occurrences are stored. Most previous work uses hard sampling, in which enough k-mer occurrences are retained so that all similar sequences are guaranteed to be found. In contrast, we study soft sampling, which further reduces the number of stored k-mer occurrences at a cost of decreasing query accuracy. We focus on finding highly similar local alignments (HSLA) over nucleotide sequences, an operation that is fundamental to biological applications such as cDNA sequence mapping. For our comparison, we use the NCBI BLAST tool with the human genome and human ESTs. When identifying HSLAs, we find that soft sampling significantly reduces both index size and query time with relatively small losses in query accuracy. For the human genome and HSLAs of length at least 100 bp, soft sampling reduces index size 4-10 times more than hard sampling and processes queries 2.3-6.8 times faster, while still achieving retention rates of at least 96.6%. When we apply soft sampling to the problem of mapping ESTs against the genome, we map more than 98% of ESTs perfectly while reducing the index size by a factor of 4 and query time by 23.3%. These results demonstrate that soft sampling is a simple but effective strategy for performing efficient searches for HSLAs. We also provide a new model for sampling with BLAST that predicts empirical retention rates with reasonable accuracy by modeling two key problem factors.</t>
  </si>
  <si>
    <t xml:space="preserve">http://www.ncbi.nlm.nih.gov/pubmed/29036558</t>
  </si>
  <si>
    <t xml:space="preserve">MethRaFo: MeDIP-seq methylation estimate using a Random Forest Regressor.</t>
  </si>
  <si>
    <t xml:space="preserve">Profiling of genome wide DNA methylation is now routinely performed when studying development, cancer and several other biological processes. Although Whole genome Bisulfite Sequencing provides high-quality methylation measurements at the resolution of nucleotides, it is relatively costly and so several studies have used alternative methods for such profiling. One of the most widely used low cost alternatives is MeDIP-Seq. However, MeDIP-Seq is biased for CpG enriched regions and thus its results need to be corrected in order to determine accurate methylation levels. Here we present a method for correcting MeDIP-Seq results based on Random Forest regression. Applying the method to real data from several different tissues (brain, cortex, penis) we show that it achieves almost 4 fold decrease in run time while increasing accuracy by as much as 20% over prior methods developed for this task. MethRaFo is freely available as a python package (with a R wrapper) at https://github.com/phoenixding/methrafo. zivbj@cs.cmu.edu. Supplementary data are available at Bioinformatics online.</t>
  </si>
  <si>
    <t xml:space="preserve">http://www.ncbi.nlm.nih.gov/pubmed/31594544</t>
  </si>
  <si>
    <t xml:space="preserve">Benchmark of computational methods for predicting microRNA-disease associations.</t>
  </si>
  <si>
    <t xml:space="preserve">A series of miRNA-disease association prediction methods have been proposed to prioritize potential disease-associated miRNAs. Independent benchmarking of these methods is warranted to assess their effectiveness and robustness. Based on more than 8000 novel miRNA-disease associations from the latest HMDD v3.1 database, we perform systematic comparison among 36 readily available prediction methods. Their overall performances are evaluated with rigorous precision-recall curve analysis, where 13 methods show acceptable accuracy (AUPRC &amp;gt; 0.200) while the top two methods achieve a promising AUPRC over 0.300, and most of these methods are also highly ranked when considering only the causal miRNA-disease associations as the positive samples. The potential of performance improvement is demonstrated by combining different predictors or adopting a more updated miRNA similarity matrix, which would result in up to 16% and 46% of AUPRC augmentations compared to the best single predictor and the predictors using the previous similarity matrix, respectively. Our analysis suggests a common issue of the available methods, which is that the prediction results are severely biased toward well-annotated diseases with many associated miRNAs known and cannot further stratify the positive samples by discriminating the causal miRNA-disease associations from the general miRNA-disease associations. Our benchmarking results not only provide a reference for biomedical researchers to choose appropriate miRNA-disease association predictors for their purpose, but also suggest the future directions for the development of more robust miRNA-disease association predictors.</t>
  </si>
  <si>
    <t xml:space="preserve">http://www.ncbi.nlm.nih.gov/pubmed/31463840</t>
  </si>
  <si>
    <t xml:space="preserve">Practical Guidelines for &lt;sup&gt;13&lt;/sup&gt;C-Based NMR Metabolomics.</t>
  </si>
  <si>
    <t xml:space="preserve">C spectra from real metabolomics samples in 2 h or less. Probe technology continues to improve, and the next generation should be even better. Combined with new methods of simultaneous data acquisition, which allows for two or more 1D or 2D NMR experiments to be collected using multiple receivers, very rich datasets can be collected in a reasonable amount of time that should improve metabolomics data analysis and compound identification.</t>
  </si>
  <si>
    <t xml:space="preserve">http://www.ncbi.nlm.nih.gov/pubmed/30678108</t>
  </si>
  <si>
    <t xml:space="preserve">Genome Assembly and Annotation of the Trichoplusia ni Tni-FNL Insect Cell Line Enabled by Long-Read Technologies.</t>
  </si>
  <si>
    <t xml:space="preserve">-derived cell line Tni-FNL. By integration of PacBio single-molecule sequencing, Bionano optical mapping, and 10X Genomics linked-reads data, we have produced a draft genome assembly of Tni-FNL.  provided further evidence of high accuracy and completeness of the Tni-FNL genome assembly. This first draft Tni-FNL genome assembly was enabled by complementary long-read technologies and represents a high-quality, well-annotated genome that provides novel insight into the complexity of this insect cell line and can serve as a reference for future large-scale genome engineering work in this and other similar recombinant protein production hosts.</t>
  </si>
  <si>
    <t xml:space="preserve">http://www.ncbi.nlm.nih.gov/pubmed/28113438</t>
  </si>
  <si>
    <t xml:space="preserve">Improving Biochemical Named Entity Recognition Using PSO Classifier Selection and Bayesian Combination Methods.</t>
  </si>
  <si>
    <t xml:space="preserve">Named Entity Recognition (NER) is a basic step for large number of consequent text mining tasks in the biochemical domain. Increasing the performance of such recognition systems is of high importance and always poses a challenge. In this study, a new community based decision making system is proposed which aims at increasing the efficiency of NER systems in the chemical/drug name context. Particle Swarm Optimization (PSO) algorithm is chosen as the expert selection strategy along with the Bayesian combination method to merge the outputs of the selected classifiers as well as evaluate the fitness of the selected candidates. The proposed system performs in two steps. The first step focuses on creating various numbers of baseline classifiers for NER with different features sets using the Conditional Random Fields (CRFs). The second step involves the selection and efficient combination of the classifiers using PSO and Bayesisan combination. Two comprehensive corpora from BioCreative events, namely ChemDNER and CEMP, are used for the experiments conducted. Results show that the ensemble of classifiers selected by means of the proposed approach perform better than the single best classifier as well as ensembles formed using other popular selection/combination strategies for both corpora. Furthermore, the proposed method outperforms the best performing system at the Biocreative IV ChemDNER track by achieving an F-score of 87.95 percent.</t>
  </si>
  <si>
    <t xml:space="preserve">http://www.ncbi.nlm.nih.gov/pubmed/31510689</t>
  </si>
  <si>
    <t xml:space="preserve">Efficient haplotype matching between a query and a panel for genealogical search.</t>
  </si>
  <si>
    <t xml:space="preserve">With the wide availability of whole-genome genotype data, there is an increasing need for conducting genetic genealogical searches efficiently. Computationally, this task amounts to identifying shared DNA segments between a query individual and a very large panel containing millions of haplotypes. The celebrated Positional Burrows-Wheeler Transform (PBWT) data structure is a pre-computed index of the panel that enables constant time matching at each position between one haplotype and an arbitrarily large panel. However, the existing algorithm (Durbin's Algorithm 5) can only identify set-maximal matches, the longest matches ending at any location in a panel, while in real genealogical search scenarios, multiple 'good enough' matches are desired. In this work, we developed two algorithmic extensions of Durbin's Algorithm 5, that can find all L-long matches, matches longer than or equal to a given length L, between a query and a panel. In the first algorithm, PBWT-Query, we introduce 'virtual insertion' of the query into the PBWT matrix of the panel, and then scanning up and down for the PBWT match blocks with length greater than L. In our second algorithm, L-PBWT-Query, we further speed up PBWT-Query by introducing additional data structures that allow us to avoid iterating through blocks of incomplete matches. The efficiency of PBWT-Query and L-PBWT-Query is demonstrated using the simulated data and the UK Biobank data. Our results show that our proposed algorithms can detect related individuals for a given query efficiently in very large cohorts which enables a fast on-line query search. genome.ucf.edu/pbwt-query. Supplementary data are available at Bioinformatics online.</t>
  </si>
  <si>
    <t xml:space="preserve">http://www.ncbi.nlm.nih.gov/pubmed/31913460</t>
  </si>
  <si>
    <t xml:space="preserve">Lep-Anchor: automated construction of linkage map anchored haploid genomes.</t>
  </si>
  <si>
    <t xml:space="preserve">Linkage mapping provides a practical way to anchor de novo genome assemblies into chromosomes and to detect chimeric or otherwise erroneous contigs. Such anchoring improves with higher number of markers and individuals, as long as the mapping software can handle all the information. Recent software Lep-MAP3 can robustly construct linkage maps for millions of genotyped markers and on thousands of individuals, providing optimal maps for genome anchoring. For such large datasets, automated and robust genome anchoring tool is especially valuable and can significantly reduce intensive computational and manual work involved. Here, we present a software Lep-Anchor (LA) to anchor genome assemblies automatically using dense linkage maps. As the main novelty, it takes into account the uncertainty of the linkage map positions caused by low recombination regions, cross type or poor mapping data quality. Furthermore, it can automatically detect and cut chimeric contigs, and use contig-contig, single read or alternative genome assembly alignments as additional information on contig order and orientations and to collapse haplotype contigs. We demonstrate the performance of LA using real data and show that it outperforms ALLMAPS on anchoring completeness and speed. Accuracy-wise LA and ALLMAPS are about equal, but at the expense of lower completeness of ALLMAPS. The software Chromonomer was faster than the other two methods but has major limitations and is lower in accuracy. We also show that with additional information, such as contig-contig and read alignments, the anchoring completeness can be improved by up to 70% without significant loss in accuracy. Based on simulated data, we conclude that the anchoring accuracy can be improved by utilizing information about map position uncertainty. Accuracy is the rate of contigs in correct orientation and completeness is the number contigs with inferred orientation. Lep-Anchor is available with the source code under GNU general public license from http://sourceforge.net/projects/lep-anchor. All the scripts and code used to produce the reported results are included with Lep-Anchor.</t>
  </si>
  <si>
    <t xml:space="preserve">http://www.ncbi.nlm.nih.gov/pubmed/27591079</t>
  </si>
  <si>
    <t xml:space="preserve">popSTR: population-scale detection of STR variants.</t>
  </si>
  <si>
    <t xml:space="preserve">Microsatellites, also known as short tandem repeats (STRs), are tracts of repetitive DNA sequences containing motifs ranging from two to six bases. Microsatellites are one of the most abundant type of variation in the human genome, after single nucleotide polymorphisms (SNPs) and Indels. Microsatellite analysis has a wide range of applications, including medical genetics, forensics and construction of genetic genealogy. However, microsatellite variations are rarely considered in whole-genome sequencing studies, in large due to a lack of tools capable of analyzing them. Here we present a microsatellite genotyper, optimized for Illumina WGS data, which is both faster and more accurate than other methods previously presented. There are two main ingredients to our improvements. First we reduce the amount of sequencing data necessary for creating microsatellite profiles by using previously aligned sequencing data. Second, we use population information to train microsatellite and individual specific error profiles. By comparing our genotyping results to genotypes generated by capillary electrophoresis we show that our error rates are 50% lower than those of lobSTR, another program specifically developed to determine microsatellite genotypes. Source code is available on Github: https://github.com/DecodeGenetics/popSTR. snaedis.kristmundsdottir@decode.is or bjarni.halldorsson@decode.is.</t>
  </si>
  <si>
    <t xml:space="preserve">http://www.ncbi.nlm.nih.gov/pubmed/31316100</t>
  </si>
  <si>
    <t xml:space="preserve">VCF2CNA: A tool for efficiently detecting copy-number alterations in VCF genotype data and tumor purity.</t>
  </si>
  <si>
    <t xml:space="preserve">VCF2CNA is a tool (Linux commandline or web-interface) for copy-number alteration (CNA) analysis and tumor purity estimation of paired tumor-normal VCF variant file formats. It operates on whole genome and whole exome datasets. To benchmark its performance, we applied it to 46 adult glioblastoma and 146 pediatric neuroblastoma samples sequenced by Illumina and Complete Genomics (CGI) platforms respectively. VCF2CNA was highly consistent with a state-of-the-art algorithm using raw sequencing data (mean F1-score = 0.994) in high-quality whole genome glioblastoma samples and was robust to uneven coverage introduced by library artifacts. In the whole genome neuroblastoma set, VCF2CNA identified MYCN high-level amplifications in 31 of 32 clinically validated samples compared to 15 found by CGI's HMM-based CNA model. Moreover, VCF2CNA achieved highly consistent CNA profiles between WGS and WXS platforms (mean F1 score 0.97 on a set of 15 rhabdomyosarcoma samples). In addition, VCF2CNA provides accurate tumor purity estimates for samples with sufficient CNAs. These results suggest that VCF2CNA is an accurate, efficient and platform-independent tool for CNA and tumor purity analyses without accessing raw sequence data.</t>
  </si>
  <si>
    <t xml:space="preserve">http://www.ncbi.nlm.nih.gov/pubmed/31381336</t>
  </si>
  <si>
    <t xml:space="preserve">KBbox: A Toolbox of Computational Methods for Studying the Kinetics of Molecular Binding.</t>
  </si>
  <si>
    <t xml:space="preserve">The past few years have seen increasing recognition of the importance of understanding molecular binding kinetics. This has led to the development of myriad computational methods for studying the kinetics of binding processes and predicting their associated rate constants that show varying ranges of application, degrees of accuracy, and computational requirements. In order to help researchers decide which method might be suitable for their projects, we have developed KBbox, a web server that guides users in choosing the methods they should consider on the basis of the information they wish to obtain, the data they currently have available, and the computational resources to which they have access. KBbox provides information on the toolbox of available methods, their associated software tools, an expanding list of curated examples of published applications, and tutorials explaining how to apply some of the methods. It has been designed to allow the easy addition of new methods, tools, and examples as they are developed and published. KBbox is available at https://kbbox.h-its.org/ .</t>
  </si>
  <si>
    <t xml:space="preserve">http://www.ncbi.nlm.nih.gov/pubmed/28185580</t>
  </si>
  <si>
    <t xml:space="preserve">On the consistency of orthology relationships.</t>
  </si>
  <si>
    <t xml:space="preserve">Orthologs inference is the starting point of most comparative genomics studies, and a plethora of methods have been designed in the last decade to address this challenging task. In this paper we focus on the problems of deciding consistency with a species tree (known or not) of a partial set of orthology/paralogy relationships [Formula: see text] on a collection of n genes. ) time algorithm - to decide whether [Formula: see text] is consistent, even when the species tree is unknown. We also investigate a biologically meaningful optimization version of these problems, in which we wish to minimize the number of duplication events; unfortunately, we show that all these optimization problems are NP-hard and are unlikely to have good polynomial time approximation algorithms. Our polynomial algorithm for checking consistency has been implemented in Python and is available at https://github.com/UdeM-LBIT/OrthoPara-ConstraintChecker .</t>
  </si>
  <si>
    <t xml:space="preserve">http://www.ncbi.nlm.nih.gov/pubmed/30425147</t>
  </si>
  <si>
    <t xml:space="preserve">Identifying and Predicting Novelty in Microbiome Studies.</t>
  </si>
  <si>
    <t xml:space="preserve">We introduce two concepts to quantify the novelty of a microbiome. The first, the microbiome novelty score (MNS), allows identification of microbiomes that are especially different from what is already sequenced. The second, the microbiome attention score (MAS), allows identification of microbiomes that have many close neighbors, implying that considerable scientific attention is devoted to their study. By computing a microbiome focus index based on the MNS and MAS, we objectively track and compare the novelty and attention scores of individual microbiome samples and projects over time and predict future trends in the field; i.e., we work toward yielding fundamentally new microbiomes rather than filling in the details. Therefore, MNS, MAS, and MFI can serve as &amp;quot;alt-metrics&amp;quot; for evaluating a microbiome project or prospective developments in the microbiome field, both of which are done in the context of existing microbiome big data.</t>
  </si>
  <si>
    <t xml:space="preserve">http://www.ncbi.nlm.nih.gov/pubmed/27638400</t>
  </si>
  <si>
    <t xml:space="preserve">MSAProbs-MPI: parallel multiple sequence aligner for distributed-memory systems.</t>
  </si>
  <si>
    <t xml:space="preserve">MSAProbs is a state-of-the-art protein multiple sequence alignment tool based on hidden Markov models. It can achieve high alignment accuracy at the expense of relatively long runtimes for large-scale input datasets. In this work we present MSAProbs-MPI, a distributed-memory parallel version of the multithreaded MSAProbs tool that is able to reduce runtimes by exploiting the compute capabilities of common multicore CPU clusters. Our performance evaluation on a cluster with 32 nodes (each containing two Intel Haswell processors) shows reductions in execution time of over one order of magnitude for typical input datasets. Furthermore, MSAProbs-MPI using eight nodes is faster than the GPU-accelerated QuickProbs running on a Tesla K20. Another strong point is that MSAProbs-MPI can deal with large datasets for which MSAProbs and QuickProbs might fail due to time and memory constraints, respectively. Source code in C ++ and MPI running on Linux systems as well as a reference manual are available at http://msaprobs.sourceforge.net CONTACT: jgonzalezd@udc.esSupplementary information: Supplementary data are available at Bioinformatics online.</t>
  </si>
  <si>
    <t xml:space="preserve">http://www.ncbi.nlm.nih.gov/pubmed/29890948</t>
  </si>
  <si>
    <t xml:space="preserve">DiNAMO: highly sensitive DNA motif discovery in high-throughput sequencing data.</t>
  </si>
  <si>
    <t xml:space="preserve">Discovering over-represented approximate motifs in DNA sequences is an essential part of bioinformatics. This topic has been studied extensively because of the increasing number of potential applications. However, it remains a difficult challenge, especially with the huge quantity of data generated by high throughput sequencing technologies. To overcome this problem, existing tools use greedy algorithms and probabilistic approaches to find motifs in reasonable time. Nevertheless these approaches lack sensitivity and have difficulties coping with rare and subtle motifs. We developed DiNAMO (for DNA MOtif), a new software based on an exhaustive and efficient algorithm for IUPAC motif discovery. We evaluated DiNAMO on synthetic and real datasets with two different applications, namely ChIP-seq peaks and Systematic Sequencing Error analysis. DiNAMO proves to compare favorably with other existing methods and is robust to noise. We shown that DiNAMO software can serve as a tool to search for degenerate motifs in an exact manner using IUPAC models. DiNAMO can be used in scanning mode with sliding windows or in fixed position mode, which makes it suitable for numerous potential applications. https://github.com/bonsai-team/DiNAMO .</t>
  </si>
  <si>
    <t xml:space="preserve">http://www.ncbi.nlm.nih.gov/pubmed/28348874</t>
  </si>
  <si>
    <t xml:space="preserve">Robust high-throughput prokaryote &lt;i&gt;de novo&lt;/i&gt; assembly and improvement pipeline for Illumina data.</t>
  </si>
  <si>
    <t xml:space="preserve">assembly is the reconstruction of the underlying genome sequence, an essential step to understanding bacterial genome diversity. Here we present a high-throughput bacterial assembly and improvement pipeline that has been used to generate nearly 20 000 annotated draft genome assemblies in public databases. We demonstrate its performance on a public data set of 9404 genomes. We find all the genes used in multi-locus sequence typing schema present in 99.6 % of assembled genomes. When tested on low-, neutral- and high-GC organisms, more than 94 % of genes were present and completely intact. The pipeline has been proven to be scalable and robust with a wide variety of datasets without requiring human intervention. All of the software is available on GitHub under the GNU GPL open source license.</t>
  </si>
  <si>
    <t xml:space="preserve">http://www.ncbi.nlm.nih.gov/pubmed/28753663</t>
  </si>
  <si>
    <t xml:space="preserve">metaSNV: A tool for metagenomic strain level analysis.</t>
  </si>
  <si>
    <t xml:space="preserve">We present metaSNV, a tool for single nucleotide variant (SNV) analysis in metagenomic samples, capable of comparing populations of thousands of bacterial and archaeal species. The tool uses as input nucleotide sequence alignments to reference genomes in standard SAM/BAM format, performs SNV calling for individual samples and across the whole data set, and generates various statistics for individual species including allele frequencies and nucleotide diversity per sample as well as distances and fixation indices across samples. Using published data from 676 metagenomic samples of different sites in the oral cavity, we show that the results of metaSNV are comparable to those of MIDAS, an alternative implementation for metagenomic SNV analysis, while data processing is faster and has a smaller storage footprint. Moreover, we implement a set of distance measures that allow the comparison of genomic variation across metagenomic samples and delineate sample-specific variants to enable the tracking of specific strain populations over time. The implementation of metaSNV is available at: http://metasnv.embl.de/.</t>
  </si>
  <si>
    <t xml:space="preserve">http://www.ncbi.nlm.nih.gov/pubmed/32108315</t>
  </si>
  <si>
    <t xml:space="preserve">Instruction of microbiome taxonomic profiling based on 16S rRNA sequencing.</t>
  </si>
  <si>
    <t xml:space="preserve">Recent studies on microbiome highlighted their importance in various environments including human, where they are involved in multiple biological contexts such as immune mechanism, drug response, and metabolism. The rapid increase of new findings in microbiome research is partly due to the technological advances in microbiome identification, including the next-generation sequencing technologies. Several applications of different next-generation sequencing platforms exist for microbiome identification, but the most popular method is using short-read sequencing technology to profile targeted regions of 16S rRNA genes of microbiome because of its low-cost and generally reliable performance of identifying overall microbiome compositions. The analysis of targeted 16S rRNA sequencing data requires multiple steps of data processing and systematic analysis, and many software tools have been proposed for such procedures. However, properly organizing and using such software tools still require certain level of expertise with computational environments. The purpose of this article is introducing the concept of computational analysis of 16S rRNA sequencing data to microbiologists and providing easy-to-follow and step-by-step instructions of using recent software tools of microbiome analysis. This instruction may be used as a quick guideline for general next-generation sequencing-based microbiome studies or a template of constructing own software pipelines for customized analysis.</t>
  </si>
  <si>
    <t xml:space="preserve">http://www.ncbi.nlm.nih.gov/pubmed/27455061</t>
  </si>
  <si>
    <t xml:space="preserve">Parallel algorithms for large-scale biological sequence alignment on Xeon-Phi based clusters.</t>
  </si>
  <si>
    <t xml:space="preserve">Computing alignments between two or more sequences are common operations frequently performed in computational molecular biology. The continuing growth of biological sequence databases establishes the need for their efficient parallel implementation on modern accelerators. This paper presents new approaches to high performance biological sequence database scanning with the Smith-Waterman algorithm and the first stage of progressive multiple sequence alignment based on the ClustalW heuristic on a Xeon Phi-based compute cluster. Our approach uses a three-level parallelization scheme to take full advantage of the compute power available on this type of architecture; i.e. cluster-level data parallelism, thread-level coarse-grained parallelism, and vector-level fine-grained parallelism. Furthermore, we re-organize the sequence datasets and use Xeon Phi shuffle operations to improve I/O efficiency. Evaluations show that our method achieves a peak overall performance up to 220 GCUPS for scanning real protein sequence databanks on a single node consisting of two Intel E5-2620 CPUs and two Intel Xeon Phi 7110P cards. It also exhibits good scalability in terms of sequence length and size, and number of compute nodes for both database scanning and multiple sequence alignment. Furthermore, the achieved performance is highly competitive in comparison to optimized Xeon Phi and GPU implementations. Our implementation is available at https://github.com/turbo0628/LSDBS-mpi .</t>
  </si>
  <si>
    <t xml:space="preserve">http://www.ncbi.nlm.nih.gov/pubmed/28143486</t>
  </si>
  <si>
    <t xml:space="preserve">Consistent metagenomic biomarker detection via robust PCA.</t>
  </si>
  <si>
    <t xml:space="preserve">Recent developments of high throughput sequencing technologies allow the characterization of the microbial communities inhabiting our world. Various metagenomic studies have suggested using microbial taxa as potential biomarkers for certain diseases. In practice, the number of available samples varies from experiment to experiment. Therefore, a robust biomarker detection algorithm is needed to provide a set of potential markers irrespective of the number of available samples. Consistent performance is essential to derive solid biological conclusions and to transfer these findings into clinical applications. Surprisingly, the consistency of a metagenomic biomarker detection algorithm with respect to the variation in the experiment size has not been addressed by the current state-of-art algorithms. We propose a consistency-classification framework that enables the assessment of consistency and classification performance of a biomarker discovery algorithm. This evaluation protocol is based on random resampling to mimic the variation in the experiment size. Moreover, we model the metagenomic data matrix as a superposition of two matrices. The first matrix is a low-rank matrix that models the abundance levels of the irrelevant bacteria. The second matrix is a sparse matrix that captures the abundance levels of the bacteria that are differentially abundant between different phenotypes. Then, we propose a novel Robust Principal Component Analysis (RPCA) based biomarker discovery algorithm to recover the sparse matrix. RPCA belongs to the class of multivariate feature selection methods which treat the features collectively rather than individually. This provides the proposed algorithm with an inherent ability to handle the complex microbial interactions. Comprehensive comparisons of RPCA with the state-of-the-art algorithms on two realistic datasets are conducted. Results show that RPCA consistently outperforms the other algorithms in terms of classification accuracy and reproducibility performance. The RPCA-based biomarker detection algorithm provides a high reproducibility performance irrespective of the complexity of the dataset or the number of selected biomarkers. Also, RPCA selects biomarkers with quite high discriminative accuracy. Thus, RPCA is a consistent and accurate tool for selecting taxanomical biomarkers for different microbial populations. This article was reviewed by Masanori Arita and Zoltan Gaspari.</t>
  </si>
  <si>
    <t xml:space="preserve">http://www.ncbi.nlm.nih.gov/pubmed/31604420</t>
  </si>
  <si>
    <t xml:space="preserve">DECA: scalable XHMM exome copy-number variant calling with ADAM and Apache Spark.</t>
  </si>
  <si>
    <t xml:space="preserve">XHMM is a widely used tool for copy-number variant (CNV) discovery from whole exome sequencing data but can require hours to days to run for large cohorts. A more scalable implementation would reduce the need for specialized computational resources and enable increased exploration of the configuration parameter space to obtain the best possible results. DECA is a horizontally scalable implementation of the XHMM algorithm using the ADAM framework and Apache Spark that incorporates novel algorithmic optimizations to eliminate unneeded computation. DECA parallelizes XHMM on both multi-core shared memory computers and large shared-nothing Spark clusters. We performed CNV discovery from the read-depth matrix in 2535 exomes in 9.3 min on a 16-core workstation (35.3× speedup vs. XHMM), 12.7 min using 10 executor cores on a Spark cluster (18.8× speedup vs. XHMM), and 9.8 min using 32 executor cores on Amazon AWS' Elastic MapReduce. We performed CNV discovery from the original BAM files in 292 min using 640 executor cores on a Spark cluster. We describe DECA's performance, our algorithmic and implementation enhancements to XHMM to obtain that performance, and our lessons learned porting a complex genome analysis application to ADAM and Spark. ADAM and Apache Spark are a performant and productive platform for implementing large-scale genome analyses, but efficiently utilizing large clusters can require algorithmic optimizations and careful attention to Spark's configuration parameters.</t>
  </si>
  <si>
    <t xml:space="preserve">http://www.ncbi.nlm.nih.gov/pubmed/27605103</t>
  </si>
  <si>
    <t xml:space="preserve">stringMLST: a fast k-mer based tool for multilocus sequence typing.</t>
  </si>
  <si>
    <t xml:space="preserve">Rapid and accurate identification of the sequence type (ST) of bacterial pathogens is critical for epidemiological surveillance and outbreak control. Cheaper and faster next-generation sequencing (NGS) technologies have taken preference over the traditional method of amplicon sequencing for multilocus sequence typing (MLST). But data generated by NGS platforms necessitate quality control, genome assembly and sequence similarity searching before an isolate's ST can be determined. These are computationally intensive and time consuming steps, which are not ideally suited for real-time molecular epidemiology. Here, we present stringMLST, an assembly- and alignment-free, lightweight, platform-independent program capable of rapidly typing bacterial isolates directly from raw sequence reads. The program implements a simple hash table data structure to find exact matches between short sequence strings (k-mers) and an MLST allele library. We show that stringMLST is more accurate, and order of magnitude faster, than its contemporary genome-based ST detection tools. The source code and documentations are available at http://jordan.biology.gatech.edu/page/software/stringMLST CONTACT: lavanya.rishishwar@gatech.eduSupplementary information: Supplementary data are available at Bioinformatics online.</t>
  </si>
  <si>
    <t xml:space="preserve">http://www.ncbi.nlm.nih.gov/pubmed/29067699</t>
  </si>
  <si>
    <t xml:space="preserve">Prediction errors for state occupation and transition probabilities in multi-state models.</t>
  </si>
  <si>
    <t xml:space="preserve">In this paper, we consider the estimation of prediction errors for state occupation probabilities and transition probabilities for multistate time-to-event data. We study prediction errors based on the Brier score and on the Kullback-Leibler score and prove their properness. In the presence of right-censored data, two classes of estimators, based on inverse probability weighting and pseudo-values, respectively, are proposed, and consistency properties of the proposed estimators are investigated. The second part of the paper is devoted to the estimation of dynamic prediction errors for state occupation probabilities for multistate models, conditional on being alive, and for transition probabilities. Cross-validated versions are proposed. Our methods are illustrated on the CSL1 randomized clinical trial comparing prednisone versus placebo for liver cirrhosis patients.</t>
  </si>
  <si>
    <t xml:space="preserve">http://www.ncbi.nlm.nih.gov/pubmed/28155635</t>
  </si>
  <si>
    <t xml:space="preserve">Genome-wide functional analysis using the barcode sequence alignment and statistical analysis (Barcas) tool.</t>
  </si>
  <si>
    <t xml:space="preserve">Pooled library screen analysis using shRNAs or CRISPR-Cas9 hold great promise to genome-wide functional studies. While pooled library screens are effective tools, erroneous barcodes can potentially be generated during the production of many barcodes. However, no current tools can distinguish erroneous barcodes from PCR or sequencing errors in a data preprocessing step. We developed the Barcas program, a specialized program for the mapping and analysis of multiplexed barcode sequencing (barcode-seq) data. For fast and efficient mapping, Barcas uses a trie data structure based imperfect matching algorithm which generates precise mapping results containing mismatches, shifts, insertions and deletions (indel) in a flexible manner. Barcas provides three functions for quality control (QC) of a barcode library and distinguishes erroneous barcodes from PCR or sequencing errors. It also provides useful functions for data analysis and visualization. Barcas is an all-in-one package providing useful functions including mapping, data QC, library QC, statistical analysis and visualization in genome-wide pooled screens.</t>
  </si>
  <si>
    <t xml:space="preserve">http://www.ncbi.nlm.nih.gov/pubmed/30326663</t>
  </si>
  <si>
    <t xml:space="preserve">HSCVFNT: Inference of Time-Delayed Gene Regulatory Network Based on Complex-Valued Flexible Neural Tree Model.</t>
  </si>
  <si>
    <t xml:space="preserve">are utilized to evaluate the performance of the HSCVFNT algorithm. As a result, HSCVFNT obtains outstanding F-scores of 0.923, 0.8 and 0.625 for SOS network and (In vivo Reverse-Engineering and Modeling Assessment) IRMA network inference, respectively, which are 5.5%, 14.3% and 72.2% higher than the best performance of other state-of-the-art GRN inference methods and time-delayed methods.</t>
  </si>
  <si>
    <t xml:space="preserve">http://www.ncbi.nlm.nih.gov/pubmed/29116822</t>
  </si>
  <si>
    <t xml:space="preserve">Multiple Sequence Alignment Based on a Suffix Tree and Center-Star Strategy: A Linear Method for Multiple Nucleotide Sequence Alignment on Spark Parallel Framework.</t>
  </si>
  <si>
    <t xml:space="preserve">Multiple sequence alignment (MSA) is an essential prerequisite and dominant method to deduce the biological facts from a set of molecular biological sequences. It refers to a series of algorithmic solutions for the alignment of evolutionarily related sequences while taking into account evolutionary events such as mutations, insertions, deletions, and rearrangements under certain conditions. These methods can be applied to DNA, RNA, or protein sequences. In this work, we take advantage of a center-star strategy to reduce the MSA problem to pairwise alignments, and we use a suffix tree to match identical substrings between two pairwise sequences. Multiple sequence alignment based on a suffix tree and center-star strategy (MASC) can accomplish MSA in O(mn), which is linear time complexity, where m is the number of sequences and n is the average length of sequences. Furthermore, we execute our method on the Spark-distributed parallel framework to deal with ever-increasing massive data sets. Our method is significantly faster than previous techniques, with no loss in accuracy for highly similar nucleotide sequences like homologous sequences, which we experimentally demonstrate. Comparing with mainstream MSA tools (e.g., MAFFT), MASC could finish the alignment of 67,200 sequences, longer than 10,000 bps, in 9 minutes, which takes MAFFT &amp;gt;3.5 days.</t>
  </si>
  <si>
    <t xml:space="preserve">http://www.ncbi.nlm.nih.gov/pubmed/28508884</t>
  </si>
  <si>
    <t xml:space="preserve">A hybrid cloud read aligner based on MinHash and kmer voting that preserves privacy.</t>
  </si>
  <si>
    <t xml:space="preserve">Low-cost clouds can alleviate the compute and storage burden of the genome sequencing data explosion. However, moving personal genome data analysis to the cloud can raise serious privacy concerns. Here, we devise a method named Balaur, a privacy preserving read mapper for hybrid clouds based on locality sensitive hashing and kmer voting. Balaur can securely outsource a substantial fraction of the computation to the public cloud, while being highly competitive in accuracy and speed with non-private state-of-the-art read aligners on short read data. We also show that the method is significantly faster than the state of the art in long read mapping. Therefore, Balaur can enable institutions handling massive genomic data sets to shift part of their analysis to the cloud without sacrificing accuracy or exposing sensitive information to an untrusted third party.</t>
  </si>
  <si>
    <t xml:space="preserve">http://www.ncbi.nlm.nih.gov/pubmed/32227937</t>
  </si>
  <si>
    <t xml:space="preserve">Environment-Specific Force Field for Intrinsically Disordered and Ordered Proteins.</t>
  </si>
  <si>
    <t xml:space="preserve">is able to achieve a reasonable balance between ordered and disordered states in protein simulations.</t>
  </si>
  <si>
    <t xml:space="preserve">http://www.ncbi.nlm.nih.gov/pubmed/30764760</t>
  </si>
  <si>
    <t xml:space="preserve">ADS-HCSpark: A scalable HaplotypeCaller leveraging adaptive data segmentation to accelerate variant calling on Spark.</t>
  </si>
  <si>
    <t xml:space="preserve">The advance of next generation sequencing enables higher throughput with lower price, and as the basic of high-throughput sequencing data analysis, variant calling is widely used in disease research, clinical treatment and medicine research. However, current mainstream variant caller tools have a serious problem of computation bottlenecks, resulting in some long tail tasks when performing on large datasets. This prevents high scalability on clusters of multi-node and multi-core, and leads to long runtime and inefficient usage of computing resources. Thus, a high scalable tool which could run in distributed environment will be highly useful to accelerate variant calling on large scale genome data. In this paper, we present ADS-HCSpark, a scalable tool for variant calling based on Apache Spark framework. ADS-HCSpark accelerates the process of variant calling by implementing the parallelization of mainstream GATK HaplotypeCaller algorithm on multi-core and multi-node. Aiming at solving the problem of computation skew in HaplotypeCaller, a parallel strategy of adaptive data segmentation is proposed and a variant calling algorithm based on adaptive data segmentation is implemented, which achieves good scalability on both single-node and multi-node. For the requirement that adjacent data blocks should have overlapped boundaries, Hadoop-BAM library is customized to implement partitioning BAM file into overlapped blocks, further improving the accuracy of variant calling. ADS-HCSpark is a scalable tool to achieve variant calling based on Apache Spark framework, implementing the parallelization of GATK HaplotypeCaller algorithm. ADS-HCSpark is evaluated on our cluster and in the case of best performance that could be achieved in this experimental platform, ADS-HCSpark is 74% faster than GATK3.8 HaplotypeCaller on single-node experiments, 57% faster than GATK4.0 HaplotypeCallerSpark and 27% faster than SparkGA on multi-node experiments, with better scalability and the accuracy of over 99%. The source code of ADS-HCSpark is publicly available at https://github.com/SCUT-CCNL/ADS-HCSpark.git .</t>
  </si>
  <si>
    <t xml:space="preserve">http://www.ncbi.nlm.nih.gov/pubmed/28881964</t>
  </si>
  <si>
    <t xml:space="preserve">Orthologous Matrix (OMA) algorithm 2.0: more robust to asymmetric evolutionary rates and more scalable hierarchical orthologous group inference.</t>
  </si>
  <si>
    <t xml:space="preserve">Accurate orthology inference is a fundamental step in many phylogenetics and comparative analysis. Many methods have been proposed, including OMA (Orthologous MAtrix). Yet substantial challenges remain, in particular in coping with fragmented genes or genes evolving at different rates after duplication, and in scaling to large datasets. With more and more genomes available, it is necessary to improve the scalability and robustness of orthology inference methods. We present improvements in the OMA algorithm: (i) refining the pairwise orthology inference step to account for same-species paralogs evolving at different rates, and (ii) minimizing errors in the pairwise orthology verification step by testing the consistency of pairwise distance estimates, which can be problematic in the presence of fragmentary sequences. In addition we introduce a more scalable procedure for hierarchical orthologous group (HOG) clustering, which are several orders of magnitude faster on large datasets. Using the Quest for Orthologs consortium orthology benchmark service, we show that these changes translate into substantial improvement on multiple empirical datasets. This new OMA 2.0 algorithm is used in the OMA database ( http://omabrowser.org ) from the March 2017 release onwards, and can be run on custom genomes using OMA standalone version 2.0 and above ( http://omabrowser.org/standalone ). christophe.dessimoz@unil.ch or adrian.altenhoff@inf.ethz.ch.</t>
  </si>
  <si>
    <t xml:space="preserve">http://www.ncbi.nlm.nih.gov/pubmed/27590916</t>
  </si>
  <si>
    <t xml:space="preserve">An analytical workflow for accurate variant discovery in highly divergent regions.</t>
  </si>
  <si>
    <t xml:space="preserve">Current variant discovery methods often start with the mapping of short reads to a reference genome; yet, their performance deteriorates in genomic regions where the reads are highly divergent from the reference sequence. This is particularly problematic for the human leukocyte antigen (HLA) region on chromosome 6p21.3. This region is associated with over 100 diseases, but variant calling is hindered by the extreme divergence across different haplotypes. We simulated reads from chromosome 6 exonic regions over a wide range of sequence divergence and coverage depth. We systematically assessed combinations between five mappers and five callers for their performance on simulated data and exome-seq data from NA12878, a well-studied individual in which multiple public call sets have been generated. Among those combinations, the number of known SNPs differed by about 5 % in the non-HLA regions of chromosome 6 but over 20 % in the HLA region. Notably, GSNAP mapping combined with GATK UnifiedGenotyper calling identified about 20 % more known SNPs than most existing methods without a noticeable loss of specificity, with 100 % sensitivity in three highly polymorphic HLA genes examined. Much larger differences were observed among these combinations in INDEL calling from both non-HLA and HLA regions. We obtained similar results with our internal exome-seq data from a cohort of chronic lymphocytic leukemia patients. We have established a workflow enabling variant detection, with high sensitivity and specificity, over the full spectrum of divergence seen in the human genome. Comparing to public call sets from NA12878 has highlighted the overall superiority of GATK UnifiedGenotyper, followed by GATK HaplotypeCaller and SAMtools, in SNP calling, and of GATK HaplotypeCaller and Platypus in INDEL calling, particularly in regions of high sequence divergence such as the HLA region. GSNAP and Novoalign are the ideal mappers in combination with the above callers. We expect that the proposed workflow should be applicable to variant discovery in other highly divergent regions.</t>
  </si>
  <si>
    <t xml:space="preserve">http://www.ncbi.nlm.nih.gov/pubmed/31653208</t>
  </si>
  <si>
    <t xml:space="preserve">GASAL2: a GPU accelerated sequence alignment library for high-throughput NGS data.</t>
  </si>
  <si>
    <t xml:space="preserve">Due the computational complexity of sequence alignment algorithms, various accelerated solutions have been proposed to speedup this analysis. NVBIO is the only available GPU library that accelerates sequence alignment of high-throughput NGS data, but has limited performance. In this article we present GASAL2, a GPU library for aligning DNA and RNA sequences that outperforms existing CPU and GPU libraries. The GASAL2 library provides specialized, accelerated kernels for local, global and all types of semi-global alignment. Pairwise sequence alignment can be performed with and without traceback. GASAL2 outperforms the fastest CPU-optimized SIMD implementations such as SeqAn and Parasail, as well as NVIDIA's own GPU-based library known as NVBIO. GASAL2 is unique in performing sequence packing on GPU, which is up to 750x faster than NVBIO. Overall on Geforce GTX 1080 Ti GPU, GASAL2 is up to 21x faster than Parasail on a dual socket hyper-threaded Intel Xeon system with 28 cores and up to 13x faster than NVBIO with a query length of up to 300 bases and 100 bases, respectively. GASAL2 alignment functions are asynchronous/non-blocking and allow full overlap of CPU and GPU execution. The paper shows how to use GASAL2 to accelerate BWA-MEM, speeding up the local alignment by 20x, which gives an overall application speedup of 1.3x vs. CPU with up to 12 threads. The library provides high performance APIs for local, global and semi-global alignment that can be easily integrated into various bioinformatics tools.</t>
  </si>
  <si>
    <t xml:space="preserve">http://www.ncbi.nlm.nih.gov/pubmed/28096085</t>
  </si>
  <si>
    <t xml:space="preserve">Improved orthology inference with Hieranoid 2.</t>
  </si>
  <si>
    <t xml:space="preserve">The initial step in many orthology inference methods is the computationally demanding establishment of all pairwise protein similarities across all analysed proteomes. The quadratic scaling with proteomes has become a major bottleneck. A remedy is offered by the Hieranoid algorithm which reduces the complexity to linear by hierarchically aggregating ortholog groups from InParanoid along a species tree. We have further developed the Hieranoid algorithm in many ways. Major improvements have been made to the construction of multiple sequence alignments and consensus sequences. Hieranoid version 2 was evaluated with standard benchmarks that reveal a dramatic increase in the coverage/accuracy tradeoff over version 1, such that it now compares favourably with the best methods. The new parallelized cluster mode allows Hieranoid to be run on large data sets in a much shorter timespan than InParanoid, yet at similar accuracy. mateusz.kaduk@scilifelab.se. Perl code freely available at http://hieranoid.sbc.su.se/ . Supplementary data are available at Bioinformatics online.</t>
  </si>
  <si>
    <t xml:space="preserve">http://www.ncbi.nlm.nih.gov/pubmed/28320326</t>
  </si>
  <si>
    <t xml:space="preserve">LW-FQZip 2: a parallelized reference-based compression of FASTQ files.</t>
  </si>
  <si>
    <t xml:space="preserve">The rapid progress of high-throughput DNA sequencing techniques has dramatically reduced the costs of whole genome sequencing, which leads to revolutionary advances in gene industry. The explosively increasing volume of raw data outpaces the decreasing disk cost and the storage of huge sequencing data has become a bottleneck of downstream analyses. Data compression is considered as a solution to reduce the dependency on storage. Efficient sequencing data compression methods are highly demanded. In this article, we present a lossless reference-based compression method namely LW-FQZip 2 targeted at FASTQ files. LW-FQZip 2 is improved from LW-FQZip 1 by introducing more efficient coding scheme and parallelism. Particularly, LW-FQZip 2 is equipped with a light-weight mapping model, bitwise prediction by partial matching model, arithmetic coding, and multi-threading parallelism. LW-FQZip 2 is evaluated on both short-read and long-read data generated from various sequencing platforms. The experimental results show that LW-FQZip 2 is able to obtain promising compression ratios at reasonable time and memory space costs. The competence enables LW-FQZip 2 to serve as a candidate tool for archival or space-sensitive applications of high-throughput DNA sequencing data. LW-FQZip 2 is freely available at http://csse.szu.edu.cn/staff/zhuzx/LWFQZip2 and https://github.com/Zhuzxlab/LW-FQZip2 .</t>
  </si>
  <si>
    <t xml:space="preserve">http://www.ncbi.nlm.nih.gov/pubmed/29244013</t>
  </si>
  <si>
    <t xml:space="preserve">Cache and energy efficient algorithms for Nussinov's RNA Folding.</t>
  </si>
  <si>
    <t xml:space="preserve">An RNA folding/RNA secondary structure prediction algorithm determines the non-nested/pseudoknot-free structure by maximizing the number of complementary base pairs and minimizing the energy. Several implementations of Nussinov's classical RNA folding algorithm have been proposed. Our focus is to obtain run time and energy efficiency by reducing the number of cache misses. Three cache-efficient algorithms, ByRow, ByRowSegment and ByBox, for Nussinov's RNA folding are developed. Using a simple LRU cache model, we show that the Classical algorithm of Nussinov has the highest number of cache misses followed by the algorithms Transpose (Li et al.), ByRow, ByRowSegment, and ByBox (in this order). Extensive experiments conducted on four computational platforms-Xeon E5, AMD Athlon 64 X2, Intel I7 and PowerPC A2-using two programming languages-C and Java-show that our cache efficient algorithms are also efficient in terms of run time and energy. Our benchmarking shows that, depending on the computational platform and programming language, either ByRow or ByBox give best run time and energy performance. The C version of these algorithms reduce run time by as much as 97.2% and energy consumption by as much as 88.8% relative to Classical and by as much as 56.3% and 57.8% relative to Transpose. The Java versions reduce run time by as much as 98.3% relative to Classical and by as much as 75.2% relative to Transpose. Transpose achieves run time and energy efficiency at the expense of memory as it takes twice the memory required by Classical. The memory required by ByRow, ByRowSegment, and ByBox is the same as that of Classical. As a result, using the same amount of memory, the algorithms proposed by us can solve problems up to 40% larger than those solvable by Transpose.</t>
  </si>
  <si>
    <t xml:space="preserve">http://www.ncbi.nlm.nih.gov/pubmed/28025198</t>
  </si>
  <si>
    <t xml:space="preserve">DACE: a scalable DP-means algorithm for clustering extremely large sequence data.</t>
  </si>
  <si>
    <t xml:space="preserve">Advancements in next-generation sequencing technology have produced large amounts of reads at low cost in a short time. In metagenomics, 16S and 18S rRNA gene have been widely used as marker genes to profile diversity of microorganisms in environmental samples. Through clustering of sequencing reads we can determine both number of OTUs and their relative abundance. In many applications, clustering of very large sequencing data with high efficiency and accuracy is essential for downstream analysis. Here, we report a scalable D irichlet Process Means (DP-means) a lgorithm for c lustering e xtremely large sequencing data, termed . With an efficient random projection partition strategy for parallel clustering, DACE can cluster billions of sequences within a couple of hours. Experimental results show that DACE runs between 6 and 80 times faster than state-of-the-art programs, while maintaining overall better clustering accuracy. Using 80 cores, DACE clustered the Lake Taihu 16S rRNA gene sequencing data (∼316M reads, 30 GB) in 25 min, and the Ocean TARA Eukaryotic 18S rRNA gene sequencing data (∼500M reads, 88 GB) into ∼100 000 clusters within an hour. When applied to the IGC gene catalogs in human gut microbiome (∼10M genes), DACE produced 9.8M clusters with 52K redundant genes in 1.5 hours of running time. DACE is available at https://github.com/tinglab/DACE . tingchen@mail.tsinghua.edu.cn or ningchen@mail.tsinghua.edu.cn. Supplementary data are available at Bioinformatics online.</t>
  </si>
  <si>
    <t xml:space="preserve">http://www.ncbi.nlm.nih.gov/pubmed/27412862</t>
  </si>
  <si>
    <t xml:space="preserve">Robust high-performance nanoliter-volume single-cell multiple displacement amplification on planar substrates.</t>
  </si>
  <si>
    <t xml:space="preserve">The genomes of large numbers of single cells must be sequenced to further understanding of the biological significance of genomic heterogeneity in complex systems. Whole genome amplification (WGA) of single cells is generally the first step in such studies, but is prone to nonuniformity that can compromise genomic measurement accuracy. Despite recent advances, robust performance in high-throughput single-cell WGA remains elusive. Here, we introduce droplet multiple displacement amplification (MDA), a method that uses commercially available liquid dispensing to perform high-throughput single-cell MDA in nanoliter volumes. The performance of droplet MDA is characterized using a large dataset of 129 normal diploid cells, and is shown to exceed previously reported single-cell WGA methods in amplification uniformity, genome coverage, and/or robustness. We achieve up to 80% coverage of a single-cell genome at 5× sequencing depth, and demonstrate excellent single-nucleotide variant (SNV) detection using targeted sequencing of droplet MDA product to achieve a median allelic dropout of 15%, and using whole genome sequencing to achieve false and true positive rates of 9.66 × 10(-6) and 68.8%, respectively, in a G1-phase cell. We further show that droplet MDA allows for the detection of copy number variants (CNVs) as small as 30 kb in single cells of an ovarian cancer cell line and as small as 9 Mb in two high-grade serous ovarian cancer samples using only 0.02× depth. Droplet MDA provides an accessible and scalable method for performing robust and accurate CNV and SNV measurements on large numbers of single cells.</t>
  </si>
  <si>
    <t xml:space="preserve">http://www.ncbi.nlm.nih.gov/pubmed/26731399</t>
  </si>
  <si>
    <t xml:space="preserve">Parallel and Scalable Short-Read Alignment on Multi-Core Clusters Using UPC+.</t>
  </si>
  <si>
    <t xml:space="preserve">The growth of next-generation sequencing (NGS) datasets poses a challenge to the alignment of reads to reference genomes in terms of alignment quality and execution speed. Some available aligners have been shown to obtain high quality mappings at the expense of long execution times. Finding fast yet accurate software solutions is of high importance to research, since availability and size of NGS datasets continue to increase. In this work we present an efficient parallelization approach for NGS short-read alignment on multi-core clusters. Our approach takes advantage of a distributed shared memory programming model based on the new UPC++ language. Experimental results using the CUSHAW3 aligner show that our implementation based on dynamic scheduling obtains good scalability on multi-core clusters. Through our evaluation, we are able to complete the single-end and paired-end alignments of 246 million reads of length 150 base-pairs in 11.54 and 16.64 minutes, respectively, using 32 nodes with four AMD Opteron 6272 16-core CPUs per node. In contrast, the multi-threaded original tool needs 2.77 and 5.54 hours to perform the same alignments on the 64 cores of one node. The source code of our parallel implementation is publicly available at the CUSHAW3 homepage (http://cushaw3.sourceforge.net).</t>
  </si>
  <si>
    <t xml:space="preserve">http://www.ncbi.nlm.nih.gov/pubmed/29936244</t>
  </si>
  <si>
    <t xml:space="preserve">Neural network and deep-learning algorithms used in QSAR studies: merits and drawbacks.</t>
  </si>
  <si>
    <t xml:space="preserve">http://www.ncbi.nlm.nih.gov/pubmed/28607381</t>
  </si>
  <si>
    <t xml:space="preserve">WSMD: weakly-supervised motif discovery in transcription factor ChIP-seq data.</t>
  </si>
  <si>
    <t xml:space="preserve">Although discriminative motif discovery (DMD) methods are promising for eliciting motifs from high-throughput experimental data, due to consideration of computational expense, most of existing DMD methods have to choose approximate schemes that greatly restrict the search space, leading to significant loss of predictive accuracy. In this paper, we propose Weakly-Supervised Motif Discovery (WSMD) to discover motifs from ChIP-seq datasets. In contrast to the learning strategies adopted by previous DMD methods, WSMD allows a &amp;quot;global&amp;quot; optimization scheme of the motif parameters in continuous space, thereby reducing the information loss of model representation and improving the quality of resultant motifs. Meanwhile, by exploiting the connection between DMD framework and existing weakly supervised learning (WSL) technologies, we also present highly scalable learning strategies for the proposed method. The experimental results on both real ChIP-seq datasets and synthetic datasets show that WSMD substantially outperforms former DMD methods (including DREME, HOMER, XXmotif, motifRG and DECOD) in terms of predictive accuracy, while also achieving a competitive computational speed.</t>
  </si>
  <si>
    <t xml:space="preserve">http://www.ncbi.nlm.nih.gov/pubmed/28856455</t>
  </si>
  <si>
    <t xml:space="preserve">Revisiting the taxonomy of the genus Elizabethkingia using whole-genome sequencing, optical mapping, and MALDI-TOF, along with proposal of three novel Elizabethkingia species: Elizabethkingia bruuniana sp. nov., Elizabethkingia ursingii sp. nov., and Elizabethkingia occulta sp. nov.</t>
  </si>
  <si>
    <t xml:space="preserve">), is proposed.</t>
  </si>
  <si>
    <t xml:space="preserve">http://www.ncbi.nlm.nih.gov/pubmed/30678641</t>
  </si>
  <si>
    <t xml:space="preserve">IMOS: improved Meta-aligner and Minimap2 On Spark.</t>
  </si>
  <si>
    <t xml:space="preserve">Long reads provide valuable information regarding the sequence composition of genomes. Long reads are usually very noisy which renders their alignments on the reference genome a daunting task. It may take days to process datasets enough to sequence a human genome on a single node. Hence, it is of primary importance to have an aligner which can operate on distributed clusters of computers with high performance in accuracy and speed. In this paper, we presented IMOS, an aligner for mapping noisy long reads to the reference genome. It can be used on a single node as well as on distributed nodes. In its single-node mode, IMOS is an Improved version of Meta-aligner (IM) enhancing both its accuracy and speed. IM is up to 6x faster than the original Meta-aligner. It is also implemented to run IM and Minimap2 on Apache Spark for deploying on a cluster of nodes. Moreover, multi-node IMOS is faster than SparkBWA while executing both IM (1.5x) and Minimap2 (25x). In this paper, we purposed an architecture for mapping long reads to a reference. Due to its implementation, IMOS speed can increase almost linearly with respect to the number of nodes in a cluster. Also, it is a multi-platform application able to operate on Linux, Windows, and macOS.</t>
  </si>
  <si>
    <t xml:space="preserve">http://www.ncbi.nlm.nih.gov/pubmed/28361693</t>
  </si>
  <si>
    <t xml:space="preserve">Protein complex-based analysis is resistant to the obfuscating consequences of batch effects --- a case study in clinical proteomics.</t>
  </si>
  <si>
    <t xml:space="preserve">In proteomics, batch effects are technical sources of variation that confounds proper analysis, preventing effective deployment in clinical and translational research. Using simulated and real data, we demonstrate existing batch effect-correction methods do not always eradicate all batch effects. Worse still, they may alter data integrity, and introduce false positives. Moreover, although Principal component analysis (PCA) is commonly used for detecting batch effects. The principal components (PCs) themselves may be used as differential features, from which relevant differential proteins may be effectively traced. Batch effect are removable by identifying PCs highly correlated with batch but not class effect. However, neither PC-based nor existing batch effect-correction methods address well subtle batch effects, which are difficult to eradicate, and involve data transformation and/or projection which is error-prone. To address this, we introduce the concept of batch-effect resistant methods and demonstrate how such methods incorporating protein complexes are particularly resistant to batch effect without compromising data integrity. Protein complex-based analyses are powerful, offering unparalleled differential protein-selection reproducibility and high prediction accuracy. We demonstrate for the first time their innate resistance against batch effects, even subtle ones. As complex-based analyses require no prior data transformation (e.g. batch-effect correction), data integrity is protected. Individual checks on top-ranked protein complexes confirm strong association with phenotype classes and not batch. Therefore, the constituent proteins of these complexes are more likely to be clinically relevant.</t>
  </si>
  <si>
    <t xml:space="preserve">http://www.ncbi.nlm.nih.gov/pubmed/28917044</t>
  </si>
  <si>
    <t xml:space="preserve">Simultaneous Speciation of Selenoproteins and Selenometabolites in Plasma and Serum.</t>
  </si>
  <si>
    <t xml:space="preserve">and avoids typical interferences in this matrix from chloride and bromide with a chromatographic runtime less than 35 min.</t>
  </si>
  <si>
    <t xml:space="preserve">http://www.ncbi.nlm.nih.gov/pubmed/29769290</t>
  </si>
  <si>
    <t xml:space="preserve">Assessment of an Organ-Specific &lt;i&gt;de Novo&lt;/i&gt; Transcriptome of the Nematode Trap-Crop, &lt;i&gt;Solanum sisymbriifolium&lt;/i&gt;.</t>
  </si>
  <si>
    <t xml:space="preserve">a bigger competitive advantage than the latter did.</t>
  </si>
  <si>
    <t xml:space="preserve">http://www.ncbi.nlm.nih.gov/pubmed/31801606</t>
  </si>
  <si>
    <t xml:space="preserve">Afann: bias adjustment for alignment-free sequence comparison based on sequencing data using neural network regression.</t>
  </si>
  <si>
    <t xml:space="preserve">Alignment-free methods, more time and memory efficient than alignment-based methods, have been widely used for comparing genome sequences or raw sequencing samples without assembly. However, in this study, we show that alignment-free dissimilarity calculated based on sequencing samples can be overestimated compared with the dissimilarity calculated based on their genomes, and this bias can significantly decrease the performance of the alignment-free analysis. Here, we introduce a new alignment-free tool, Alignment-Free methods Adjusted by Neural Network (Afann) that successfully adjusts this bias and achieves excellent performance on various independent datasets. Afann is freely available at https://github.com/GeniusTang/Afann.</t>
  </si>
  <si>
    <t xml:space="preserve">http://www.ncbi.nlm.nih.gov/pubmed/31471617</t>
  </si>
  <si>
    <t xml:space="preserve">Data denoising with transfer learning in single-cell transcriptomics.</t>
  </si>
  <si>
    <t xml:space="preserve">Single-cell RNA sequencing (scRNA-seq) data are noisy and sparse. Here, we show that transfer learning across datasets remarkably improves data quality. By coupling a deep autoencoder with a Bayesian model, SAVER-X extracts transferable gene-gene relationships across data from different labs, varying conditions and divergent species, to denoise new target datasets.</t>
  </si>
  <si>
    <t xml:space="preserve">http://www.ncbi.nlm.nih.gov/pubmed/28373894</t>
  </si>
  <si>
    <t xml:space="preserve">Gerbil: a fast and memory-efficient &lt;i&gt;k&lt;/i&gt;-mer counter with GPU-support.</t>
  </si>
  <si>
    <t xml:space="preserve">becomes increasingly important. . .</t>
  </si>
  <si>
    <t xml:space="preserve">http://www.ncbi.nlm.nih.gov/pubmed/32103044</t>
  </si>
  <si>
    <t xml:space="preserve">Power and pitfalls of computational methods for inferring clone phylogenies and mutation orders from bulk sequencing data.</t>
  </si>
  <si>
    <t xml:space="preserve">Tumors harbor extensive genetic heterogeneity in the form of distinct clone genotypes that arise over time and across different tissues and regions in cancer. Many computational methods produce clone phylogenies from population bulk sequencing data collected from multiple tumor samples from a patient. These clone phylogenies are used to infer mutation order and clone origins during tumor progression, rendering the selection of the appropriate clonal deconvolution method critical. Surprisingly, absolute and relative accuracies of these methods in correctly inferring clone phylogenies are yet to consistently assessed. Therefore, we evaluated the performance of seven computational methods. The accuracy of the reconstructed mutation order and inferred clone groupings varied extensively among methods. All the tested methods showed limited ability to identify ancestral clone sequences present in tumor samples correctly. The presence of copy number alterations, the occurrence of multiple seeding events among tumor sites during metastatic tumor evolution, and extensive intermixture of cancer cells among tumors hindered the detection of clones and the inference of clone phylogenies for all methods tested. Overall, CloneFinder, MACHINA, and LICHeE showed the highest overall accuracy, but none of the methods performed well for all simulated datasets. So, we present guidelines for selecting methods for data analysis.</t>
  </si>
  <si>
    <t xml:space="preserve">http://www.ncbi.nlm.nih.gov/pubmed/28336562</t>
  </si>
  <si>
    <t xml:space="preserve">De novo assembly of the &lt;i&gt;Aedes aegypti&lt;/i&gt; genome using Hi-C yields chromosome-length scaffolds.</t>
  </si>
  <si>
    <t xml:space="preserve">, each consisting of three scaffolds corresponding to the three chromosomes in each species. These assemblies indicate that almost all genomic rearrangements among these species occur within, rather than between, chromosome arms. The genome assembly procedure we describe is fast, inexpensive, and accurate, and can be applied to many species.</t>
  </si>
  <si>
    <t xml:space="preserve">http://www.ncbi.nlm.nih.gov/pubmed/28289728</t>
  </si>
  <si>
    <t xml:space="preserve">OptiClust, an Improved Method for Assigning Amplicon-Based Sequence Data to Operational Taxonomic Units.</t>
  </si>
  <si>
    <t xml:space="preserve">The analysis of microbial communities from diverse environments using 16S rRNA gene sequencing has expanded our knowledge of the biogeography of microorganisms. An important step in this analysis is the assignment of sequences into taxonomic groups based on their similarity to sequences in a database or based on their similarity to each other, irrespective of a database. In this study, we present a new algorithm for the latter approach. The algorithm, OptiClust, seeks to optimize a metric of assignment quality by shuffling sequences between taxonomic groups. We found that OptiClust produces more robust assignments and does so in a rapid and memory-efficient manner. This advance will allow for a more robust analysis of microbial communities and the factors that shape them.</t>
  </si>
  <si>
    <t xml:space="preserve">http://www.ncbi.nlm.nih.gov/pubmed/30222583</t>
  </si>
  <si>
    <t xml:space="preserve">Cophenetic Median Trees.</t>
  </si>
  <si>
    <t xml:space="preserve">Median tree inference under path-difference metrics has shown great promise for large-scale phylogeny estimation. Similar to these metrics is the family of cophenetic metrics that originates from a classic dendrogram comparison method introduced more than 50 years ago. Despite the appeal of this family of metrics, the problem of computing median trees under cophenetic metrics has not been analyzed. Like other standard median tree problems relevant in practice, as we show here, this problem is also NP-hard. NP-hard median tree problems have been successfully addressed by local search heuristics that are solving thousands of instances of a corresponding (local neighborhood) search problem. For the local neighborhood search problem under a cophenetic metric, the best known (naïve) algorithm has a time complexity that is typically prohibitive for effective heuristic searches. Building on the pioneering work on path-difference median trees, we develop efficient algorithms for Manhattan and Euclidean cophenetic search problems that improve on the naïve solution by a linear and a quadratic factor, respectively. We demonstrate the performance and effectiveness of the resulting heuristic methods in a comparative study using benchmark empirical datasets.</t>
  </si>
  <si>
    <t xml:space="preserve">http://www.ncbi.nlm.nih.gov/pubmed/26992174</t>
  </si>
  <si>
    <t xml:space="preserve">A Simple, Fast, Filter-Based Algorithm for Approximate Circular Pattern Matching.</t>
  </si>
  <si>
    <t xml:space="preserve">This paper deals with the approximate version of the circular pattern matching (ACPM) problem, which appears as an interesting problem in many biological contexts. The circular pattern matching problem consists in finding all occurrences of the rotations of a pattern P of length m in a text T of length n. In ACPM, we consider occurrences with k -mismatches under the Hamming distance model. In this paper, we present a simple and fast filter-based algorithm to solve the ACPM problem. We compare our algorithm with the state of the art algorithms and the results are found to be excellent. In particular, our algorithm runs almost twice as fast than the state of the art. Much of the efficiency of our algorithm can be attributed to its filters that are effective but extremely simple and lightweight.</t>
  </si>
  <si>
    <t xml:space="preserve">http://www.ncbi.nlm.nih.gov/pubmed/29695976</t>
  </si>
  <si>
    <t xml:space="preserve">Evaluation of Reference Genes for Real-Time Quantitative PCR Analysis in Larvae of &lt;i&gt;Spodoptera litura&lt;/i&gt; Exposed to Azadirachtin Stress Conditions.</t>
  </si>
  <si>
    <t xml:space="preserve">and ensure the data more accurate for the mechanism analysis of azadirachtin.</t>
  </si>
  <si>
    <t xml:space="preserve">http://www.ncbi.nlm.nih.gov/pubmed/26631489</t>
  </si>
  <si>
    <t xml:space="preserve">metilene: fast and sensitive calling of differentially methylated regions from bisulfite sequencing data.</t>
  </si>
  <si>
    <t xml:space="preserve">The detection of differentially methylated regions (DMRs) is a necessary prerequisite for characterizing different epigenetic states. We present a novel program, metilene, to identify DMRs within whole-genome and targeted data with unrivaled specificity and sensitivity. A binary segmentation algorithm combined with a two-dimensional statistical test allows the detection of DMRs in large methylation experiments with multiple groups of samples in minutes rather than days using off-the-shelf hardware. metilene outperforms other state-of-the-art tools for low coverage data and can estimate missing data. Hence, metilene is a versatile tool to study the effect of epigenetic modifications in differentiation/development, tumorigenesis, and systems biology on a global, genome-wide level. Whether in the framework of international consortia with dozens of samples per group, or even without biological replicates, it produces highly significant and reliable results.</t>
  </si>
  <si>
    <t xml:space="preserve">http://www.ncbi.nlm.nih.gov/pubmed/30938757</t>
  </si>
  <si>
    <t xml:space="preserve">Structural variant analysis for linked-read sequencing data with gemtools.</t>
  </si>
  <si>
    <t xml:space="preserve">Linked-read sequencing generates synthetic long reads which are useful for the detection and analysis of structural variants (SVs). The software associated with 10× Genomics linked-read sequencing, Long Ranger, generates the essential output files (BAM, VCF, SV BEDPE) necessary for downstream analyses. However, to perform downstream analyses requires the user to customize their own tools to handle the unique features of linked-read sequencing data. Here, we describe gemtools, a collection of tools for the downstream and in-depth analysis of SVs from linked-read data. Gemtools uses the barcoded aligned reads and the Megabase-scale phase blocks to determine haplotypes of SV breakpoints and delineate complex breakpoint configurations at the resolution of single DNA molecules. The gemtools package is a suite of tools that provides the user with the flexibility to perform basic functions on their linked-read sequencing output in order to address even more questions. The gemtools package is freely available for download at: https://github.com/sgreer77/gemtools. Supplementary data are available at Bioinformatics online.</t>
  </si>
  <si>
    <t xml:space="preserve">http://www.ncbi.nlm.nih.gov/pubmed/29774036</t>
  </si>
  <si>
    <t xml:space="preserve">The Pattern and Distribution of Induced Mutations in &lt;i&gt;J. curcas&lt;/i&gt; Using Reduced Representation Sequencing.</t>
  </si>
  <si>
    <t xml:space="preserve">reference genome sequence with high quality should be a priority for any breeding program.</t>
  </si>
  <si>
    <t xml:space="preserve">http://www.ncbi.nlm.nih.gov/pubmed/30896083</t>
  </si>
  <si>
    <t xml:space="preserve">Highly Stable and High Rate-Performance Na-Ion Batteries Using Polyanionic Anthraquinone as the Organic Cathode.</t>
  </si>
  <si>
    <t xml:space="preserve">). These results are the best performance reported to date for small-molecule, anthraquinone-based organic cathodes in Li-, Na-, or K-ion batteries.</t>
  </si>
  <si>
    <t xml:space="preserve">http://www.ncbi.nlm.nih.gov/pubmed/26863669</t>
  </si>
  <si>
    <t xml:space="preserve">A Comparative Analysis Between k-Mers and Community Detection-Based Features for the Task of Protein Classification.</t>
  </si>
  <si>
    <t xml:space="preserve">Machine learning algorithms are widely used to annotate biological sequences. Low-dimensional informative feature vectors can be crucial for the performance of the algorithms. In prior work, we have proposed the use of a community detection approach to construct low dimensional feature sets for nucleotide sequence classification. Our approach used the Hamming distance between short nucleotide subsequences, called k-mers, to construct a network, and subsequently used community detection to identify groups of k -mers that appear frequently in a set of sequences. Whereas this approach worked well for nucleotide sequence classification, it could not be directly used for protein sequences, as the Hamming distance is not a good measure for comparing short protein k-mers. To address this limitation, we extended our prior approach by replacing the Hamming distance with substitution scores. Experimental results in different learning scenarios show that the features generated with the new approach are more informative than k-mers.</t>
  </si>
  <si>
    <t xml:space="preserve">http://www.ncbi.nlm.nih.gov/pubmed/31649739</t>
  </si>
  <si>
    <t xml:space="preserve">CircCode: A Powerful Tool for Identifying circRNA Coding Ability.</t>
  </si>
  <si>
    <t xml:space="preserve">, respectively. Finally, we tested the performance of CircCode and found a low false discovery rate and high sensitivity for identifying circRNA coding ability. CircCode, a Python 3-based framework for identifying the coding ability of circRNAs, is also a simple and powerful command line-based tool. To investigate the translation potential of circRNAs, the user can simply fill in the given configuration file and run the Python 3 scripts. The tool is freely available at https://github.com/PSSUN/CircCode.</t>
  </si>
  <si>
    <t xml:space="preserve">http://www.ncbi.nlm.nih.gov/pubmed/29994032</t>
  </si>
  <si>
    <t xml:space="preserve">Hardness of Covering Alignment: Phase Transition in Post-Sequence Genomics.</t>
  </si>
  <si>
    <t xml:space="preserve">)), where sp(P) is the concatenation of labels on the path P. Pair-wise alignment of haplotype sequences forming a diploid chromosome can be converted to a two-path coverable labelled DAG, and then the covering alignment models the similarity of two diploids over arbitrary recombinations. We also give a reduction to the other direction, to show that such a recombination-oblivious diploid alignment is NP-hard on alphabets of size 3.</t>
  </si>
  <si>
    <t xml:space="preserve">http://www.ncbi.nlm.nih.gov/pubmed/29097403</t>
  </si>
  <si>
    <t xml:space="preserve">GRIDSS: sensitive and specific genomic rearrangement detection using positional de Bruijn graph assembly.</t>
  </si>
  <si>
    <t xml:space="preserve">The identification of genomic rearrangements with high sensitivity and specificity using massively parallel sequencing remains a major challenge, particularly in precision medicine and cancer research. Here, we describe a new method for detecting rearrangements, GRIDSS (Genome Rearrangement IDentification Software Suite). GRIDSS is a multithreaded structural variant (SV) caller that performs efficient genome-wide break-end assembly prior to variant calling using a novel positional de Bruijn graph-based assembler. By combining assembly, split read, and read pair evidence using a probabilistic scoring, GRIDSS achieves high sensitivity and specificity on simulated, cell line, and patient tumor data, recently winning SV subchallenge #5 of the ICGC-TCGA DREAM8.5 Somatic Mutation Calling Challenge. On human cell line data, GRIDSS halves the false discovery rate compared to other recent methods while matching or exceeding their sensitivity. GRIDSS identifies nontemplate sequence insertions, microhomologies, and large imperfect homologies, estimates a quality score for each breakpoint, stratifies calls into high or low confidence, and supports multisample analysis.</t>
  </si>
  <si>
    <t xml:space="preserve">http://www.ncbi.nlm.nih.gov/pubmed/29297296</t>
  </si>
  <si>
    <t xml:space="preserve">GTZ: a fast compression and cloud transmission tool optimized for FASTQ files.</t>
  </si>
  <si>
    <t xml:space="preserve">The dramatic development of DNA sequencing technology is generating real big data, craving for more storage and bandwidth. To speed up data sharing and bring data to computing resource faster and cheaper, it is necessary to develop a compression tool than can support efficient compression and transmission of sequencing data onto the cloud storage. This paper presents GTZ, a compression and transmission tool, optimized for FASTQ files. As a reference-free lossless FASTQ compressor, GTZ treats different lines of FASTQ separately, utilizes adaptive context modelling to estimate their characteristic probabilities, and compresses data blocks with arithmetic coding. GTZ can also be used to compress multiple files or directories at once. Furthermore, as a tool to be used in the cloud computing era, it is capable of saving compressed data locally or transmitting data directly into cloud by choice. We evaluated the performance of GTZ on some diverse FASTQ benchmarks. Results show that in most cases, it outperforms many other tools in terms of the compression ratio, speed and stability. GTZ is a tool that enables efficient lossless FASTQ data compression and simultaneous data transmission onto to cloud. It emerges as a useful tool for NGS data storage and transmission in the cloud environment. GTZ is freely available online at: https://github.com/Genetalks/gtz .</t>
  </si>
  <si>
    <t xml:space="preserve">http://www.ncbi.nlm.nih.gov/pubmed/31419937</t>
  </si>
  <si>
    <t xml:space="preserve">Multitask learning for biomedical named entity recognition with cross-sharing structure.</t>
  </si>
  <si>
    <t xml:space="preserve">Biomedical named entity recognition (BioNER) is a fundamental and essential task for biomedical literature mining, which affects the performance of downstream tasks. Most BioNER models rely on domain-specific features or hand-crafted rules, but extracting features from massive data requires much time and human efforts. To solve this, neural network models are used to automatically learn features. Recently, multi-task learning has been applied successfully to neural network models of biomedical literature mining. For BioNER models, using multi-task learning makes use of features from multiple datasets and improves the performance of models. In experiments, we compared our proposed model with other multi-task models and found our model outperformed the others on datasets of gene, protein, disease categories. We also tested the performance of different dataset pairs to find out the best partners of datasets. Besides, we explored and analyzed the influence of different entity types by using sub-datasets. When dataset size was reduced, our model still produced positive results. We propose a novel multi-task model for BioNER with the cross-sharing structure to improve the performance of multi-task models. The cross-sharing structure in our model makes use of features from both datasets in the training procedure. Detailed analysis about best partners of datasets and influence between entity categories can provide guidance of choosing proper dataset pairs for multi-task training. Our implementation is available at https://github.com/JogleLew/bioner-cross-sharing .</t>
  </si>
  <si>
    <t xml:space="preserve">http://www.ncbi.nlm.nih.gov/pubmed/28398048</t>
  </si>
  <si>
    <t xml:space="preserve">Protein Loop Structure Prediction Using Conformational Space Annealing.</t>
  </si>
  <si>
    <t xml:space="preserve">and CSA can serve as the state-of-the-art de novo loop modeling method.</t>
  </si>
  <si>
    <t xml:space="preserve">http://www.ncbi.nlm.nih.gov/pubmed/31856214</t>
  </si>
  <si>
    <t xml:space="preserve">Establishment of computational biology in Greece and Cyprus: Past, present, and future.</t>
  </si>
  <si>
    <t xml:space="preserve">http://www.ncbi.nlm.nih.gov/pubmed/30012569</t>
  </si>
  <si>
    <t xml:space="preserve">&lt;i&gt;DI-tector&lt;/i&gt;: defective interfering viral genomes' detector for next-generation sequencing data.</t>
  </si>
  <si>
    <t xml:space="preserve">as a universal tool for the unbiased detection of DI viral genomes, including 5' cb/sb DI genomes, in NGS data.</t>
  </si>
  <si>
    <t xml:space="preserve">http://www.ncbi.nlm.nih.gov/pubmed/30890159</t>
  </si>
  <si>
    <t xml:space="preserve">PAGA: graph abstraction reconciles clustering with trajectory inference through a topology preserving map of single cells.</t>
  </si>
  <si>
    <t xml:space="preserve">Single-cell RNA-seq quantifies biological heterogeneity across both discrete cell types and continuous cell transitions. Partition-based graph abstraction (PAGA) provides an interpretable graph-like map of the arising data manifold, based on estimating connectivity of manifold partitions ( https://github.com/theislab/paga ). PAGA maps preserve the global topology of data, allow analyzing data at different resolutions, and result in much higher computational efficiency of the typical exploratory data analysis workflow. We demonstrate the method by inferring structure-rich cell maps with consistent topology across four hematopoietic datasets, adult planaria and the zebrafish embryo and benchmark computational performance on one million neurons.</t>
  </si>
  <si>
    <t xml:space="preserve">http://www.ncbi.nlm.nih.gov/pubmed/28097710</t>
  </si>
  <si>
    <t xml:space="preserve">Comparative evaluation of label-free quantification methods for shotgun proteomics.</t>
  </si>
  <si>
    <t xml:space="preserve">Label-free quantification (LFQ) is a popular strategy for shotgun proteomics. A variety of LFQ algorithms have been developed recently. However, a comprehensive comparison of the most commonly used LFQ methods is still rare, in part due to a lack of clear metrics for their evaluation and an annotated and quantitatively well-characterized data set.  , emPAI, and NSAF, and approaches relying on the extracted ion chromatogram (XIC) intensities, MaxLFQ and Quanti. We used three criteria for performance evaluation: coefficient of variation (CV) of protein abundances between replicates; analysis of variance (ANOVA); and the root-mean-square error of logarithmized calculated concentration ratios, referred to as standard quantification error (SQE). Comparison was performed using a quantitatively annotated publicly available data set.  was found to be the most accurate in terms of SQE. Finally, the current implementations of XIC-based LFQ methods did not outperform the methods based on spectral counting for the data set used in this study. Surprisingly, the performances of XIC-based approaches measured using three independent metrics were found to be comparable with more straightforward and simple MS/MS-based spectral counting approaches. The study revealed no clear leader among the latter. Copyright © 2017 John Wiley &amp;amp; Sons, Ltd.</t>
  </si>
  <si>
    <t xml:space="preserve">http://www.ncbi.nlm.nih.gov/pubmed/29617272</t>
  </si>
  <si>
    <t xml:space="preserve">Prediction of Protein-Protein Interactions from Amino Acid Sequences Based on Continuous and Discrete Wavelet Transform Features.</t>
  </si>
  <si>
    <t xml:space="preserve">dataset, we obtained high average prediction accuracies of 97.38%, 98.92% and 93.93% respectively. In the cross-species experiments, most of the prediction accuracies are over 94%. These promising results show that the proposed method is indeed capable of obtaining higher performance in PPIs detection.</t>
  </si>
  <si>
    <t xml:space="preserve">http://www.ncbi.nlm.nih.gov/pubmed/28492483</t>
  </si>
  <si>
    <t xml:space="preserve">PCVMZM: Using the Probabilistic Classification Vector Machines Model Combined with a Zernike Moments Descriptor to Predict Protein-Protein Interactions from Protein Sequences.</t>
  </si>
  <si>
    <t xml:space="preserve">dataset show that the performance of PCVM classifier is better than that of SVM classifier. The experimental results indicate that our proposed method is robust, powerful and feasible, which can be used as a helpful tool for proteomics research.</t>
  </si>
  <si>
    <t xml:space="preserve">http://www.ncbi.nlm.nih.gov/pubmed/31076776</t>
  </si>
  <si>
    <t xml:space="preserve">Fast hierarchical Bayesian analysis of population structure.</t>
  </si>
  <si>
    <t xml:space="preserve">We present fastbaps, a fast solution to the genetic clustering problem. Fastbaps rapidly identifies an approximate fit to a Dirichlet process mixture model (DPM) for clustering multilocus genotype data. Our efficient model-based clustering approach is able to cluster datasets 10-100 times larger than the existing model-based methods, which we demonstrate by analyzing an alignment of over 110 000 sequences of HIV-1 pol genes. We also provide a method for rapidly partitioning an existing hierarchy in order to maximize the DPM model marginal likelihood, allowing us to split phylogenetic trees into clades and subclades using a population genomic model. Extensive tests on simulated data as well as a diverse set of real bacterial and viral datasets show that fastbaps provides comparable or improved solutions to previous model-based methods, while being significantly faster. The method is made freely available under an open source MIT licence as an easy to use R package at https://github.com/gtonkinhill/fastbaps.</t>
  </si>
  <si>
    <t xml:space="preserve">http://www.ncbi.nlm.nih.gov/pubmed/28961926</t>
  </si>
  <si>
    <t xml:space="preserve">MAPseq: highly efficient k-mer search with confidence estimates, for rRNA sequence analysis.</t>
  </si>
  <si>
    <t xml:space="preserve">Ribosomal RNA profiling has become crucial to studying microbial communities, but meaningful taxonomic analysis and inter-comparison of such data are still hampered by technical limitations, between-study design variability and inconsistencies between taxonomies used. Here we present MAPseq, a framework for reference-based rRNA sequence analysis that is up to 30% more accurate (F½ score) and up to one hundred times faster than existing solutions, providing in a single run multiple taxonomy classifications and hierarchical operational taxonomic unit mappings, for rRNA sequences in both amplicon and shotgun sequencing strategies, and for datasets of virtually any size. Source code and binaries are freely available at https://github.com/jfmrod/mapseq. mering@imls.uzh.ch. Supplementary data are available at Bioinformatics online.</t>
  </si>
  <si>
    <t xml:space="preserve">http://www.ncbi.nlm.nih.gov/pubmed/31161212</t>
  </si>
  <si>
    <t xml:space="preserve">RNA-align: quick and accurate alignment of RNA 3D structures based on size-independent TM-scoreRNA.</t>
  </si>
  <si>
    <t xml:space="preserve">Comparison of RNA 3D structures can be used to infer functional relationship of RNA molecules. Most of the current RNA structure alignment programs are built on size-dependent scales, which complicate the interpretation of structure and functional relations. Meanwhile, the low speed prevents the programs from being applied to large-scale RNA structural database search. We developed an open-source algorithm, RNA-align, for RNA 3D structure alignment which has the structure similarity scaled by a size-independent and statistically interpretable scoring metric. Large-scale benchmark tests show that RNA-align significantly outperforms other state-of-the-art programs in both alignment accuracy and running speed. The major advantage of RNA-align lies at the quick convergence of the heuristic alignment iterations and the coarse-grained secondary structure assignment, both of which are crucial to the speed and accuracy of RNA structure alignments. https://zhanglab.ccmb.med.umich.edu/RNA-align/. Supplementary data are available at Bioinformatics online.</t>
  </si>
  <si>
    <t xml:space="preserve">http://www.ncbi.nlm.nih.gov/pubmed/29490630</t>
  </si>
  <si>
    <t xml:space="preserve">ATACseqQC: a Bioconductor package for post-alignment quality assessment of ATAC-seq data.</t>
  </si>
  <si>
    <t xml:space="preserve">ATAC-seq (Assays for Transposase-Accessible Chromatin using sequencing) is a recently developed technique for genome-wide analysis of chromatin accessibility. Compared to earlier methods for assaying chromatin accessibility, ATAC-seq is faster and easier to perform, does not require cross-linking, has higher signal to noise ratio, and can be performed on small cell numbers. However, to ensure a successful ATAC-seq experiment, step-by-step quality assurance processes, including both wet lab quality control and in silico quality assessment, are essential. While several tools have been developed or adopted for assessing read quality, identifying nucleosome occupancy and accessible regions from ATAC-seq data, none of the tools provide a comprehensive set of functionalities for preprocessing and quality assessment of aligned ATAC-seq datasets. We have developed a Bioconductor package, ATACseqQC, for easily generating various diagnostic plots to help researchers quickly assess the quality of their ATAC-seq data. In addition, this package contains functions to preprocess aligned ATAC-seq data for subsequent peak calling. Here we demonstrate the utilities of our package using 25 publicly available ATAC-seq datasets from four studies. We also provide guidelines on what the diagnostic plots should look like for an ideal ATAC-seq dataset. This software package has been used successfully for preprocessing and assessing several in-house and public ATAC-seq datasets. Diagnostic plots generated by this package will facilitate the quality assessment of ATAC-seq data, and help researchers to evaluate their own ATAC-seq experiments as well as select high-quality ATAC-seq datasets from public repositories such as GEO to avoid generating hypotheses or drawing conclusions from low-quality ATAC-seq experiments. The software, source code, and documentation are freely available as a Bioconductor package at https://bioconductor.org/packages/release/bioc/html/ATACseqQC.html .</t>
  </si>
  <si>
    <t xml:space="preserve">http://www.ncbi.nlm.nih.gov/pubmed/28093410</t>
  </si>
  <si>
    <t xml:space="preserve">FASTdoop: a versatile and efficient library for the input of FASTA and FASTQ files for MapReduce Hadoop bioinformatics applications.</t>
  </si>
  <si>
    <t xml:space="preserve">MapReduce Hadoop bioinformatics applications require the availability of special-purpose routines to manage the input of sequence files. Unfortunately, the Hadoop framework does not provide any built-in support for the most popular sequence file formats like FASTA or BAM. Moreover, the development of these routines is not easy, both because of the diversity of these formats and the need for managing efficiently sequence datasets that may count up to billions of characters. We present FASTdoop, a generic Hadoop library for the management of FASTA and FASTQ files. We show that, with respect to analogous input management routines that have appeared in the Literature, it offers versatility and efficiency. That is, it can handle collections of reads, with or without quality scores, as well as long genomic sequences while the existing routines concentrate mainly on NGS sequence data. Moreover, in the domain where a comparison is possible, the routines proposed here are faster than the available ones. In conclusion, FASTdoop is a much needed addition to Hadoop-BAM. The software and the datasets are available at http://www.di.unisa.it/FASTdoop/ . umberto.ferraro@uniroma1.it. Supplementary data are available at Bioinformatics online.</t>
  </si>
  <si>
    <t xml:space="preserve">http://www.ncbi.nlm.nih.gov/pubmed/29381109</t>
  </si>
  <si>
    <t xml:space="preserve">Natural Language-based Machine Learning Models for the Annotation of Clinical Radiology Reports.</t>
  </si>
  <si>
    <t xml:space="preserve">RSNA, 2018 Online supplemental material is available for this article.</t>
  </si>
  <si>
    <t xml:space="preserve">http://www.ncbi.nlm.nih.gov/pubmed/29517771</t>
  </si>
  <si>
    <t xml:space="preserve">Assessing protein-ligand interaction scoring functions with the CASF-2013 benchmark.</t>
  </si>
  <si>
    <t xml:space="preserve">Scoring functions are a group of computational methods widely applied in structure-based drug design for fast evaluation of protein-ligand interactions. To date, a whole spectrum of scoring functions have been developed based on different assumptions or algorithms. Therefore, it is important to both the end users and the developers of scoring functions that their performance be objectively assessed. We have developed the comparative assessment of scoring functions (CASF) benchmark as an open-access solution for scoring function evaluation. The latest CASF-2013 benchmark enables evaluation of the so-called 'scoring power', 'ranking power', 'docking power', and 'screening power' of a given scoring function with a high-quality test set of 195 complexes formed between diverse protein molecules and their small-molecule ligands. Evaluation results of the standard scoring functions implemented in several mainstream software programs (including Schrödinger, MOE, Discovery Studio, SYBYL, and GOLD) are provided as reference. This benchmark has become popular among the scoring function community since its first release. In this protocol, we provide detailed descriptions of the data files included in the CASF-2013 package and step-by-step instructions on how to conduct the performance tests with the ready-to-use computer scripts included in the package. This protocol is expected to lower the technical hurdles in front of new and existing users of the CASF-2013 benchmark. On a standard desktop workstation, it takes roughly half an hour to complete the whole evaluation procedure for one scoring function, once the required inputs, i.e., the results computed on the test set, are ready to use.</t>
  </si>
  <si>
    <t xml:space="preserve">http://www.ncbi.nlm.nih.gov/pubmed/29200539</t>
  </si>
  <si>
    <t xml:space="preserve">Sequence analysis of annually normalized citation counts: an empirical analysis based on the characteristic scores and scales (CSS) method.</t>
  </si>
  <si>
    <t xml:space="preserve"> = 909) are constantly on the outstandingly cited level.</t>
  </si>
  <si>
    <t xml:space="preserve">http://www.ncbi.nlm.nih.gov/pubmed/29713314</t>
  </si>
  <si>
    <t xml:space="preserve">Background Adjusted Alignment-Free Dissimilarity Measures Improve the Detection of Horizontal Gene Transfer.</t>
  </si>
  <si>
    <t xml:space="preserve">-score and their robustness under the influence of different factors.</t>
  </si>
  <si>
    <t xml:space="preserve">http://www.ncbi.nlm.nih.gov/pubmed/30761179</t>
  </si>
  <si>
    <t xml:space="preserve">McImpute: Matrix Completion Based Imputation for Single Cell RNA-seq Data.</t>
  </si>
  <si>
    <t xml:space="preserve">https://github.com/aanchalMongia/McImpute_scRNAseq.</t>
  </si>
  <si>
    <t xml:space="preserve">http://www.ncbi.nlm.nih.gov/pubmed/27801969</t>
  </si>
  <si>
    <t xml:space="preserve">High performance computation of landscape genomic models including local indicators of spatial association.</t>
  </si>
  <si>
    <t xml:space="preserve">outlier method (FDIST approach in arlequin) and compare their results. samβada - an open source software for Windows, Linux and Mac OS X available at http://lasig.epfl.ch/sambada - outperforms other approaches and better suits whole-genome sequence data processing.</t>
  </si>
  <si>
    <t xml:space="preserve">http://www.ncbi.nlm.nih.gov/pubmed/26391352</t>
  </si>
  <si>
    <t xml:space="preserve">A simulation study of nonparametric total deviation index as a measure of agreement based on quantile regression.</t>
  </si>
  <si>
    <t xml:space="preserve">Total deviation index (TDI) captures a prespecified quantile of the absolute deviation of paired observations from raters, observers, methods, assays, instruments, etc. We compare the performance of TDI using nonparametric quantile regression to the TDI assuming normality (Lin, 2000). This simulation study considers three distributions: normal, Poisson, and uniform at quantile levels of 0.8 and 0.9 for cases with and without contamination. Study endpoints include the bias of TDI estimates (compared with their respective theoretical values), standard error of TDI estimates (compared with their true simulated standard errors), and test size (compared with 0.05), and power. Nonparametric TDI using quantile regression, although it slightly underestimates and delivers slightly less power for data without contamination, works satisfactorily under all simulated cases even for moderate (say, ≥40) sample sizes. The performance of the TDI based on a quantile of 0.8 is in general superior to that of 0.9. The performances of nonparametric and parametric TDI methods are compared with a real data example. Nonparametric TDI can be very useful when the underlying distribution on the difference is not normal, especially when it has a heavy tail.</t>
  </si>
  <si>
    <t xml:space="preserve">http://www.ncbi.nlm.nih.gov/pubmed/27625391</t>
  </si>
  <si>
    <t xml:space="preserve">ChIA-PET2: a versatile and flexible pipeline for ChIA-PET data analysis.</t>
  </si>
  <si>
    <t xml:space="preserve">ChIA-PET2 is a versatile and flexible pipeline for analyzing different types of ChIA-PET data from raw sequencing reads to chromatin loops. ChIA-PET2 integrates all steps required for ChIA-PET data analysis, including linker trimming, read alignment, duplicate removal, peak calling and chromatin loop calling. It supports different kinds of ChIA-PET data generated from different ChIA-PET protocols and also provides quality controls for different steps of ChIA-PET analysis. In addition, ChIA-PET2 can use phased genotype data to call allele-specific chromatin interactions. We applied ChIA-PET2 to different ChIA-PET datasets, demonstrating its significantly improved performance as well as its ability to easily process ChIA-PET raw data. ChIA-PET2 is available at https://github.com/GuipengLi/ChIA-PET2.</t>
  </si>
  <si>
    <t xml:space="preserve">http://www.ncbi.nlm.nih.gov/pubmed/30802546</t>
  </si>
  <si>
    <t xml:space="preserve">Active learning using rough fuzzy classifier for cancer prediction from microarray gene expression data.</t>
  </si>
  <si>
    <t xml:space="preserve">-measures and kappa. Superiority of the proposed method for cancer prediction over the other state-of-art techniques is established from the experimental results. Statistical significance of the better results achieved by the proposed method (in comparison to other methods) is also confirmed from the paired t-test results for most of the datasets.</t>
  </si>
  <si>
    <t xml:space="preserve">http://www.ncbi.nlm.nih.gov/pubmed/30908454</t>
  </si>
  <si>
    <t xml:space="preserve">Managing Missing Data in the Hospital Survey on Patient Safety Culture: A Simulation Study.</t>
  </si>
  <si>
    <t xml:space="preserve">Case-wise analysis is advocated for the Hospital Survey on Patient Safety culture (HSOPS). Through a computer-intensive simulation study, we aimed to evaluate the accuracy of various imputation methods in managing missing data in the HSOPS. Using the original data from a cross-sectional survey of 5064 employees at a single university hospital in France, we produced simulation data on two levels. First, we resampled 1000 completed data based on the original 3045 complete responses using a bootstrap procedure. Second, missing values were simulated in these 1000 completed case data for comparison purposes, using eight different missing data scenarios. Third, missing values were imputed using five different imputation methods (1, random imputation; 2, item mean; 3, individual mean; 4, multiple imputation, and 5, sparse nonnegative matrix factorization. The performance for each imputation method was assessed using the root mean square error and dimension score bias. The five imputation methods yielded close root mean square errors, with an advantage for the multiple imputation. The bias differences were greater regarding the dimension scores, with a clear advantage for multiple imputation. The worst performance was achieved by the mean imputation methods. We recommend the use of multiple imputation to handle missing data in HSOPS-based surveys, whereas mean imputation methods should be avoided. Overall, these results suggest the possibility of optimizing the HSOPS instrument, which should be reduced without loss of overall information.</t>
  </si>
  <si>
    <t xml:space="preserve">http://www.ncbi.nlm.nih.gov/pubmed/29258911</t>
  </si>
  <si>
    <t xml:space="preserve">Global Sensitivity Analysis as Good Modelling Practices tool for the identification of the most influential process parameters of the primary drying step during freeze-drying.</t>
  </si>
  <si>
    <t xml:space="preserve">via a Design of Experiments (DoE) approach. The results indicated that GSA is a very useful tool for the evaluation of the impact of different process variables on the model outcome, leading to essential process knowledge, without the need for time-consuming experiments (e.g., DoE).</t>
  </si>
  <si>
    <t xml:space="preserve">http://www.ncbi.nlm.nih.gov/pubmed/27635656</t>
  </si>
  <si>
    <t xml:space="preserve">Short Exon Detection via Wavelet Transform Modulus Maxima.</t>
  </si>
  <si>
    <t xml:space="preserve">The detection of short exons is a challenging open problem in the field of bioinformatics. Due to the fact that the weakness of existing model-independent methods lies in their inability to reliably detect small exons, a model-independent method based on the singularity detection with wavelet transform modulus maxima has been developed for detecting short coding sequences (exons) in eukaryotic DNA sequences. In the analysis of our method, the local maxima can capture and characterize singularities of short exons, which helps to yield significant patterns that are rarely observed with the traditional methods. In order to get some information about singularities on the differences between the exon signal and the background noise, the noise level is estimated by filtering the genomic sequence through a notch filter. Meanwhile, a fast method based on a piecewise cubic Hermite interpolating polynomial is applied to reconstruct the wavelet coefficients for improving the computational efficiency. In addition, the output measure of a paired-numerical representation calculated in both forward and reverse directions is used to incorporate a useful DNA structural property. The performances of our approach and other techniques are evaluated on two benchmark data sets. Experimental results demonstrate that the proposed method outperforms all assessed model-independent methods for detecting short exons in terms of evaluation metrics.</t>
  </si>
  <si>
    <t xml:space="preserve">http://www.ncbi.nlm.nih.gov/pubmed/31009458</t>
  </si>
  <si>
    <t xml:space="preserve">A benchmark-driven approach to reconstruct metabolic networks for studying cancer metabolism.</t>
  </si>
  <si>
    <t xml:space="preserve">Genome-scale metabolic modeling has emerged as a promising way to study the metabolic alterations underlying cancer by identifying novel drug targets and biomarkers. To date, several computational methods have been developed to integrate high-throughput data with existing human metabolic reconstructions to generate context-specific cancer metabolic models. Despite a number of studies focusing on benchmarking the context-specific algorithms, no quantitative assessment has been made to compare the predictive performance of these methods. Here, we integrated various and different datasets used in previous works to design a quantitative platform to examine functional and consistency performance of several existing genome-scale cancer modeling approaches. Next, we used the results obtained here to develop a method for the reconstruction of context-specific metabolic models. We then compared the predictive power and consistency of networks generated by our method to other computational approaches investigated here. Our results showed a satisfactory performance of the developed method in most of the benchmarks. This benchmarking platform is of particular use in algorithm selection and assessing the performance of newly developed algorithms. More importantly, it can serve as guidelines for designing and developing new methods focusing on weaknesses and strengths of existing algorithms.</t>
  </si>
  <si>
    <t xml:space="preserve">http://www.ncbi.nlm.nih.gov/pubmed/28641043</t>
  </si>
  <si>
    <t xml:space="preserve">Radiogenomics of High-Grade Serous Ovarian Cancer: Multireader Multi-Institutional Study from the Cancer Genome Atlas Ovarian Cancer Imaging Research Group.</t>
  </si>
  <si>
    <t xml:space="preserve">RSNA, 2017 Online supplemental material is available for this article.</t>
  </si>
  <si>
    <t xml:space="preserve">http://www.ncbi.nlm.nih.gov/pubmed/29135365</t>
  </si>
  <si>
    <t xml:space="preserve">Deep Learning to Classify Radiology Free-Text Reports.</t>
  </si>
  <si>
    <t xml:space="preserve">http://www.ncbi.nlm.nih.gov/pubmed/30486378</t>
  </si>
  <si>
    <t xml:space="preserve">A Multi-Level Strategy Based on Metabolic and Molecular Genetic Approaches for the Characterization of Different &lt;i&gt;Coptis&lt;/i&gt; Medicines Using HPLC-UV and RAD-seq Techniques.</t>
  </si>
  <si>
    <t xml:space="preserve">plants, which can provide additional information for their quality assessment.</t>
  </si>
  <si>
    <t xml:space="preserve">http://www.ncbi.nlm.nih.gov/pubmed/30759172</t>
  </si>
  <si>
    <t xml:space="preserve">elPrep 4: A multithreaded framework for sequence analysis.</t>
  </si>
  <si>
    <t xml:space="preserve">We present elPrep 4, a reimplementation from scratch of the elPrep framework for processing sequence alignment map files in the Go programming language. elPrep 4 includes multiple new features allowing us to process all of the preparation steps defined by the GATK Best Practice pipelines for variant calling. This includes new and improved functionality for sorting, (optical) duplicate marking, base quality score recalibration, BED and VCF parsing, and various filtering options. The implementations of these options in elPrep 4 faithfully reproduce the outcomes of their counterparts in GATK 4, SAMtools, and Picard, even though the underlying algorithms are redesigned to take advantage of elPrep's parallel execution framework to vastly improve the runtime and resource use compared to these tools. Our benchmarks show that elPrep executes the preparation steps of the GATK Best Practices up to 13x faster on WES data, and up to 7.4x faster for WGS data compared to running the same pipeline with GATK 4, while utilizing fewer compute resources.</t>
  </si>
  <si>
    <t xml:space="preserve">http://www.ncbi.nlm.nih.gov/pubmed/31138121</t>
  </si>
  <si>
    <t xml:space="preserve">Batch correction evaluation framework using a-priori gene-gene associations: applied to the GTEx dataset.</t>
  </si>
  <si>
    <t xml:space="preserve">Correcting a heterogeneous dataset that presents artefacts from several confounders is often an essential bioinformatics task. Attempting to remove these batch effects will result in some biologically meaningful signals being lost. Thus, a central challenge is assessing if the removal of unwanted technical variation harms the biological signal that is of interest to the researcher. We describe a novel framework, B-CeF, to evaluate the effectiveness of batch correction methods and their tendency toward over or under correction. The approach is based on comparing co-expression of adjusted gene-gene pairs to a-priori knowledge of highly confident gene-gene associations based on thousands of unrelated experiments derived from an external reference. Our framework includes three steps: (1) data adjustment with the desired methods (2) calculating gene-gene co-expression measurements for adjusted datasets (3) evaluating the performance of the co-expression measurements against a gold standard. Using the framework, we evaluated five batch correction methods applied to RNA-seq data of six representative tissue datasets derived from the GTEx project. Our framework enables the evaluation of batch correction methods to better preserve the original biological signal. We show that using a multiple linear regression model to correct for known confounders outperforms factor analysis-based methods that estimate hidden confounders. The code is publicly available as an R package.</t>
  </si>
  <si>
    <t xml:space="preserve">http://www.ncbi.nlm.nih.gov/pubmed/31178127</t>
  </si>
  <si>
    <t xml:space="preserve">Fast and Accurate Shared Segment Detection and Relatedness Estimation in Un-phased Genetic Data via TRUFFLE.</t>
  </si>
  <si>
    <t xml:space="preserve">degree relationships. As genomic datasets become much larger, TRUFFLE can enable disease gene mapping through implicit shared haplotypes by accurate IBD segment detection.</t>
  </si>
  <si>
    <t xml:space="preserve">http://www.ncbi.nlm.nih.gov/pubmed/27896990</t>
  </si>
  <si>
    <t xml:space="preserve">A POWERFUL METHOD FOR INCLUDING GENOTYPE UNCERTAINTY IN TESTS OF HARDY-WEINBERG EQUILIBRIUM.</t>
  </si>
  <si>
    <t xml:space="preserve">The use of posterior probabilities to summarize genotype uncertainty is pervasive across genotype, sequencing and imputation platforms. Prior work in many contexts has shown the utility of incorporating genotype uncertainty (posterior probabilities) in downstream statistical tests. Typical approaches to incorporating genotype uncertainty when testing Hardy-Weinberg equilibrium tend to lack calibration in the type I error rate, especially as genotype uncertainty increases. We propose a new approach in the spirit of genomic control that properly calibrates the type I error rate, while yielding improved power to detect deviations from Hardy-Weinberg Equilibrium. We demonstrate the improved performance of our method on both simulated and real genotypes.</t>
  </si>
  <si>
    <t xml:space="preserve">http://www.ncbi.nlm.nih.gov/pubmed/31683916</t>
  </si>
  <si>
    <t xml:space="preserve">Identifying Metabolic Perturbations and Toxic Effects of &lt;i&gt;Rac&lt;/i&gt;-Metalaxyl and Metalaxyl-M in Mice Using Integrative NMR and UPLC-MS/MS Based Metabolomics.</t>
  </si>
  <si>
    <t xml:space="preserve">-metalaxyl and metalaxyl-M at a metabolomics level.</t>
  </si>
  <si>
    <t xml:space="preserve">http://www.ncbi.nlm.nih.gov/pubmed/31907445</t>
  </si>
  <si>
    <t xml:space="preserve">Benchmarking algorithms for gene regulatory network inference from single-cell transcriptomic data.</t>
  </si>
  <si>
    <t xml:space="preserve">We present a systematic evaluation of state-of-the-art algorithms for inferring gene regulatory networks from single-cell transcriptional data. As the ground truth for assessing accuracy, we use synthetic networks with predictable trajectories, literature-curated Boolean models and diverse transcriptional regulatory networks. We develop a strategy to simulate single-cell transcriptional data from synthetic and Boolean networks that avoids pitfalls of previously used methods. Furthermore, we collect networks from multiple experimental single-cell RNA-seq datasets. We develop an evaluation framework called BEELINE. We find that the area under the precision-recall curve and early precision of the algorithms are moderate. The methods are better in recovering interactions in synthetic networks than Boolean models. The algorithms with the best early precision values for Boolean models also perform well on experimental datasets. Techniques that do not require pseudotime-ordered cells are generally more accurate. Based on these results, we present recommendations to end users. BEELINE will aid the development of gene regulatory network inference algorithms.</t>
  </si>
  <si>
    <t xml:space="preserve">http://www.ncbi.nlm.nih.gov/pubmed/31638801</t>
  </si>
  <si>
    <t xml:space="preserve">Incorporating Explicit Water Molecules and Ligand Conformation Stability in Machine-Learning Scoring Functions.</t>
  </si>
  <si>
    <t xml:space="preserve">XGB can not only perform consistently among the top compared to classical scoring functions for the CASF-2016 benchmark but also achieves significantly better prediction accuracy in different types of structures that mimic real docking applications.</t>
  </si>
  <si>
    <t xml:space="preserve">http://www.ncbi.nlm.nih.gov/pubmed/29697057</t>
  </si>
  <si>
    <t xml:space="preserve">Monte Carlo simulation of chemistry following radiolysis with TOPAS-nBio.</t>
  </si>
  <si>
    <t xml:space="preserve">and [Formula: see text], respectively. In conclusion, radiolysis and subsequent chemistry with Geant4-DNA has been successfully incorporated in TOPAS-nBio. Results are in reasonable agreement with published measured and simulated data.</t>
  </si>
  <si>
    <t xml:space="preserve">http://www.ncbi.nlm.nih.gov/pubmed/29974050</t>
  </si>
  <si>
    <t xml:space="preserve">Genomes and Transcriptomes of Duckweeds.</t>
  </si>
  <si>
    <t xml:space="preserve">due to the large genome sizes and the similarity in their polyploidy.</t>
  </si>
  <si>
    <t xml:space="preserve">http://www.ncbi.nlm.nih.gov/pubmed/28475668</t>
  </si>
  <si>
    <t xml:space="preserve">MarDRe: efficient MapReduce-based removal of duplicate DNA reads in the cloud.</t>
  </si>
  <si>
    <t xml:space="preserve">This article presents MarDRe, a de novo cloud-ready duplicate and near-duplicate removal tool that can process single- and paired-end reads from FASTQ/FASTA datasets. MarDRe takes advantage of the widely adopted MapReduce programming model to fully exploit Big Data technologies on cloud-based infrastructures. Written in Java to maximize cross-platform compatibility, MarDRe is built upon the open-source Apache Hadoop project, the most popular distributed computing framework for scalable Big Data processing. On a 16-node cluster deployed on the Amazon EC2 cloud platform, MarDRe is up to 8.52 times faster than a representative state-of-the-art tool. Source code in Java and Hadoop as well as a user's guide are freely available under the GNU GPLv3 license at http://mardre.des.udc.es . rreye@udc.es.</t>
  </si>
  <si>
    <t xml:space="preserve">http://www.ncbi.nlm.nih.gov/pubmed/30915057</t>
  </si>
  <si>
    <t xml:space="preserve">Subspecies Typing of &lt;i&gt;Streptococcus agalactiae&lt;/i&gt; Based on Ribosomal Subunit Protein Mass Variation by MALDI-TOF MS.</t>
  </si>
  <si>
    <t xml:space="preserve">We combine the information depth of whole genome sequences with the highly cost efficient, rapid and robust MALDI-TOF MS approach facilitating high-throughput, inter-laboratory, large-scale GBS epidemiological and clinical studies based on pre-defined rsp-profiles.</t>
  </si>
  <si>
    <t xml:space="preserve">http://www.ncbi.nlm.nih.gov/pubmed/28742083</t>
  </si>
  <si>
    <t xml:space="preserve">Long-time analytic approximation of large stochastic oscillators: Simulation, analysis and inference.</t>
  </si>
  <si>
    <t xml:space="preserve">In order to analyse large complex stochastic dynamical models such as those studied in systems biology there is currently a great need for both analytical tools and also algorithms for accurate and fast simulation and estimation. We present a new stochastic approximation of biological oscillators that addresses these needs. Our method, called phase-corrected LNA (pcLNA) overcomes the main limitations of the standard Linear Noise Approximation (LNA) to remain uniformly accurate for long times, still maintaining the speed and analytically tractability of the LNA. As part of this, we develop analytical expressions for key probability distributions and associated quantities, such as the Fisher Information Matrix and Kullback-Leibler divergence and we introduce a new approach to system-global sensitivity analysis. We also present algorithms for statistical inference and for long-term simulation of oscillating systems that are shown to be as accurate but much faster than leaping algorithms and algorithms for integration of diffusion equations. Stochastic versions of published models of the circadian clock and NF-κB system are used to illustrate our results.</t>
  </si>
  <si>
    <t xml:space="preserve">http://www.ncbi.nlm.nih.gov/pubmed/27935766</t>
  </si>
  <si>
    <t xml:space="preserve">Dual-Source Single-Energy Multidetector CT Used to Obtain Multiple Radiation Exposure Levels within the Same Patient: Phantom Development and Clinical Validation.</t>
  </si>
  <si>
    <t xml:space="preserve">RSNA, 2016 Online supplemental material is available for this article.</t>
  </si>
  <si>
    <t xml:space="preserve">http://www.ncbi.nlm.nih.gov/pubmed/30008726</t>
  </si>
  <si>
    <t xml:space="preserve">Genome-Wide Identification and Characterization of Four Gene Families Putatively Involved in Cadmium Uptake, Translocation and Sequestration in Mulberry.</t>
  </si>
  <si>
    <t xml:space="preserve">, which can be exploited in Cd phytoremediation.</t>
  </si>
  <si>
    <t xml:space="preserve">http://www.ncbi.nlm.nih.gov/pubmed/29745866</t>
  </si>
  <si>
    <t xml:space="preserve">ASTRAL-III: polynomial time species tree reconstruction from partially resolved gene trees.</t>
  </si>
  <si>
    <t xml:space="preserve">Evolutionary histories can be discordant across the genome, and such discordances need to be considered in reconstructing the species phylogeny. ASTRAL is one of the leading methods for inferring species trees from gene trees while accounting for gene tree discordance. ASTRAL uses dynamic programming to search for the tree that shares the maximum number of quartet topologies with input gene trees, restricting itself to a predefined set of bipartitions. We introduce ASTRAL-III, which substantially improves the running time of ASTRAL-II and guarantees polynomial running time as a function of both the number of species (n) and the number of genes (k). ASTRAL-III limits the bipartition constraint set (X) to grow at most linearly with n and k. Moreover, it handles polytomies more efficiently than ASTRAL-II, exploits similarities between gene trees better, and uses several techniques to avoid searching parts of the search space that are mathematically guaranteed not to include the optimal tree. The asymptotic running time of ASTRAL-III in the presence of polytomies is [Formula: see text] where D=O(nk) is the sum of degrees of all unique nodes in input trees. The running time improvements enable us to test whether contracting low support branches in gene trees improves the accuracy by reducing noise. In extensive simulations, we show that removing branches with very low support (e.g., below 10%) improves accuracy while overly aggressive filtering is harmful. We observe on a biological avian phylogenomic dataset of 14K genes that contracting low support branches greatly improve results. ASTRAL-III is a faster version of the ASTRAL method for phylogenetic reconstruction and can scale up to 10,000 species. With ASTRAL-III, low support branches can be removed, resulting in improved accuracy.</t>
  </si>
  <si>
    <t xml:space="preserve">http://www.ncbi.nlm.nih.gov/pubmed/31510701</t>
  </si>
  <si>
    <t xml:space="preserve">TADA: phylogenetic augmentation of microbiome samples enhances phenotype classification.</t>
  </si>
  <si>
    <t xml:space="preserve">Learning associations of traits with the microbial composition of a set of samples is a fundamental goal in microbiome studies. Recently, machine learning methods have been explored for this goal, with some promise. However, in comparison to other fields, microbiome data are high-dimensional and not abundant; leading to a high-dimensional low-sample-size under-determined system. Moreover, microbiome data are often unbalanced and biased. Given such training data, machine learning methods often fail to perform a classification task with sufficient accuracy. Lack of signal is especially problematic when classes are represented in an unbalanced way in the training data; with some classes under-represented. The presence of inter-correlations among subsets of observations further compounds these issues. As a result, machine learning methods have had only limited success in predicting many traits from microbiome. Data augmentation consists of building synthetic samples and adding them to the training data and is a technique that has proved helpful for many machine learning tasks. In this paper, we propose a new data augmentation technique for classifying phenotypes based on the microbiome. Our algorithm, called TADA, uses available data and a statistical generative model to create new samples augmenting existing ones, addressing issues of low-sample-size. In generating new samples, TADA takes into account phylogenetic relationships between microbial species. On two real datasets, we show that adding these synthetic samples to the training set improves the accuracy of downstream classification, especially when the training data have an unbalanced representation of classes. TADA is available at https://github.com/tada-alg/TADA. Supplementary data are available at Bioinformatics online.</t>
  </si>
  <si>
    <t xml:space="preserve">http://www.ncbi.nlm.nih.gov/pubmed/26887003</t>
  </si>
  <si>
    <t xml:space="preserve">A Flexible Computational Framework Using R and Map-Reduce for Permutation Tests of Massive Genetic Analysis of Complex Traits.</t>
  </si>
  <si>
    <t xml:space="preserve">permutations for a 2D QTL problem in 15 hours, using 100 cloud processes. We show that our framework scales out almost linearly for a 3D QTL search.</t>
  </si>
  <si>
    <t xml:space="preserve">http://www.ncbi.nlm.nih.gov/pubmed/28469246</t>
  </si>
  <si>
    <t xml:space="preserve">Interactive Toxicogenomics: Gene set discovery, clustering and analysis in Toxygates.</t>
  </si>
  <si>
    <t xml:space="preserve">signalling pathway. With this new release of Toxygates, we provide a suite of tools that allow anyone to carry out in-depth analysis of toxicogenomics in Open TG-GATEs, and of any other dataset that is uploaded.</t>
  </si>
  <si>
    <t xml:space="preserve">http://www.ncbi.nlm.nih.gov/pubmed/30563452</t>
  </si>
  <si>
    <t xml:space="preserve">Hybrid peeling for fast and accurate calling, phasing, and imputation with sequence data of any coverage in pedigrees.</t>
  </si>
  <si>
    <t xml:space="preserve">In this paper, we extend multi-locus iterative peeling to provide a computationally efficient method for calling, phasing, and imputing sequence data of any coverage in small or large pedigrees. Our method, called hybrid peeling, uses multi-locus iterative peeling to estimate shared chromosome segments between parents and their offspring at a subset of loci, and then uses single-locus iterative peeling to aggregate genomic information across multiple generations at the remaining loci. Using a synthetic dataset, we first analysed the performance of hybrid peeling for calling and phasing genotypes in disconnected families, which contained only a focal individual and its parents and grandparents. Second, we analysed the performance of hybrid peeling for calling and phasing genotypes in the context of a full general pedigree. Third, we analysed the performance of hybrid peeling for imputing whole-genome sequence data to non-sequenced individuals in the population. We found that hybrid peeling substantially increased the number of called and phased genotypes by leveraging sequence information on related individuals. The calling rate and accuracy increased when the full pedigree was used compared to a reduced pedigree of just parents and grandparents. Finally, hybrid peeling imputed accurately whole-genome sequence to non-sequenced individuals. We believe that this algorithm will enable the generation of low cost and high accuracy whole-genome sequence data in many pedigreed populations. We make this algorithm available as a standalone program called AlphaPeel.</t>
  </si>
  <si>
    <t xml:space="preserve">http://www.ncbi.nlm.nih.gov/pubmed/27822312</t>
  </si>
  <si>
    <t xml:space="preserve">On the evaluation of the fidelity of supervised classifiers in the prediction of chimeric RNAs.</t>
  </si>
  <si>
    <t xml:space="preserve">High-throughput sequencing technology and bioinformatics have identified chimeric RNAs (chRNAs), raising the possibility of chRNAs expressing particularly in diseases can be used as potential biomarkers in both diagnosis and prognosis. The task of discriminating true chRNAs from the false ones poses an interesting Machine Learning (ML) challenge. First of all, the sequencing data may contain false reads due to technical artifacts and during the analysis process, bioinformatics tools may generate false positives due to methodological biases. Moreover, if we succeed to have a proper set of observations (enough sequencing data) about true chRNAs, chances are that the devised model can not be able to generalize beyond it. Like any other machine learning problem, the first big issue is finding the good data to build models. As far as we were concerned, there is no common benchmark data available for chRNAs detection. The definition of a classification baseline is lacking in the related literature too. In this work we are moving towards benchmark data and an evaluation of the fidelity of supervised classifiers in the prediction of chRNAs. We proposed a modelization strategy that can be used to increase the tools performances in context of chRNA classification based on a simulated data generator, that permit to continuously integrate new complex chimeric events. The pipeline incorporated a genome mutation process and simulated RNA-seq data. The reads within distinct depth were aligned and analysed by CRAC that integrates genomic location and local coverage, allowing biological predictions at the read scale. Additionally, these reads were functionally annotated and aggregated to form chRNAs events, making it possible to evaluate ML methods (classifiers) performance in both levels of reads and events. Ensemble learning strategies demonstrated to be more robust to this classification problem, providing an average AUC performance of 95 % (ACC=94 %, Kappa=0.87 %). The resulting classification models were also tested on real RNA-seq data from a set of twenty-seven patients with acute myeloid leukemia (AML).</t>
  </si>
  <si>
    <t xml:space="preserve">http://www.ncbi.nlm.nih.gov/pubmed/31510657</t>
  </si>
  <si>
    <t xml:space="preserve">Summarizing the solution space in tumor phylogeny inference by multiple consensus trees.</t>
  </si>
  <si>
    <t xml:space="preserve">Cancer phylogenies are key to studying tumorigenesis and have clinical implications. Due to the heterogeneous nature of cancer and limitations in current sequencing technology, current cancer phylogeny inference methods identify a large solution space of plausible phylogenies. To facilitate further downstream analyses, methods that accurately summarize such a set T of cancer phylogenies are imperative. However, current summary methods are limited to a single consensus tree or graph and may miss important topological features that are present in different subsets of candidate trees. We introduce the Multiple Consensus Tree (MCT) problem to simultaneously cluster T and infer a consensus tree for each cluster. We show that MCT is NP-hard, and present an exact algorithm based on mixed integer linear programming (MILP). In addition, we introduce a heuristic algorithm that efficiently identifies high-quality consensus trees, recovering all optimal solutions identified by the MILP in simulated data at a fraction of the time. We demonstrate the applicability of our methods on both simulated and real data, showing that our approach selects the number of clusters depending on the complexity of the solution space T. https://github.com/elkebir-group/MCT. Supplementary data are available at Bioinformatics online.</t>
  </si>
  <si>
    <t xml:space="preserve">http://www.ncbi.nlm.nih.gov/pubmed/26887664</t>
  </si>
  <si>
    <t xml:space="preserve">Recurrent event data analysis with intermittently observed time-varying covariates.</t>
  </si>
  <si>
    <t xml:space="preserve">Although recurrent event data analysis is a rapidly evolving area of research, rigorous studies on estimation of the effects of intermittently observed time-varying covariates on the risk of recurrent events have been lacking. Existing methods for analyzing recurrent event data usually require that the covariate processes are observed throughout the entire follow-up period. However, covariates are often observed periodically rather than continuously. We propose a novel semiparametric estimator for the regression parameters in the popular proportional rate model. The proposed estimator is based on an estimated score function where we kernel smooth the mean covariate process. We show that the proposed semiparametric estimator is asymptotically unbiased, normally distributed, and derives the asymptotic variance. Simulation studies are conducted to compare the performance of the proposed estimator and the simple methods carrying forward the last covariates. The different methods are applied to an observational study designed to assess the effect of group A streptococcus on pharyngitis among school children in India. Copyright © 2016 John Wiley &amp;amp; Sons, Ltd.</t>
  </si>
  <si>
    <t xml:space="preserve">Notes</t>
  </si>
  <si>
    <t xml:space="preserve">Papers selected from articleScores for further assessment  </t>
  </si>
  <si>
    <t xml:space="preserve">Accepted:</t>
  </si>
  <si>
    <t xml:space="preserve">http://www.ncbi.nlm.nih.gov/pubmed/31639029</t>
  </si>
  <si>
    <t xml:space="preserve">Marginal, only 4 methods.</t>
  </si>
  <si>
    <t xml:space="preserve">https://www.genetics.org/content/genetics/suppl/2017/07/21/genetics.117.1122.DC1/FileS1.pdf</t>
  </si>
  <si>
    <t xml:space="preserve">https://www.rna.uni-jena.de/supplements/assembly/index.html#runtime</t>
  </si>
  <si>
    <t xml:space="preserve">http://www.ncbi.nlm.nih.gov/pubmed/26628557</t>
  </si>
  <si>
    <t xml:space="preserve">http://www.ncbi.nlm.nih.gov/pubmed/31948481</t>
  </si>
  <si>
    <t xml:space="preserve">A benchmark of batch-effect correction methods for single-cell RNA sequencing data.</t>
  </si>
  <si>
    <t xml:space="preserve">Additional file 8: Table S7.</t>
  </si>
  <si>
    <t xml:space="preserve">Raw time data not available?</t>
  </si>
  <si>
    <t xml:space="preserve">Assessment of software methods for estimating protein-protein relative binding affinities</t>
  </si>
  <si>
    <t xml:space="preserve">https://journals.plos.org/plosone/article?id=10.1371/journal.pone.0240573</t>
  </si>
  <si>
    <t xml:space="preserve">Excluded:</t>
  </si>
  <si>
    <t xml:space="preserve">Too difficult to discriminate between tools in figures, no raw data in supplement</t>
  </si>
  <si>
    <t xml:space="preserve">Too few methods </t>
  </si>
  <si>
    <t xml:space="preserve">Describes a new method </t>
  </si>
</sst>
</file>

<file path=xl/styles.xml><?xml version="1.0" encoding="utf-8"?>
<styleSheet xmlns="http://schemas.openxmlformats.org/spreadsheetml/2006/main">
  <numFmts count="5">
    <numFmt numFmtId="164" formatCode="General"/>
    <numFmt numFmtId="165" formatCode="General"/>
    <numFmt numFmtId="166" formatCode="#,##0.000"/>
    <numFmt numFmtId="167" formatCode="0.00"/>
    <numFmt numFmtId="168" formatCode="0.000"/>
  </numFmts>
  <fonts count="49">
    <font>
      <sz val="10"/>
      <color rgb="FF000000"/>
      <name val="Arial"/>
      <family val="0"/>
      <charset val="1"/>
    </font>
    <font>
      <sz val="10"/>
      <name val="Arial"/>
      <family val="0"/>
    </font>
    <font>
      <sz val="10"/>
      <name val="Arial"/>
      <family val="0"/>
    </font>
    <font>
      <sz val="10"/>
      <name val="Arial"/>
      <family val="0"/>
    </font>
    <font>
      <sz val="11"/>
      <name val="Cambria"/>
      <family val="0"/>
      <charset val="1"/>
    </font>
    <font>
      <u val="single"/>
      <sz val="11"/>
      <color rgb="FF0000FF"/>
      <name val="Cambria"/>
      <family val="0"/>
      <charset val="1"/>
    </font>
    <font>
      <sz val="11"/>
      <color rgb="FF222222"/>
      <name val="Arial"/>
      <family val="0"/>
      <charset val="1"/>
    </font>
    <font>
      <sz val="10"/>
      <name val="Cambria"/>
      <family val="0"/>
      <charset val="1"/>
    </font>
    <font>
      <sz val="11"/>
      <color rgb="FF000000"/>
      <name val="Arial"/>
      <family val="0"/>
      <charset val="1"/>
    </font>
    <font>
      <b val="true"/>
      <i val="true"/>
      <sz val="11"/>
      <name val="Cambria"/>
      <family val="0"/>
      <charset val="1"/>
    </font>
    <font>
      <sz val="10"/>
      <color rgb="FF000000"/>
      <name val="Cambria"/>
      <family val="0"/>
      <charset val="1"/>
    </font>
    <font>
      <u val="single"/>
      <sz val="10"/>
      <color rgb="FF0000FF"/>
      <name val="Cambria"/>
      <family val="0"/>
      <charset val="1"/>
    </font>
    <font>
      <sz val="10"/>
      <color rgb="FF333333"/>
      <name val="Cambria"/>
      <family val="0"/>
      <charset val="1"/>
    </font>
    <font>
      <sz val="11"/>
      <color rgb="FF000000"/>
      <name val="'Times New Roman'"/>
      <family val="0"/>
      <charset val="1"/>
    </font>
    <font>
      <u val="single"/>
      <sz val="10"/>
      <color rgb="FF1155CC"/>
      <name val="Arial"/>
      <family val="0"/>
      <charset val="1"/>
    </font>
    <font>
      <sz val="10"/>
      <name val="Arial"/>
      <family val="0"/>
      <charset val="1"/>
    </font>
    <font>
      <u val="single"/>
      <sz val="11"/>
      <color rgb="FF1155CC"/>
      <name val="Arial"/>
      <family val="0"/>
      <charset val="1"/>
    </font>
    <font>
      <sz val="11"/>
      <name val="Arial"/>
      <family val="0"/>
      <charset val="1"/>
    </font>
    <font>
      <sz val="11"/>
      <color rgb="FF202020"/>
      <name val="Arial"/>
      <family val="0"/>
      <charset val="1"/>
    </font>
    <font>
      <sz val="11"/>
      <color rgb="FF000000"/>
      <name val="Inconsolata"/>
      <family val="0"/>
      <charset val="1"/>
    </font>
    <font>
      <sz val="8"/>
      <name val="Times New Roman"/>
      <family val="0"/>
      <charset val="1"/>
    </font>
    <font>
      <sz val="8"/>
      <name val="Arial"/>
      <family val="0"/>
      <charset val="1"/>
    </font>
    <font>
      <sz val="11"/>
      <color rgb="FF000000"/>
      <name val="Euclid"/>
      <family val="0"/>
      <charset val="1"/>
    </font>
    <font>
      <sz val="11"/>
      <color rgb="FF2A2A2A"/>
      <name val="Arial"/>
      <family val="0"/>
      <charset val="1"/>
    </font>
    <font>
      <u val="single"/>
      <sz val="10"/>
      <color rgb="FF575757"/>
      <name val="Arial"/>
      <family val="0"/>
      <charset val="1"/>
    </font>
    <font>
      <sz val="11"/>
      <color rgb="FF3B3B3B"/>
      <name val="Lora"/>
      <family val="0"/>
      <charset val="1"/>
    </font>
    <font>
      <b val="true"/>
      <sz val="11"/>
      <name val="Cambria"/>
      <family val="0"/>
      <charset val="1"/>
    </font>
    <font>
      <u val="single"/>
      <sz val="11"/>
      <color rgb="FF1155CC"/>
      <name val="Cambria"/>
      <family val="0"/>
      <charset val="1"/>
    </font>
    <font>
      <sz val="10"/>
      <color rgb="FF222222"/>
      <name val="Cambria"/>
      <family val="0"/>
      <charset val="1"/>
    </font>
    <font>
      <sz val="11"/>
      <name val="Noto Sans CJK SC"/>
      <family val="2"/>
    </font>
    <font>
      <sz val="11"/>
      <color rgb="FF000000"/>
      <name val="Verdana"/>
      <family val="0"/>
      <charset val="1"/>
    </font>
    <font>
      <sz val="11"/>
      <color rgb="FF000000"/>
      <name val="Roboto"/>
      <family val="0"/>
      <charset val="1"/>
    </font>
    <font>
      <sz val="10"/>
      <color rgb="FF222222"/>
      <name val="Arial"/>
      <family val="0"/>
      <charset val="1"/>
    </font>
    <font>
      <i val="true"/>
      <sz val="10"/>
      <color rgb="FF222222"/>
      <name val="Cambria"/>
      <family val="0"/>
      <charset val="1"/>
    </font>
    <font>
      <b val="true"/>
      <sz val="11"/>
      <name val="Arial"/>
      <family val="0"/>
      <charset val="1"/>
    </font>
    <font>
      <strike val="true"/>
      <u val="single"/>
      <sz val="10"/>
      <color rgb="FF1155CC"/>
      <name val="Arial"/>
      <family val="0"/>
      <charset val="1"/>
    </font>
    <font>
      <strike val="true"/>
      <u val="single"/>
      <sz val="10"/>
      <name val="Arial"/>
      <family val="0"/>
      <charset val="1"/>
    </font>
    <font>
      <strike val="true"/>
      <u val="single"/>
      <sz val="11"/>
      <color rgb="FF1155CC"/>
      <name val="Arial"/>
      <family val="0"/>
      <charset val="1"/>
    </font>
    <font>
      <strike val="true"/>
      <u val="single"/>
      <sz val="11"/>
      <name val="Arial"/>
      <family val="0"/>
      <charset val="1"/>
    </font>
    <font>
      <strike val="true"/>
      <sz val="10"/>
      <color rgb="FF1155CC"/>
      <name val="Arial"/>
      <family val="0"/>
      <charset val="1"/>
    </font>
    <font>
      <strike val="true"/>
      <sz val="10"/>
      <name val="Arial"/>
      <family val="0"/>
      <charset val="1"/>
    </font>
    <font>
      <strike val="true"/>
      <sz val="11"/>
      <color rgb="FF1155CC"/>
      <name val="Arial"/>
      <family val="0"/>
      <charset val="1"/>
    </font>
    <font>
      <strike val="true"/>
      <sz val="11"/>
      <name val="Arial"/>
      <family val="0"/>
      <charset val="1"/>
    </font>
    <font>
      <strike val="true"/>
      <u val="single"/>
      <sz val="11"/>
      <color rgb="FF0000FF"/>
      <name val="Cambria"/>
      <family val="0"/>
      <charset val="1"/>
    </font>
    <font>
      <strike val="true"/>
      <u val="single"/>
      <sz val="11"/>
      <color rgb="FF1155CC"/>
      <name val="Cambria"/>
      <family val="0"/>
      <charset val="1"/>
    </font>
    <font>
      <strike val="true"/>
      <u val="single"/>
      <sz val="11"/>
      <name val="Cambria"/>
      <family val="0"/>
      <charset val="1"/>
    </font>
    <font>
      <strike val="true"/>
      <sz val="11"/>
      <color rgb="FF1155CC"/>
      <name val="Cambria"/>
      <family val="0"/>
      <charset val="1"/>
    </font>
    <font>
      <strike val="true"/>
      <sz val="11"/>
      <name val="Cambria"/>
      <family val="0"/>
      <charset val="1"/>
    </font>
    <font>
      <b val="true"/>
      <strike val="true"/>
      <sz val="11"/>
      <color rgb="FF8E2555"/>
      <name val="Europa"/>
      <family val="0"/>
      <charset val="1"/>
    </font>
  </fonts>
  <fills count="6">
    <fill>
      <patternFill patternType="none"/>
    </fill>
    <fill>
      <patternFill patternType="gray125"/>
    </fill>
    <fill>
      <patternFill patternType="solid">
        <fgColor rgb="FFFFFFFF"/>
        <bgColor rgb="FFFFFFCC"/>
      </patternFill>
    </fill>
    <fill>
      <patternFill patternType="solid">
        <fgColor rgb="FF00FF00"/>
        <bgColor rgb="FF33CCCC"/>
      </patternFill>
    </fill>
    <fill>
      <patternFill patternType="solid">
        <fgColor rgb="FFD9D9D9"/>
        <bgColor rgb="FFD0E0E3"/>
      </patternFill>
    </fill>
    <fill>
      <patternFill patternType="solid">
        <fgColor rgb="FFCFE2F3"/>
        <bgColor rgb="FFD0E0E3"/>
      </patternFill>
    </fill>
  </fills>
  <borders count="4">
    <border diagonalUp="false" diagonalDown="false">
      <left/>
      <right/>
      <top/>
      <bottom/>
      <diagonal/>
    </border>
    <border diagonalUp="false" diagonalDown="false">
      <left/>
      <right/>
      <top style="thin"/>
      <bottom/>
      <diagonal/>
    </border>
    <border diagonalUp="false" diagonalDown="false">
      <left/>
      <right/>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7" fillId="2"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8" fillId="3"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5" fontId="11"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12" fillId="2"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top" textRotation="0" wrapText="false" indent="0" shrinkToFit="false"/>
      <protection locked="true" hidden="false"/>
    </xf>
    <xf numFmtId="164" fontId="7" fillId="2" borderId="0" xfId="0" applyFont="true" applyBorder="false" applyAlignment="true" applyProtection="false">
      <alignment horizontal="general" vertical="top" textRotation="0" wrapText="false" indent="0" shrinkToFit="false"/>
      <protection locked="true" hidden="false"/>
    </xf>
    <xf numFmtId="164" fontId="13" fillId="2" borderId="0" xfId="0" applyFont="true" applyBorder="false" applyAlignment="true" applyProtection="false">
      <alignment horizontal="left" vertical="top" textRotation="0" wrapText="false" indent="0" shrinkToFit="false"/>
      <protection locked="true" hidden="false"/>
    </xf>
    <xf numFmtId="164" fontId="13" fillId="2" borderId="0" xfId="0" applyFont="true" applyBorder="true" applyAlignment="true" applyProtection="false">
      <alignment horizontal="left" vertical="top" textRotation="0" wrapText="false" indent="0" shrinkToFit="false"/>
      <protection locked="true" hidden="false"/>
    </xf>
    <xf numFmtId="165" fontId="14"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5" fontId="14" fillId="0" borderId="1" xfId="0" applyFont="true" applyBorder="true" applyAlignment="tru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8" fillId="2" borderId="1" xfId="0" applyFont="true" applyBorder="tru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20" fillId="0" borderId="1" xfId="0" applyFont="true" applyBorder="tru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left"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left" vertical="bottom" textRotation="0" wrapText="false" indent="0" shrinkToFit="false"/>
      <protection locked="true" hidden="false"/>
    </xf>
    <xf numFmtId="164" fontId="15" fillId="0" borderId="3" xfId="0" applyFont="true" applyBorder="true" applyAlignment="true" applyProtection="false">
      <alignment horizontal="general" vertical="bottom" textRotation="0" wrapText="false" indent="0" shrinkToFit="false"/>
      <protection locked="true" hidden="false"/>
    </xf>
    <xf numFmtId="164" fontId="17" fillId="0" borderId="3" xfId="0" applyFont="true" applyBorder="tru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18" fillId="2" borderId="1" xfId="0" applyFont="true" applyBorder="true" applyAlignment="true" applyProtection="false">
      <alignment horizontal="general" vertical="bottom" textRotation="0" wrapText="false" indent="0" shrinkToFit="false"/>
      <protection locked="true" hidden="false"/>
    </xf>
    <xf numFmtId="164" fontId="22" fillId="2" borderId="1" xfId="0" applyFont="true" applyBorder="true" applyAlignment="true" applyProtection="false">
      <alignment horizontal="left" vertical="bottom" textRotation="0" wrapText="false" indent="0" shrinkToFit="false"/>
      <protection locked="true" hidden="false"/>
    </xf>
    <xf numFmtId="164" fontId="22" fillId="2" borderId="0" xfId="0" applyFont="true" applyBorder="false" applyAlignment="true" applyProtection="false">
      <alignment horizontal="left" vertical="bottom" textRotation="0" wrapText="false" indent="0" shrinkToFit="false"/>
      <protection locked="true" hidden="false"/>
    </xf>
    <xf numFmtId="164" fontId="18" fillId="2" borderId="0" xfId="0" applyFont="true" applyBorder="false" applyAlignment="tru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general" vertical="bottom" textRotation="0" wrapText="false" indent="0" shrinkToFit="false"/>
      <protection locked="true" hidden="false"/>
    </xf>
    <xf numFmtId="164" fontId="23"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5" fontId="14" fillId="2" borderId="1" xfId="0" applyFont="true" applyBorder="true" applyAlignment="true" applyProtection="false">
      <alignment horizontal="left" vertical="bottom" textRotation="0" wrapText="false" indent="0" shrinkToFit="false"/>
      <protection locked="true" hidden="false"/>
    </xf>
    <xf numFmtId="165" fontId="24" fillId="2" borderId="1" xfId="0" applyFont="true" applyBorder="true" applyAlignment="true" applyProtection="false">
      <alignment horizontal="left" vertical="bottom" textRotation="0" wrapText="false" indent="0" shrinkToFit="false"/>
      <protection locked="true" hidden="false"/>
    </xf>
    <xf numFmtId="164" fontId="25" fillId="2" borderId="1"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right" vertical="bottom" textRotation="0" wrapText="false" indent="0" shrinkToFit="false"/>
      <protection locked="true" hidden="false"/>
    </xf>
    <xf numFmtId="165" fontId="5" fillId="0" borderId="1" xfId="0" applyFont="true" applyBorder="true" applyAlignment="true" applyProtection="false">
      <alignment horizontal="left" vertical="bottom" textRotation="0" wrapText="fals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true" applyProtection="false">
      <alignment horizontal="left" vertical="bottom" textRotation="0" wrapText="false" indent="0" shrinkToFit="false"/>
      <protection locked="true" hidden="false"/>
    </xf>
    <xf numFmtId="166" fontId="26" fillId="0" borderId="0" xfId="0" applyFont="true" applyBorder="false" applyAlignment="true" applyProtection="false">
      <alignment horizontal="right" vertical="bottom" textRotation="0" wrapText="false" indent="0" shrinkToFit="false"/>
      <protection locked="true" hidden="false"/>
    </xf>
    <xf numFmtId="167" fontId="26"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4" fontId="15" fillId="2" borderId="0" xfId="0" applyFont="true" applyBorder="false" applyAlignment="true" applyProtection="false">
      <alignment horizontal="right" vertical="bottom" textRotation="0" wrapText="false" indent="0" shrinkToFit="false"/>
      <protection locked="true" hidden="false"/>
    </xf>
    <xf numFmtId="164" fontId="15" fillId="2" borderId="0" xfId="0" applyFont="true" applyBorder="false" applyAlignment="true" applyProtection="false">
      <alignment horizontal="left" vertical="bottom" textRotation="0" wrapText="false" indent="0" shrinkToFit="false"/>
      <protection locked="true" hidden="false"/>
    </xf>
    <xf numFmtId="167" fontId="15" fillId="2" borderId="0" xfId="0" applyFont="true" applyBorder="false" applyAlignment="true" applyProtection="false">
      <alignment horizontal="right" vertical="bottom" textRotation="0" wrapText="false" indent="0" shrinkToFit="false"/>
      <protection locked="true" hidden="false"/>
    </xf>
    <xf numFmtId="164" fontId="27" fillId="0" borderId="0" xfId="0" applyFont="true" applyBorder="false" applyAlignment="true" applyProtection="false">
      <alignment horizontal="general" vertical="bottom" textRotation="0" wrapText="false" indent="0" shrinkToFit="false"/>
      <protection locked="true" hidden="false"/>
    </xf>
    <xf numFmtId="167" fontId="4" fillId="0" borderId="0" xfId="0" applyFont="true" applyBorder="false" applyAlignment="true" applyProtection="false">
      <alignment horizontal="right"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28" fillId="2"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right" vertical="bottom" textRotation="0" wrapText="false" indent="0" shrinkToFit="false"/>
      <protection locked="true" hidden="false"/>
    </xf>
    <xf numFmtId="167" fontId="6" fillId="2" borderId="0" xfId="0" applyFont="true" applyBorder="false" applyAlignment="true" applyProtection="false">
      <alignment horizontal="right" vertical="bottom" textRotation="0" wrapText="false" indent="0" shrinkToFit="false"/>
      <protection locked="true" hidden="false"/>
    </xf>
    <xf numFmtId="166" fontId="30" fillId="2" borderId="0" xfId="0" applyFont="true" applyBorder="false" applyAlignment="true" applyProtection="false">
      <alignment horizontal="right" vertical="bottom" textRotation="0" wrapText="false" indent="0" shrinkToFit="false"/>
      <protection locked="true" hidden="false"/>
    </xf>
    <xf numFmtId="164" fontId="18" fillId="2" borderId="0" xfId="0" applyFont="true" applyBorder="false" applyAlignment="true" applyProtection="false">
      <alignment horizontal="left" vertical="bottom" textRotation="0" wrapText="false" indent="0" shrinkToFit="false"/>
      <protection locked="true" hidden="false"/>
    </xf>
    <xf numFmtId="164" fontId="11" fillId="2" borderId="0" xfId="0" applyFont="true" applyBorder="false" applyAlignment="true" applyProtection="false">
      <alignment horizontal="left" vertical="bottom" textRotation="0" wrapText="false" indent="0" shrinkToFit="false"/>
      <protection locked="true" hidden="false"/>
    </xf>
    <xf numFmtId="164" fontId="31" fillId="2" borderId="0" xfId="0" applyFont="true" applyBorder="false" applyAlignment="true" applyProtection="false">
      <alignment horizontal="general" vertical="bottom" textRotation="0" wrapText="false" indent="0" shrinkToFit="false"/>
      <protection locked="true" hidden="false"/>
    </xf>
    <xf numFmtId="164" fontId="31" fillId="2" borderId="0" xfId="0" applyFont="true" applyBorder="false" applyAlignment="true" applyProtection="false">
      <alignment horizontal="left" vertical="bottom" textRotation="0" wrapText="false" indent="0" shrinkToFit="false"/>
      <protection locked="true" hidden="false"/>
    </xf>
    <xf numFmtId="164" fontId="27" fillId="0" borderId="0" xfId="0" applyFont="true" applyBorder="false" applyAlignment="true" applyProtection="false">
      <alignment horizontal="left" vertical="bottom" textRotation="0" wrapText="false" indent="0" shrinkToFit="false"/>
      <protection locked="true" hidden="false"/>
    </xf>
    <xf numFmtId="164" fontId="12" fillId="2" borderId="0" xfId="0" applyFont="true" applyBorder="false" applyAlignment="true" applyProtection="false">
      <alignment horizontal="left" vertical="bottom" textRotation="0" wrapText="false" indent="0" shrinkToFit="false"/>
      <protection locked="true" hidden="false"/>
    </xf>
    <xf numFmtId="164" fontId="28" fillId="2" borderId="0" xfId="0" applyFont="true" applyBorder="false" applyAlignment="true" applyProtection="false">
      <alignment horizontal="right" vertical="bottom" textRotation="0" wrapText="false" indent="0" shrinkToFit="false"/>
      <protection locked="true" hidden="false"/>
    </xf>
    <xf numFmtId="166" fontId="8" fillId="2" borderId="0" xfId="0" applyFont="true" applyBorder="false" applyAlignment="true" applyProtection="false">
      <alignment horizontal="right" vertical="bottom" textRotation="0" wrapText="false" indent="0" shrinkToFit="false"/>
      <protection locked="true" hidden="false"/>
    </xf>
    <xf numFmtId="164" fontId="32" fillId="2" borderId="0" xfId="0" applyFont="true" applyBorder="false" applyAlignment="true" applyProtection="false">
      <alignment horizontal="right" vertical="bottom" textRotation="0" wrapText="false" indent="0" shrinkToFit="false"/>
      <protection locked="true" hidden="false"/>
    </xf>
    <xf numFmtId="164" fontId="32" fillId="2" borderId="0" xfId="0" applyFont="true" applyBorder="false" applyAlignment="tru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left" vertical="bottom" textRotation="0" wrapText="false" indent="0" shrinkToFit="false"/>
      <protection locked="true" hidden="false"/>
    </xf>
    <xf numFmtId="166" fontId="17" fillId="0" borderId="0" xfId="0" applyFont="true" applyBorder="false" applyAlignment="true" applyProtection="false">
      <alignment horizontal="right" vertical="bottom" textRotation="0" wrapText="false" indent="0" shrinkToFit="false"/>
      <protection locked="true" hidden="false"/>
    </xf>
    <xf numFmtId="164" fontId="17" fillId="0" borderId="0" xfId="0" applyFont="true" applyBorder="false" applyAlignment="true" applyProtection="false">
      <alignment horizontal="right" vertical="bottom" textRotation="0" wrapText="false" indent="0" shrinkToFit="false"/>
      <protection locked="true" hidden="false"/>
    </xf>
    <xf numFmtId="164" fontId="17" fillId="0" borderId="0" xfId="0" applyFont="true" applyBorder="false" applyAlignment="true" applyProtection="false">
      <alignment horizontal="left" vertical="bottom" textRotation="0" wrapText="false" indent="0" shrinkToFit="false"/>
      <protection locked="true" hidden="false"/>
    </xf>
    <xf numFmtId="167" fontId="4" fillId="0" borderId="0" xfId="0" applyFont="true" applyBorder="false" applyAlignment="true" applyProtection="false">
      <alignment horizontal="left" vertical="bottom" textRotation="0" wrapText="false" indent="0" shrinkToFit="false"/>
      <protection locked="true" hidden="false"/>
    </xf>
    <xf numFmtId="164" fontId="33" fillId="2" borderId="0" xfId="0" applyFont="true" applyBorder="false" applyAlignment="true" applyProtection="false">
      <alignment horizontal="left" vertical="bottom" textRotation="0" wrapText="false" indent="0" shrinkToFit="false"/>
      <protection locked="true" hidden="false"/>
    </xf>
    <xf numFmtId="168" fontId="4" fillId="0" borderId="0" xfId="0" applyFont="true" applyBorder="false" applyAlignment="true" applyProtection="false">
      <alignment horizontal="general"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false" indent="0" shrinkToFit="false"/>
      <protection locked="true" hidden="false"/>
    </xf>
    <xf numFmtId="164" fontId="38" fillId="0" borderId="0" xfId="0" applyFont="true" applyBorder="false" applyAlignment="true" applyProtection="false">
      <alignment horizontal="general" vertical="bottom" textRotation="0" wrapText="false" indent="0" shrinkToFit="false"/>
      <protection locked="true" hidden="false"/>
    </xf>
    <xf numFmtId="164" fontId="39" fillId="0" borderId="0" xfId="0" applyFont="true" applyBorder="false" applyAlignment="true" applyProtection="false">
      <alignment horizontal="general" vertical="bottom" textRotation="0" wrapText="false" indent="0" shrinkToFit="false"/>
      <protection locked="true" hidden="false"/>
    </xf>
    <xf numFmtId="164" fontId="40" fillId="0" borderId="0" xfId="0" applyFont="true" applyBorder="false" applyAlignment="true" applyProtection="false">
      <alignment horizontal="general" vertical="bottom" textRotation="0" wrapText="false" indent="0" shrinkToFit="false"/>
      <protection locked="true" hidden="false"/>
    </xf>
    <xf numFmtId="164" fontId="41" fillId="0" borderId="0" xfId="0" applyFont="true" applyBorder="false" applyAlignment="true" applyProtection="false">
      <alignment horizontal="general" vertical="bottom" textRotation="0" wrapText="false" indent="0" shrinkToFit="false"/>
      <protection locked="true" hidden="false"/>
    </xf>
    <xf numFmtId="164" fontId="42" fillId="0" borderId="0" xfId="0" applyFont="true" applyBorder="false" applyAlignment="true" applyProtection="false">
      <alignment horizontal="general" vertical="bottom" textRotation="0" wrapText="false" indent="0" shrinkToFit="false"/>
      <protection locked="true" hidden="false"/>
    </xf>
    <xf numFmtId="164" fontId="43" fillId="0" borderId="0" xfId="0" applyFont="true" applyBorder="false" applyAlignment="true" applyProtection="false">
      <alignment horizontal="general" vertical="bottom" textRotation="0" wrapText="false" indent="0" shrinkToFit="false"/>
      <protection locked="true" hidden="false"/>
    </xf>
    <xf numFmtId="164" fontId="42" fillId="0" borderId="3" xfId="0" applyFont="true" applyBorder="true" applyAlignment="true" applyProtection="false">
      <alignment horizontal="general" vertical="bottom" textRotation="0" wrapText="false" indent="0" shrinkToFit="false"/>
      <protection locked="true" hidden="false"/>
    </xf>
    <xf numFmtId="164" fontId="40" fillId="0" borderId="3" xfId="0" applyFont="true" applyBorder="true" applyAlignment="true" applyProtection="false">
      <alignment horizontal="general" vertical="bottom" textRotation="0" wrapText="false" indent="0" shrinkToFit="false"/>
      <protection locked="true" hidden="false"/>
    </xf>
    <xf numFmtId="164" fontId="44" fillId="0" borderId="0" xfId="0" applyFont="true" applyBorder="false" applyAlignment="true" applyProtection="false">
      <alignment horizontal="general" vertical="bottom" textRotation="0" wrapText="false" indent="0" shrinkToFit="false"/>
      <protection locked="true" hidden="false"/>
    </xf>
    <xf numFmtId="164" fontId="45" fillId="0" borderId="0" xfId="0" applyFont="true" applyBorder="false" applyAlignment="true" applyProtection="false">
      <alignment horizontal="general" vertical="bottom" textRotation="0" wrapText="false" indent="0" shrinkToFit="false"/>
      <protection locked="true" hidden="false"/>
    </xf>
    <xf numFmtId="164" fontId="45" fillId="0" borderId="3" xfId="0" applyFont="true" applyBorder="true" applyAlignment="true" applyProtection="false">
      <alignment horizontal="general" vertical="bottom" textRotation="0" wrapText="false" indent="0" shrinkToFit="false"/>
      <protection locked="true" hidden="false"/>
    </xf>
    <xf numFmtId="164" fontId="45" fillId="0" borderId="0" xfId="0" applyFont="true" applyBorder="false" applyAlignment="false" applyProtection="false">
      <alignment horizontal="general" vertical="bottom" textRotation="0" wrapText="false" indent="0" shrinkToFit="false"/>
      <protection locked="true" hidden="false"/>
    </xf>
    <xf numFmtId="164" fontId="46" fillId="0" borderId="0" xfId="0" applyFont="true" applyBorder="false" applyAlignment="true" applyProtection="false">
      <alignment horizontal="general" vertical="bottom" textRotation="0" wrapText="false" indent="0" shrinkToFit="false"/>
      <protection locked="true" hidden="false"/>
    </xf>
    <xf numFmtId="164" fontId="47" fillId="0" borderId="0" xfId="0" applyFont="true" applyBorder="false" applyAlignment="true" applyProtection="false">
      <alignment horizontal="general" vertical="bottom" textRotation="0" wrapText="false" indent="0" shrinkToFit="false"/>
      <protection locked="true" hidden="false"/>
    </xf>
    <xf numFmtId="164" fontId="47" fillId="0" borderId="3" xfId="0" applyFont="true" applyBorder="true" applyAlignment="true" applyProtection="false">
      <alignment horizontal="general" vertical="bottom" textRotation="0" wrapText="false" indent="0" shrinkToFit="false"/>
      <protection locked="true" hidden="false"/>
    </xf>
    <xf numFmtId="164" fontId="47" fillId="0" borderId="0" xfId="0" applyFont="true" applyBorder="false" applyAlignment="false" applyProtection="false">
      <alignment horizontal="general" vertical="bottom" textRotation="0" wrapText="false" indent="0" shrinkToFit="false"/>
      <protection locked="true" hidden="false"/>
    </xf>
    <xf numFmtId="164" fontId="47" fillId="0" borderId="3" xfId="0" applyFont="true" applyBorder="true" applyAlignment="false" applyProtection="false">
      <alignment horizontal="general" vertical="bottom" textRotation="0" wrapText="false" indent="0" shrinkToFit="false"/>
      <protection locked="true" hidden="false"/>
    </xf>
    <xf numFmtId="165" fontId="39" fillId="2" borderId="0" xfId="0" applyFont="true" applyBorder="false" applyAlignment="true" applyProtection="false">
      <alignment horizontal="left" vertical="bottom" textRotation="0" wrapText="false" indent="0" shrinkToFit="false"/>
      <protection locked="true" hidden="false"/>
    </xf>
    <xf numFmtId="164" fontId="48"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bgColor rgb="FFF4CCCC"/>
        </patternFill>
      </fill>
    </dxf>
    <dxf>
      <fill>
        <patternFill>
          <bgColor rgb="FFCFE2F3"/>
        </patternFill>
      </fill>
    </dxf>
    <dxf>
      <fill>
        <patternFill>
          <bgColor rgb="FFD0E0E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8E2555"/>
      <rgbColor rgb="FFFFFFCC"/>
      <rgbColor rgb="FFCCFFFF"/>
      <rgbColor rgb="FF660066"/>
      <rgbColor rgb="FFFF8080"/>
      <rgbColor rgb="FF1155CC"/>
      <rgbColor rgb="FFCFE2F3"/>
      <rgbColor rgb="FF000080"/>
      <rgbColor rgb="FFFF00FF"/>
      <rgbColor rgb="FFFFFF00"/>
      <rgbColor rgb="FF00FFFF"/>
      <rgbColor rgb="FF800080"/>
      <rgbColor rgb="FF800000"/>
      <rgbColor rgb="FF008080"/>
      <rgbColor rgb="FF0000FF"/>
      <rgbColor rgb="FF00CCFF"/>
      <rgbColor rgb="FFCCFFFF"/>
      <rgbColor rgb="FFD0E0E3"/>
      <rgbColor rgb="FFFFFF99"/>
      <rgbColor rgb="FF99CCFF"/>
      <rgbColor rgb="FFFF99CC"/>
      <rgbColor rgb="FFCC99FF"/>
      <rgbColor rgb="FFF4CCCC"/>
      <rgbColor rgb="FF3366FF"/>
      <rgbColor rgb="FF33CCCC"/>
      <rgbColor rgb="FF99CC00"/>
      <rgbColor rgb="FFFFCC00"/>
      <rgbColor rgb="FFFF9900"/>
      <rgbColor rgb="FFFF6600"/>
      <rgbColor rgb="FF575757"/>
      <rgbColor rgb="FF969696"/>
      <rgbColor rgb="FF222222"/>
      <rgbColor rgb="FF339966"/>
      <rgbColor rgb="FF202020"/>
      <rgbColor rgb="FF2A2A2A"/>
      <rgbColor rgb="FF993300"/>
      <rgbColor rgb="FF993366"/>
      <rgbColor rgb="FF3B3B3B"/>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github.com/bcgsc/abyss/" TargetMode="External"/><Relationship Id="rId3" Type="http://schemas.openxmlformats.org/officeDocument/2006/relationships/hyperlink" Target="https://github.com/wyp1125/AntEpiSeeker2" TargetMode="External"/><Relationship Id="rId4" Type="http://schemas.openxmlformats.org/officeDocument/2006/relationships/hyperlink" Target="https://github.com/suhrig/arriba" TargetMode="External"/><Relationship Id="rId5" Type="http://schemas.openxmlformats.org/officeDocument/2006/relationships/hyperlink" Target="https://github.com/bredelings/BAli-Phy" TargetMode="External"/><Relationship Id="rId6" Type="http://schemas.openxmlformats.org/officeDocument/2006/relationships/hyperlink" Target="https://github.com/nh13/BFAST" TargetMode="External"/><Relationship Id="rId7" Type="http://schemas.openxmlformats.org/officeDocument/2006/relationships/hyperlink" Target="https://github.com/lh3/bfc" TargetMode="External"/><Relationship Id="rId8" Type="http://schemas.openxmlformats.org/officeDocument/2006/relationships/hyperlink" Target="https://github.com/FelixKrueger/Bismark" TargetMode="External"/><Relationship Id="rId9" Type="http://schemas.openxmlformats.org/officeDocument/2006/relationships/hyperlink" Target="https://github.com/FelixKrueger/Bismark" TargetMode="External"/><Relationship Id="rId10" Type="http://schemas.openxmlformats.org/officeDocument/2006/relationships/hyperlink" Target="https://github.com/FelixKrueger/Bismark" TargetMode="External"/><Relationship Id="rId11" Type="http://schemas.openxmlformats.org/officeDocument/2006/relationships/hyperlink" Target="https://github.com/FelixKrueger/Bismark" TargetMode="External"/><Relationship Id="rId12" Type="http://schemas.openxmlformats.org/officeDocument/2006/relationships/hyperlink" Target="https://github.com/BenLangmead/bowtie" TargetMode="External"/><Relationship Id="rId13" Type="http://schemas.openxmlformats.org/officeDocument/2006/relationships/hyperlink" Target="https://github.com/BenLangmead/bowtie2" TargetMode="External"/><Relationship Id="rId14" Type="http://schemas.openxmlformats.org/officeDocument/2006/relationships/hyperlink" Target="https://github.com/BenLangmead/bowtie" TargetMode="External"/><Relationship Id="rId15" Type="http://schemas.openxmlformats.org/officeDocument/2006/relationships/hyperlink" Target="https://github.com/genome/breakdancer" TargetMode="External"/><Relationship Id="rId16" Type="http://schemas.openxmlformats.org/officeDocument/2006/relationships/hyperlink" Target="https://github.com/bioinform/breakseq2" TargetMode="External"/><Relationship Id="rId17" Type="http://schemas.openxmlformats.org/officeDocument/2006/relationships/hyperlink" Target="https://github.com/BenLangmead/bsmooth-align" TargetMode="External"/><Relationship Id="rId18" Type="http://schemas.openxmlformats.org/officeDocument/2006/relationships/hyperlink" Target="https://github.com/BSSeeker/BSseeker2" TargetMode="External"/><Relationship Id="rId19" Type="http://schemas.openxmlformats.org/officeDocument/2006/relationships/hyperlink" Target="https://github.com/lh3/bwa" TargetMode="External"/><Relationship Id="rId20" Type="http://schemas.openxmlformats.org/officeDocument/2006/relationships/hyperlink" Target="https://github.com/lh3/bwa" TargetMode="External"/><Relationship Id="rId21" Type="http://schemas.openxmlformats.org/officeDocument/2006/relationships/hyperlink" Target="https://github.com/pkerpedjiev/bwa-pssm" TargetMode="External"/><Relationship Id="rId22" Type="http://schemas.openxmlformats.org/officeDocument/2006/relationships/hyperlink" Target="https://github.com/lh3/bwa" TargetMode="External"/><Relationship Id="rId23" Type="http://schemas.openxmlformats.org/officeDocument/2006/relationships/hyperlink" Target="https://github.com/CABSEL/CALISTA" TargetMode="External"/><Relationship Id="rId24" Type="http://schemas.openxmlformats.org/officeDocument/2006/relationships/hyperlink" Target="https://github.com/marbl/canu" TargetMode="External"/><Relationship Id="rId25" Type="http://schemas.openxmlformats.org/officeDocument/2006/relationships/hyperlink" Target="https://github.com/Illumina/canvas" TargetMode="External"/><Relationship Id="rId26" Type="http://schemas.openxmlformats.org/officeDocument/2006/relationships/hyperlink" Target="https://github.com/wgerlach/CARMA3" TargetMode="External"/><Relationship Id="rId27" Type="http://schemas.openxmlformats.org/officeDocument/2006/relationships/hyperlink" Target="https://github.com/edroaldo/cellrouter" TargetMode="External"/><Relationship Id="rId28" Type="http://schemas.openxmlformats.org/officeDocument/2006/relationships/hyperlink" Target="https://github.com/dcellwanger/CellTrails" TargetMode="External"/><Relationship Id="rId29" Type="http://schemas.openxmlformats.org/officeDocument/2006/relationships/hyperlink" Target="https://github.com/cmu-phil/tetrad" TargetMode="External"/><Relationship Id="rId30" Type="http://schemas.openxmlformats.org/officeDocument/2006/relationships/hyperlink" Target="https://github.com/biobuilds/chimerascan" TargetMode="External"/><Relationship Id="rId31" Type="http://schemas.openxmlformats.org/officeDocument/2006/relationships/hyperlink" Target="https://github.com/Chimera-tools/ChimPipe" TargetMode="External"/><Relationship Id="rId32" Type="http://schemas.openxmlformats.org/officeDocument/2006/relationships/hyperlink" Target="http://clcbio.com/" TargetMode="External"/><Relationship Id="rId33" Type="http://schemas.openxmlformats.org/officeDocument/2006/relationships/hyperlink" Target="https://github.com/FabianSievers/clustal-omega" TargetMode="External"/><Relationship Id="rId34" Type="http://schemas.openxmlformats.org/officeDocument/2006/relationships/hyperlink" Target="https://github.com/Bioconductor/copy-number-analysis/wiki/cn.mops" TargetMode="External"/><Relationship Id="rId35" Type="http://schemas.openxmlformats.org/officeDocument/2006/relationships/hyperlink" Target="https://github.com/etal/cnvkit" TargetMode="External"/><Relationship Id="rId36" Type="http://schemas.openxmlformats.org/officeDocument/2006/relationships/hyperlink" Target="https://github.com/abyzovlab/CNVnator" TargetMode="External"/><Relationship Id="rId37" Type="http://schemas.openxmlformats.org/officeDocument/2006/relationships/hyperlink" Target="https://github.com/sfu-compbio/colormap" TargetMode="External"/><Relationship Id="rId38" Type="http://schemas.openxmlformats.org/officeDocument/2006/relationships/hyperlink" Target="https://github.com/nkrumm/CoNIFER" TargetMode="External"/><Relationship Id="rId39" Type="http://schemas.openxmlformats.org/officeDocument/2006/relationships/hyperlink" Target="https://github.com/BoevaLab/FREEC" TargetMode="External"/><Relationship Id="rId40" Type="http://schemas.openxmlformats.org/officeDocument/2006/relationships/hyperlink" Target="https://github.com/PatrickRWright/CopraRNA" TargetMode="External"/><Relationship Id="rId41" Type="http://schemas.openxmlformats.org/officeDocument/2006/relationships/hyperlink" Target="https://github.com/maximilianh/crisporPaper" TargetMode="External"/><Relationship Id="rId42" Type="http://schemas.openxmlformats.org/officeDocument/2006/relationships/hyperlink" Target="https://github.com/cangermueller/csblast" TargetMode="External"/><Relationship Id="rId43" Type="http://schemas.openxmlformats.org/officeDocument/2006/relationships/hyperlink" Target="https://github.com/cole-trapnell-lab/cufflinks" TargetMode="External"/><Relationship Id="rId44" Type="http://schemas.openxmlformats.org/officeDocument/2006/relationships/hyperlink" Target="https://github.com/hemberg-lab/D3E" TargetMode="External"/><Relationship Id="rId45" Type="http://schemas.openxmlformats.org/officeDocument/2006/relationships/hyperlink" Target="https://github.com/dellytools/delly" TargetMode="External"/><Relationship Id="rId46" Type="http://schemas.openxmlformats.org/officeDocument/2006/relationships/hyperlink" Target="https://github.com/mikelove/DESeq2" TargetMode="External"/><Relationship Id="rId47" Type="http://schemas.openxmlformats.org/officeDocument/2006/relationships/hyperlink" Target="https://github.com/miaozhun/DEsingle" TargetMode="External"/><Relationship Id="rId48" Type="http://schemas.openxmlformats.org/officeDocument/2006/relationships/hyperlink" Target="https://github.com/dzerbino/velvet" TargetMode="External"/><Relationship Id="rId49" Type="http://schemas.openxmlformats.org/officeDocument/2006/relationships/hyperlink" Target="https://github.com/jgurtowski/ectools" TargetMode="External"/><Relationship Id="rId50" Type="http://schemas.openxmlformats.org/officeDocument/2006/relationships/hyperlink" Target="https://github.com/ddhz/edena" TargetMode="External"/><Relationship Id="rId51" Type="http://schemas.openxmlformats.org/officeDocument/2006/relationships/hyperlink" Target="https://github.com/ddhz/edena" TargetMode="External"/><Relationship Id="rId52" Type="http://schemas.openxmlformats.org/officeDocument/2006/relationships/hyperlink" Target="https://github.com/Albluca/ElPiGraph.R" TargetMode="External"/><Relationship Id="rId53" Type="http://schemas.openxmlformats.org/officeDocument/2006/relationships/hyperlink" Target="https://github.com/Albluca/ElPiGraph.R" TargetMode="External"/><Relationship Id="rId54" Type="http://schemas.openxmlformats.org/officeDocument/2006/relationships/hyperlink" Target="https://github.com/Albluca/ElPiGraph.R" TargetMode="External"/><Relationship Id="rId55" Type="http://schemas.openxmlformats.org/officeDocument/2006/relationships/hyperlink" Target="https://github.com/kieranrcampbell/embeddr" TargetMode="External"/><Relationship Id="rId56" Type="http://schemas.openxmlformats.org/officeDocument/2006/relationships/hyperlink" Target="https://github.com/schmolze/EMDomics-devel" TargetMode="External"/><Relationship Id="rId57" Type="http://schemas.openxmlformats.org/officeDocument/2006/relationships/hyperlink" Target="https://github.com/databio/ericscript" TargetMode="External"/><Relationship Id="rId58" Type="http://schemas.openxmlformats.org/officeDocument/2006/relationships/hyperlink" Target="https://github.com/wrpearson/fasta36" TargetMode="External"/><Relationship Id="rId59" Type="http://schemas.openxmlformats.org/officeDocument/2006/relationships/hyperlink" Target="https://github.com/MarioniLab/FurtherMNN2018" TargetMode="External"/><Relationship Id="rId60" Type="http://schemas.openxmlformats.org/officeDocument/2006/relationships/hyperlink" Target="https://github.com/dgrun/FateID" TargetMode="External"/><Relationship Id="rId61" Type="http://schemas.openxmlformats.org/officeDocument/2006/relationships/hyperlink" Target="https://github.com/lh3/fermikit" TargetMode="External"/><Relationship Id="rId62" Type="http://schemas.openxmlformats.org/officeDocument/2006/relationships/hyperlink" Target="https://github.com/mckennalab/FlashFry" TargetMode="External"/><Relationship Id="rId63" Type="http://schemas.openxmlformats.org/officeDocument/2006/relationships/hyperlink" Target="https://github.com/fenderglass/Flye" TargetMode="External"/><Relationship Id="rId64" Type="http://schemas.openxmlformats.org/officeDocument/2006/relationships/hyperlink" Target="https://github.com/holtjma/fmlrc" TargetMode="External"/><Relationship Id="rId65" Type="http://schemas.openxmlformats.org/officeDocument/2006/relationships/hyperlink" Target="https://github.com/BoevaLab/FREEC" TargetMode="External"/><Relationship Id="rId66" Type="http://schemas.openxmlformats.org/officeDocument/2006/relationships/hyperlink" Target="https://github.com/ndaniel/fusioncatcher" TargetMode="External"/><Relationship Id="rId67" Type="http://schemas.openxmlformats.org/officeDocument/2006/relationships/hyperlink" Target="https://github.com/ma-compbio/FusionHunter" TargetMode="External"/><Relationship Id="rId68" Type="http://schemas.openxmlformats.org/officeDocument/2006/relationships/hyperlink" Target="https://github.com/youngmook/gasv" TargetMode="External"/><Relationship Id="rId69" Type="http://schemas.openxmlformats.org/officeDocument/2006/relationships/hyperlink" Target="https://github.com/broadinstitute/gatk" TargetMode="External"/><Relationship Id="rId70" Type="http://schemas.openxmlformats.org/officeDocument/2006/relationships/hyperlink" Target="https://github.com/vahuynh/GENIE3" TargetMode="External"/><Relationship Id="rId71" Type="http://schemas.openxmlformats.org/officeDocument/2006/relationships/hyperlink" Target="https://github.com/broadinstitute/genomestrip-gatk" TargetMode="External"/><Relationship Id="rId72" Type="http://schemas.openxmlformats.org/officeDocument/2006/relationships/hyperlink" Target="https://github.com/colindaven/genometa" TargetMode="External"/><Relationship Id="rId73" Type="http://schemas.openxmlformats.org/officeDocument/2006/relationships/hyperlink" Target="https://github.com/gusevlab/germline" TargetMode="External"/><Relationship Id="rId74" Type="http://schemas.openxmlformats.org/officeDocument/2006/relationships/hyperlink" Target="https://github.com/data61/gossamer" TargetMode="External"/><Relationship Id="rId75" Type="http://schemas.openxmlformats.org/officeDocument/2006/relationships/hyperlink" Target="https://github.com/poeli/GOTTCHA" TargetMode="External"/><Relationship Id="rId76" Type="http://schemas.openxmlformats.org/officeDocument/2006/relationships/hyperlink" Target="https://github.com/Teichlab/GPfates" TargetMode="External"/><Relationship Id="rId77" Type="http://schemas.openxmlformats.org/officeDocument/2006/relationships/hyperlink" Target="https://github.com/ManchesterBioinference/GrandPrix" TargetMode="External"/><Relationship Id="rId78" Type="http://schemas.openxmlformats.org/officeDocument/2006/relationships/hyperlink" Target="https://github.com/PapenfussLab/gridss" TargetMode="External"/><Relationship Id="rId79" Type="http://schemas.openxmlformats.org/officeDocument/2006/relationships/hyperlink" Target="https://github.com/PCAubin/GRISLI" TargetMode="External"/><Relationship Id="rId80" Type="http://schemas.openxmlformats.org/officeDocument/2006/relationships/hyperlink" Target="https://github.com/aertslab/arboreto" TargetMode="External"/><Relationship Id="rId81" Type="http://schemas.openxmlformats.org/officeDocument/2006/relationships/hyperlink" Target="https://github.com/mscastillo/GRNVBEM" TargetMode="External"/><Relationship Id="rId82" Type="http://schemas.openxmlformats.org/officeDocument/2006/relationships/hyperlink" Target="https://github.com/lanl001/halc" TargetMode="External"/><Relationship Id="rId83" Type="http://schemas.openxmlformats.org/officeDocument/2006/relationships/hyperlink" Target="https://github.com/immunogenomics/harmony" TargetMode="External"/><Relationship Id="rId84" Type="http://schemas.openxmlformats.org/officeDocument/2006/relationships/hyperlink" Target="https://github.com/soedinglab/hh-suite" TargetMode="External"/><Relationship Id="rId85" Type="http://schemas.openxmlformats.org/officeDocument/2006/relationships/hyperlink" Target="https://github.com/DaehwanKimLab/hisat2" TargetMode="External"/><Relationship Id="rId86" Type="http://schemas.openxmlformats.org/officeDocument/2006/relationships/hyperlink" Target="https://github.com/EddyRivasLab/hmmer" TargetMode="External"/><Relationship Id="rId87" Type="http://schemas.openxmlformats.org/officeDocument/2006/relationships/hyperlink" Target="https://github.com/vogetihrsh/icopydav" TargetMode="External"/><Relationship Id="rId88" Type="http://schemas.openxmlformats.org/officeDocument/2006/relationships/hyperlink" Target="https://github.com/loneknightpy/idba" TargetMode="External"/><Relationship Id="rId89" Type="http://schemas.openxmlformats.org/officeDocument/2006/relationships/hyperlink" Target="https://github.com/ratan-lab/indelMINER" TargetMode="External"/><Relationship Id="rId90" Type="http://schemas.openxmlformats.org/officeDocument/2006/relationships/hyperlink" Target="https://github.com/EddyRivasLab/infernal" TargetMode="External"/><Relationship Id="rId91" Type="http://schemas.openxmlformats.org/officeDocument/2006/relationships/hyperlink" Target="https://github.com/BackofenLab/IntaRNA" TargetMode="External"/><Relationship Id="rId92" Type="http://schemas.openxmlformats.org/officeDocument/2006/relationships/hyperlink" Target="https://github.com/biointec/jabba" TargetMode="External"/><Relationship Id="rId93" Type="http://schemas.openxmlformats.org/officeDocument/2006/relationships/hyperlink" Target="https://github.com/Oshlack/JAFFA" TargetMode="External"/><Relationship Id="rId94" Type="http://schemas.openxmlformats.org/officeDocument/2006/relationships/hyperlink" Target="https://github.com/Oshlack/JAFFA" TargetMode="External"/><Relationship Id="rId95" Type="http://schemas.openxmlformats.org/officeDocument/2006/relationships/hyperlink" Target="https://github.com/Oshlack/JAFFA" TargetMode="External"/><Relationship Id="rId96" Type="http://schemas.openxmlformats.org/officeDocument/2006/relationships/hyperlink" Target="https://github.com/Oshlack/JAFFA" TargetMode="External"/><Relationship Id="rId97" Type="http://schemas.openxmlformats.org/officeDocument/2006/relationships/hyperlink" Target="https://github.com/TimoLassmann/kalign" TargetMode="External"/><Relationship Id="rId98" Type="http://schemas.openxmlformats.org/officeDocument/2006/relationships/hyperlink" Target="https://github.com/aminallam/karect" TargetMode="External"/><Relationship Id="rId99" Type="http://schemas.openxmlformats.org/officeDocument/2006/relationships/hyperlink" Target="https://github.com/hsinnan75/Kart/" TargetMode="External"/><Relationship Id="rId100" Type="http://schemas.openxmlformats.org/officeDocument/2006/relationships/hyperlink" Target="https://github.com/dib-lab/khmer" TargetMode="External"/><Relationship Id="rId101" Type="http://schemas.openxmlformats.org/officeDocument/2006/relationships/hyperlink" Target="https://github.com/pmelsted/KmerStream" TargetMode="External"/><Relationship Id="rId102" Type="http://schemas.openxmlformats.org/officeDocument/2006/relationships/hyperlink" Target="https://github.com/DerrickWood/kraken" TargetMode="External"/><Relationship Id="rId103" Type="http://schemas.openxmlformats.org/officeDocument/2006/relationships/hyperlink" Target="https://github.com/mcfrith/last-genotype" TargetMode="External"/><Relationship Id="rId104" Type="http://schemas.openxmlformats.org/officeDocument/2006/relationships/hyperlink" Target="https://github.com/JialiUMassWengLab/laSV" TargetMode="External"/><Relationship Id="rId105" Type="http://schemas.openxmlformats.org/officeDocument/2006/relationships/hyperlink" Target="https://github.com/welch-lab/liger" TargetMode="External"/><Relationship Id="rId106" Type="http://schemas.openxmlformats.org/officeDocument/2006/relationships/hyperlink" Target="https://github.com/mourisl/Lighter/" TargetMode="External"/><Relationship Id="rId107" Type="http://schemas.openxmlformats.org/officeDocument/2006/relationships/hyperlink" Target="https://github.com/cran/limma" TargetMode="External"/><Relationship Id="rId108" Type="http://schemas.openxmlformats.org/officeDocument/2006/relationships/hyperlink" Target="https://github.com/LivGen/LMAT" TargetMode="External"/><Relationship Id="rId109" Type="http://schemas.openxmlformats.org/officeDocument/2006/relationships/hyperlink" Target="https://github.com/CSB5/lofreq" TargetMode="External"/><Relationship Id="rId110" Type="http://schemas.openxmlformats.org/officeDocument/2006/relationships/hyperlink" Target="https://github.com/arq5x/lumpy-sv" TargetMode="External"/><Relationship Id="rId111" Type="http://schemas.openxmlformats.org/officeDocument/2006/relationships/hyperlink" Target="https://github.com/Illumina/manta" TargetMode="External"/><Relationship Id="rId112" Type="http://schemas.openxmlformats.org/officeDocument/2006/relationships/hyperlink" Target="https://github.com/LiuBioinfo/MapSplice" TargetMode="External"/><Relationship Id="rId113" Type="http://schemas.openxmlformats.org/officeDocument/2006/relationships/hyperlink" Target="https://github.com/RGLab/MAST" TargetMode="External"/><Relationship Id="rId114" Type="http://schemas.openxmlformats.org/officeDocument/2006/relationships/hyperlink" Target="https://github.com/yhwu/matchclips" TargetMode="External"/><Relationship Id="rId115" Type="http://schemas.openxmlformats.org/officeDocument/2006/relationships/hyperlink" Target="https://github.com/husonlab/megan-ce" TargetMode="External"/><Relationship Id="rId116" Type="http://schemas.openxmlformats.org/officeDocument/2006/relationships/hyperlink" Target="https://github.com/soedinglab/merlot" TargetMode="External"/><Relationship Id="rId117" Type="http://schemas.openxmlformats.org/officeDocument/2006/relationships/hyperlink" Target="https://github.com/biobakery/MetaPhlAn" TargetMode="External"/><Relationship Id="rId118" Type="http://schemas.openxmlformats.org/officeDocument/2006/relationships/hyperlink" Target="https://github.com/boliu6/MetaPhyler" TargetMode="External"/><Relationship Id="rId119" Type="http://schemas.openxmlformats.org/officeDocument/2006/relationships/hyperlink" Target="https://github.com/bioinform/metasv" TargetMode="External"/><Relationship Id="rId120" Type="http://schemas.openxmlformats.org/officeDocument/2006/relationships/hyperlink" Target="https://github.com/al2na/methylKit" TargetMode="External"/><Relationship Id="rId121" Type="http://schemas.openxmlformats.org/officeDocument/2006/relationships/hyperlink" Target="https://github.com/sartorlab/methylSig" TargetMode="External"/><Relationship Id="rId122" Type="http://schemas.openxmlformats.org/officeDocument/2006/relationships/hyperlink" Target="https://github.com/kieranrcampbell/mfa" TargetMode="External"/><Relationship Id="rId123" Type="http://schemas.openxmlformats.org/officeDocument/2006/relationships/hyperlink" Target="https://github.com/MG-RAST/MG-RAST" TargetMode="External"/><Relationship Id="rId124" Type="http://schemas.openxmlformats.org/officeDocument/2006/relationships/hyperlink" Target="https://github.com/GATB/minia" TargetMode="External"/><Relationship Id="rId125" Type="http://schemas.openxmlformats.org/officeDocument/2006/relationships/hyperlink" Target="https://github.com/rrwick/Minipolish" TargetMode="External"/><Relationship Id="rId126" Type="http://schemas.openxmlformats.org/officeDocument/2006/relationships/hyperlink" Target="https://github.com/rajewsky-lab/mirdeep2" TargetMode="External"/><Relationship Id="rId127" Type="http://schemas.openxmlformats.org/officeDocument/2006/relationships/hyperlink" Target="https://github.com/liqb/mireap" TargetMode="External"/><Relationship Id="rId128" Type="http://schemas.openxmlformats.org/officeDocument/2006/relationships/hyperlink" Target="https://github.com/bmds-lab/mm10db" TargetMode="External"/><Relationship Id="rId129" Type="http://schemas.openxmlformats.org/officeDocument/2006/relationships/hyperlink" Target="https://github.com/ushaham/BatchEffectRemoval" TargetMode="External"/><Relationship Id="rId130" Type="http://schemas.openxmlformats.org/officeDocument/2006/relationships/hyperlink" Target="https://github.com/MarioniLab/FurtherMNN2018" TargetMode="External"/><Relationship Id="rId131" Type="http://schemas.openxmlformats.org/officeDocument/2006/relationships/hyperlink" Target="https://github.com/cole-trapnell-lab/monocle-release" TargetMode="External"/><Relationship Id="rId132" Type="http://schemas.openxmlformats.org/officeDocument/2006/relationships/hyperlink" Target="https://github.com/cole-trapnell-lab/monocle-release" TargetMode="External"/><Relationship Id="rId133" Type="http://schemas.openxmlformats.org/officeDocument/2006/relationships/hyperlink" Target="https://github.com/cole-trapnell-lab/monocle-release" TargetMode="External"/><Relationship Id="rId134" Type="http://schemas.openxmlformats.org/officeDocument/2006/relationships/hyperlink" Target="https://github.com/wanpinglee/MOSAIK" TargetMode="External"/><Relationship Id="rId135" Type="http://schemas.openxmlformats.org/officeDocument/2006/relationships/hyperlink" Target="https://github.com/mothur/mothur" TargetMode="External"/><Relationship Id="rId136" Type="http://schemas.openxmlformats.org/officeDocument/2006/relationships/hyperlink" Target="https://github.com/JinmiaoChenLab/Mpath" TargetMode="External"/><Relationship Id="rId137" Type="http://schemas.openxmlformats.org/officeDocument/2006/relationships/hyperlink" Target="https://github.com/BilkentCompGen/mrfast" TargetMode="External"/><Relationship Id="rId138" Type="http://schemas.openxmlformats.org/officeDocument/2006/relationships/hyperlink" Target="https://github.com/sfu-compbio/mrsfast" TargetMode="External"/><Relationship Id="rId139" Type="http://schemas.openxmlformats.org/officeDocument/2006/relationships/hyperlink" Target="https://github.com/dhmay/msInspect" TargetMode="External"/><Relationship Id="rId140" Type="http://schemas.openxmlformats.org/officeDocument/2006/relationships/hyperlink" Target="https://github.com/mzmine/mzmine2" TargetMode="External"/><Relationship Id="rId141" Type="http://schemas.openxmlformats.org/officeDocument/2006/relationships/hyperlink" Target="https://github.com/jgurtowski/Nanocorr" TargetMode="External"/><Relationship Id="rId142" Type="http://schemas.openxmlformats.org/officeDocument/2006/relationships/hyperlink" Target="https://github.com/xiaochuanle/NECAT" TargetMode="External"/><Relationship Id="rId143" Type="http://schemas.openxmlformats.org/officeDocument/2006/relationships/hyperlink" Target="https://github.com/Cibiv/NextGenMap" TargetMode="External"/><Relationship Id="rId144" Type="http://schemas.openxmlformats.org/officeDocument/2006/relationships/hyperlink" Target="http://www.novocraft.com/" TargetMode="External"/><Relationship Id="rId145" Type="http://schemas.openxmlformats.org/officeDocument/2006/relationships/hyperlink" Target="https://github.com/bcgsc/ntCard" TargetMode="External"/><Relationship Id="rId146" Type="http://schemas.openxmlformats.org/officeDocument/2006/relationships/hyperlink" Target="https://github.com/dzerbino/oases" TargetMode="External"/><Relationship Id="rId147" Type="http://schemas.openxmlformats.org/officeDocument/2006/relationships/hyperlink" Target="https://github.com/chaolinzhanglab/olego" TargetMode="External"/><Relationship Id="rId148" Type="http://schemas.openxmlformats.org/officeDocument/2006/relationships/hyperlink" Target="https://github.com/cwcyau/oncosnpseq" TargetMode="External"/><Relationship Id="rId149" Type="http://schemas.openxmlformats.org/officeDocument/2006/relationships/hyperlink" Target="https://github.com/onecodex/onecodex" TargetMode="External"/><Relationship Id="rId150" Type="http://schemas.openxmlformats.org/officeDocument/2006/relationships/hyperlink" Target="https://www.onecodex.com/" TargetMode="External"/><Relationship Id="rId151" Type="http://schemas.openxmlformats.org/officeDocument/2006/relationships/hyperlink" Target="https://github.com/OpenMS/OpenMS" TargetMode="External"/><Relationship Id="rId152" Type="http://schemas.openxmlformats.org/officeDocument/2006/relationships/hyperlink" Target="https://github.com/kieranrcampbell/ouija" TargetMode="External"/><Relationship Id="rId153" Type="http://schemas.openxmlformats.org/officeDocument/2006/relationships/hyperlink" Target="https://github.com/kieranrcampbell/ouija" TargetMode="External"/><Relationship Id="rId154" Type="http://schemas.openxmlformats.org/officeDocument/2006/relationships/hyperlink" Target="https://github.com/theislab/paga" TargetMode="External"/><Relationship Id="rId155" Type="http://schemas.openxmlformats.org/officeDocument/2006/relationships/hyperlink" Target="https://github.com/theislab/paga" TargetMode="External"/><Relationship Id="rId156" Type="http://schemas.openxmlformats.org/officeDocument/2006/relationships/hyperlink" Target="https://github.com/PacificBiosciences/pbsv" TargetMode="External"/><Relationship Id="rId157" Type="http://schemas.openxmlformats.org/officeDocument/2006/relationships/hyperlink" Target="https://github.com/KenLauLab/pCreode" TargetMode="External"/><Relationship Id="rId158" Type="http://schemas.openxmlformats.org/officeDocument/2006/relationships/hyperlink" Target="https://github.com/WGLab/PennCNV" TargetMode="External"/><Relationship Id="rId159" Type="http://schemas.openxmlformats.org/officeDocument/2006/relationships/hyperlink" Target="https://github.com/tingchenlab/PerM" TargetMode="External"/><Relationship Id="rId160" Type="http://schemas.openxmlformats.org/officeDocument/2006/relationships/hyperlink" Target="https://github.com/kieranrcampbell/phenopath" TargetMode="External"/><Relationship Id="rId161" Type="http://schemas.openxmlformats.org/officeDocument/2006/relationships/hyperlink" Target="https://github.com/EddyRivasLab/hmmer" TargetMode="External"/><Relationship Id="rId162" Type="http://schemas.openxmlformats.org/officeDocument/2006/relationships/hyperlink" Target="https://github.com/phylonet/PhyloNet" TargetMode="External"/><Relationship Id="rId163" Type="http://schemas.openxmlformats.org/officeDocument/2006/relationships/hyperlink" Target="https://github.com/gjospin/PhyloSift" TargetMode="External"/><Relationship Id="rId164" Type="http://schemas.openxmlformats.org/officeDocument/2006/relationships/hyperlink" Target="https://github.com/Tchanders/network_inference_tutorials" TargetMode="External"/><Relationship Id="rId165" Type="http://schemas.openxmlformats.org/officeDocument/2006/relationships/hyperlink" Target="https://github.com/genome/pindel" TargetMode="External"/><Relationship Id="rId166" Type="http://schemas.openxmlformats.org/officeDocument/2006/relationships/hyperlink" Target="https://github.com/pmelsted/pizzly" TargetMode="External"/><Relationship Id="rId167" Type="http://schemas.openxmlformats.org/officeDocument/2006/relationships/hyperlink" Target="https://github.com/chrchang/plink-ng" TargetMode="External"/><Relationship Id="rId168" Type="http://schemas.openxmlformats.org/officeDocument/2006/relationships/hyperlink" Target="https://github.com/emarinier/pollux" TargetMode="External"/><Relationship Id="rId169" Type="http://schemas.openxmlformats.org/officeDocument/2006/relationships/hyperlink" Target="https://github.com/ariloytynoja/prank-msa" TargetMode="External"/><Relationship Id="rId170" Type="http://schemas.openxmlformats.org/officeDocument/2006/relationships/hyperlink" Target="https://github.com/BioInf-Wuerzburg/proovread" TargetMode="External"/><Relationship Id="rId171" Type="http://schemas.openxmlformats.org/officeDocument/2006/relationships/hyperlink" Target="https://github.com/kieranrcampbell/pseudogp" TargetMode="External"/><Relationship Id="rId172" Type="http://schemas.openxmlformats.org/officeDocument/2006/relationships/hyperlink" Target="https://github.com/biocore/qiime" TargetMode="External"/><Relationship Id="rId173" Type="http://schemas.openxmlformats.org/officeDocument/2006/relationships/hyperlink" Target="https://github.com/biocore/qiime" TargetMode="External"/><Relationship Id="rId174" Type="http://schemas.openxmlformats.org/officeDocument/2006/relationships/hyperlink" Target="https://github.com/dgrun/StemID" TargetMode="External"/><Relationship Id="rId175" Type="http://schemas.openxmlformats.org/officeDocument/2006/relationships/hyperlink" Target="https://github.com/lucian-ilie/RACER" TargetMode="External"/><Relationship Id="rId176" Type="http://schemas.openxmlformats.org/officeDocument/2006/relationships/hyperlink" Target="https://github.com/njdbickhart/RAPTR-SV" TargetMode="External"/><Relationship Id="rId177" Type="http://schemas.openxmlformats.org/officeDocument/2006/relationships/hyperlink" Target="https://github.com/lbcb-sci/raven" TargetMode="External"/><Relationship Id="rId178" Type="http://schemas.openxmlformats.org/officeDocument/2006/relationships/hyperlink" Target="https://github.com/stamatak/standard-RAxML" TargetMode="External"/><Relationship Id="rId179" Type="http://schemas.openxmlformats.org/officeDocument/2006/relationships/hyperlink" Target="https://github.com/stamatak/standard-RAxML" TargetMode="External"/><Relationship Id="rId180" Type="http://schemas.openxmlformats.org/officeDocument/2006/relationships/hyperlink" Target="https://github.com/chrisamiller/readDepth" TargetMode="External"/><Relationship Id="rId181" Type="http://schemas.openxmlformats.org/officeDocument/2006/relationships/hyperlink" Target="https://github.com/tinglab/reCAT" TargetMode="External"/><Relationship Id="rId182" Type="http://schemas.openxmlformats.org/officeDocument/2006/relationships/hyperlink" Target="https://github.com/ruanjue/wtdbg2" TargetMode="External"/><Relationship Id="rId183" Type="http://schemas.openxmlformats.org/officeDocument/2006/relationships/hyperlink" Target="https://github.com/aalbrechtsen/relateAdmix" TargetMode="External"/><Relationship Id="rId184" Type="http://schemas.openxmlformats.org/officeDocument/2006/relationships/hyperlink" Target="https://github.com/smithlabcode/rmap" TargetMode="External"/><Relationship Id="rId185" Type="http://schemas.openxmlformats.org/officeDocument/2006/relationships/hyperlink" Target="https://github.com/yhwu/rsicnv" TargetMode="External"/><Relationship Id="rId186" Type="http://schemas.openxmlformats.org/officeDocument/2006/relationships/hyperlink" Target="https://github.com/itmat/rum" TargetMode="External"/><Relationship Id="rId187" Type="http://schemas.openxmlformats.org/officeDocument/2006/relationships/hyperlink" Target="https://github.com/brianhie/scanorama" TargetMode="External"/><Relationship Id="rId188" Type="http://schemas.openxmlformats.org/officeDocument/2006/relationships/hyperlink" Target="https://github.com/kdkorthauer/scDD" TargetMode="External"/><Relationship Id="rId189" Type="http://schemas.openxmlformats.org/officeDocument/2006/relationships/hyperlink" Target="https://github.com/hms-dbmi/scde" TargetMode="External"/><Relationship Id="rId190" Type="http://schemas.openxmlformats.org/officeDocument/2006/relationships/hyperlink" Target="https://github.com/theislab/scGen" TargetMode="External"/><Relationship Id="rId191" Type="http://schemas.openxmlformats.org/officeDocument/2006/relationships/hyperlink" Target="https://github.com/dimenwarper/scimitar" TargetMode="External"/><Relationship Id="rId192" Type="http://schemas.openxmlformats.org/officeDocument/2006/relationships/hyperlink" Target="https://github.com/SydneyBioX/scMerge" TargetMode="External"/><Relationship Id="rId193" Type="http://schemas.openxmlformats.org/officeDocument/2006/relationships/hyperlink" Target="https://github.com/hmatsu1226/SCODE" TargetMode="External"/><Relationship Id="rId194" Type="http://schemas.openxmlformats.org/officeDocument/2006/relationships/hyperlink" Target="https://github.com/rcannood/SCORPIUS" TargetMode="External"/><Relationship Id="rId195" Type="http://schemas.openxmlformats.org/officeDocument/2006/relationships/hyperlink" Target="https://github.com/hmatsu1226/SCOUP" TargetMode="External"/><Relationship Id="rId196" Type="http://schemas.openxmlformats.org/officeDocument/2006/relationships/hyperlink" Target="https://github.com/cole-trapnell-lab/Scribe" TargetMode="External"/><Relationship Id="rId197" Type="http://schemas.openxmlformats.org/officeDocument/2006/relationships/hyperlink" Target="https://github.com/gcyuan/SCUBA" TargetMode="External"/><Relationship Id="rId198" Type="http://schemas.openxmlformats.org/officeDocument/2006/relationships/hyperlink" Target="https://github.com/sunlightwang/SeqGSEA_3.3" TargetMode="External"/><Relationship Id="rId199" Type="http://schemas.openxmlformats.org/officeDocument/2006/relationships/hyperlink" Target="http://www.dnastar.com/t-nextgen-seqman-ngen.aspx" TargetMode="External"/><Relationship Id="rId200" Type="http://schemas.openxmlformats.org/officeDocument/2006/relationships/hyperlink" Target="https://github.com/satijalab/seurat" TargetMode="External"/><Relationship Id="rId201" Type="http://schemas.openxmlformats.org/officeDocument/2006/relationships/hyperlink" Target="https://github.com/jts/sga" TargetMode="External"/><Relationship Id="rId202" Type="http://schemas.openxmlformats.org/officeDocument/2006/relationships/hyperlink" Target="https://github.com/sreeramkannan/Shannon" TargetMode="External"/><Relationship Id="rId203" Type="http://schemas.openxmlformats.org/officeDocument/2006/relationships/hyperlink" Target="https://github.com/chanzuckerberg/shasta" TargetMode="External"/><Relationship Id="rId204" Type="http://schemas.openxmlformats.org/officeDocument/2006/relationships/hyperlink" Target="https://github.com/compbio-UofT/shrimp" TargetMode="External"/><Relationship Id="rId205" Type="http://schemas.openxmlformats.org/officeDocument/2006/relationships/hyperlink" Target="https://github.com/NabaviLab/SigEMD" TargetMode="External"/><Relationship Id="rId206" Type="http://schemas.openxmlformats.org/officeDocument/2006/relationships/hyperlink" Target="https://github.com/RausellLab/Sincell" TargetMode="External"/><Relationship Id="rId207" Type="http://schemas.openxmlformats.org/officeDocument/2006/relationships/hyperlink" Target="https://github.com/xu-lab/SINCERA" TargetMode="External"/><Relationship Id="rId208" Type="http://schemas.openxmlformats.org/officeDocument/2006/relationships/hyperlink" Target="https://github.com/CABSEL/SINCERITIES" TargetMode="External"/><Relationship Id="rId209" Type="http://schemas.openxmlformats.org/officeDocument/2006/relationships/hyperlink" Target="https://github.com/gitter-lab/SINGE" TargetMode="External"/><Relationship Id="rId210" Type="http://schemas.openxmlformats.org/officeDocument/2006/relationships/hyperlink" Target="https://github.com/xu-lab/SLICE" TargetMode="External"/><Relationship Id="rId211" Type="http://schemas.openxmlformats.org/officeDocument/2006/relationships/hyperlink" Target="https://github.com/jw156605/SLICER" TargetMode="External"/><Relationship Id="rId212" Type="http://schemas.openxmlformats.org/officeDocument/2006/relationships/hyperlink" Target="https://github.com/kstreet13/slingshot" TargetMode="External"/><Relationship Id="rId213" Type="http://schemas.openxmlformats.org/officeDocument/2006/relationships/hyperlink" Target="http://www.sanger.ac.uk/science/tools/smalt-0" TargetMode="External"/><Relationship Id="rId214" Type="http://schemas.openxmlformats.org/officeDocument/2006/relationships/hyperlink" Target="https://github.com/mateiz/snap" TargetMode="External"/><Relationship Id="rId215" Type="http://schemas.openxmlformats.org/officeDocument/2006/relationships/hyperlink" Target="https://github.com/fritzsedlazeck/Sniffles" TargetMode="External"/><Relationship Id="rId216" Type="http://schemas.openxmlformats.org/officeDocument/2006/relationships/hyperlink" Target="https://github.com/aquaskyline/SOAPdenovo2" TargetMode="External"/><Relationship Id="rId217" Type="http://schemas.openxmlformats.org/officeDocument/2006/relationships/hyperlink" Target="https://github.com/aquaskyline/SOAPdenovo-Trans" TargetMode="External"/><Relationship Id="rId218" Type="http://schemas.openxmlformats.org/officeDocument/2006/relationships/hyperlink" Target="https://github.com/ablab/spades" TargetMode="External"/><Relationship Id="rId219" Type="http://schemas.openxmlformats.org/officeDocument/2006/relationships/hyperlink" Target="https://github.com/ablab/spades" TargetMode="External"/><Relationship Id="rId220" Type="http://schemas.openxmlformats.org/officeDocument/2006/relationships/hyperlink" Target="https://github.com/ablab/spades" TargetMode="External"/><Relationship Id="rId221" Type="http://schemas.openxmlformats.org/officeDocument/2006/relationships/hyperlink" Target="https://github.com/KoenigLabNM/SplicingCompass" TargetMode="External"/><Relationship Id="rId222" Type="http://schemas.openxmlformats.org/officeDocument/2006/relationships/hyperlink" Target="https://github.com/zhangzhen/sprites" TargetMode="External"/><Relationship Id="rId223" Type="http://schemas.openxmlformats.org/officeDocument/2006/relationships/hyperlink" Target="https://github.com/bcgsc/SSAKE" TargetMode="External"/><Relationship Id="rId224" Type="http://schemas.openxmlformats.org/officeDocument/2006/relationships/hyperlink" Target="https://github.com/wrpearson/fasta36" TargetMode="External"/><Relationship Id="rId225" Type="http://schemas.openxmlformats.org/officeDocument/2006/relationships/hyperlink" Target="https://github.com/alexdobin/STAR" TargetMode="External"/><Relationship Id="rId226" Type="http://schemas.openxmlformats.org/officeDocument/2006/relationships/hyperlink" Target="https://github.com/LosicLab/starchip" TargetMode="External"/><Relationship Id="rId227" Type="http://schemas.openxmlformats.org/officeDocument/2006/relationships/hyperlink" Target="https://github.com/STAR-Fusion/STAR-Fusion" TargetMode="External"/><Relationship Id="rId228" Type="http://schemas.openxmlformats.org/officeDocument/2006/relationships/hyperlink" Target="https://github.com/ExpressionAnalysis/STAR-SEQR" TargetMode="External"/><Relationship Id="rId229" Type="http://schemas.openxmlformats.org/officeDocument/2006/relationships/hyperlink" Target="https://git.embl.de/velten/STEMNET" TargetMode="External"/><Relationship Id="rId230" Type="http://schemas.openxmlformats.org/officeDocument/2006/relationships/hyperlink" Target="https://github.com/Vityay/1-2-3-SV" TargetMode="External"/><Relationship Id="rId231" Type="http://schemas.openxmlformats.org/officeDocument/2006/relationships/hyperlink" Target="https://github.com/walaj/svaba" TargetMode="External"/><Relationship Id="rId232" Type="http://schemas.openxmlformats.org/officeDocument/2006/relationships/hyperlink" Target="https://github.com/mills-lab/svelter" TargetMode="External"/><Relationship Id="rId233" Type="http://schemas.openxmlformats.org/officeDocument/2006/relationships/hyperlink" Target="https://github.com/cauyrd/SVfinder" TargetMode="External"/><Relationship Id="rId234" Type="http://schemas.openxmlformats.org/officeDocument/2006/relationships/hyperlink" Target="https://github.com/fungs/taxator-tk" TargetMode="External"/><Relationship Id="rId235" Type="http://schemas.openxmlformats.org/officeDocument/2006/relationships/hyperlink" Target="https://github.com/cbcrg/tcoffee" TargetMode="External"/><Relationship Id="rId236" Type="http://schemas.openxmlformats.org/officeDocument/2006/relationships/hyperlink" Target="https://github.com/J35P312/TIDDIT" TargetMode="External"/><Relationship Id="rId237" Type="http://schemas.openxmlformats.org/officeDocument/2006/relationships/hyperlink" Target="https://github.com/iontorrent/TMAP" TargetMode="External"/><Relationship Id="rId238" Type="http://schemas.openxmlformats.org/officeDocument/2006/relationships/hyperlink" Target="https://github.com/iontorrent/TMAP" TargetMode="External"/><Relationship Id="rId239" Type="http://schemas.openxmlformats.org/officeDocument/2006/relationships/hyperlink" Target="https://github.com/infphilo/tophat" TargetMode="External"/><Relationship Id="rId240" Type="http://schemas.openxmlformats.org/officeDocument/2006/relationships/hyperlink" Target="https://github.com/infphilo/tophat" TargetMode="External"/><Relationship Id="rId241" Type="http://schemas.openxmlformats.org/officeDocument/2006/relationships/hyperlink" Target="https://github.com/mzwiessele/topslam" TargetMode="External"/><Relationship Id="rId242" Type="http://schemas.openxmlformats.org/officeDocument/2006/relationships/hyperlink" Target="https://github.com/bcgsc/transabyss" TargetMode="External"/><Relationship Id="rId243" Type="http://schemas.openxmlformats.org/officeDocument/2006/relationships/hyperlink" Target="https://github.com/trinityrnaseq/trinityrnaseq" TargetMode="External"/><Relationship Id="rId244" Type="http://schemas.openxmlformats.org/officeDocument/2006/relationships/hyperlink" Target="https://github.com/trinityrnaseq/TrinityFusion" TargetMode="External"/><Relationship Id="rId245" Type="http://schemas.openxmlformats.org/officeDocument/2006/relationships/hyperlink" Target="https://github.com/trinityrnaseq/TrinityFusion" TargetMode="External"/><Relationship Id="rId246" Type="http://schemas.openxmlformats.org/officeDocument/2006/relationships/hyperlink" Target="https://github.com/trinityrnaseq/TrinityFusion" TargetMode="External"/><Relationship Id="rId247" Type="http://schemas.openxmlformats.org/officeDocument/2006/relationships/hyperlink" Target="https://github.com/zji90/TSCAN" TargetMode="External"/><Relationship Id="rId248" Type="http://schemas.openxmlformats.org/officeDocument/2006/relationships/hyperlink" Target="https://github.com/BauerLab/TUSCAN" TargetMode="External"/><Relationship Id="rId249" Type="http://schemas.openxmlformats.org/officeDocument/2006/relationships/hyperlink" Target="https://github.com/farrellja/URD" TargetMode="External"/><Relationship Id="rId250" Type="http://schemas.openxmlformats.org/officeDocument/2006/relationships/hyperlink" Target="https://github.com/dkoboldt/varscan" TargetMode="External"/><Relationship Id="rId251" Type="http://schemas.openxmlformats.org/officeDocument/2006/relationships/hyperlink" Target="https://github.com/dzerbino/velvet" TargetMode="External"/><Relationship Id="rId252" Type="http://schemas.openxmlformats.org/officeDocument/2006/relationships/hyperlink" Target="https://github.com/zeeev/wham" TargetMode="External"/><Relationship Id="rId253" Type="http://schemas.openxmlformats.org/officeDocument/2006/relationships/hyperlink" Target="https://github.com/wang-lab/WU-CRISPR" TargetMode="External"/><Relationship Id="rId254" Type="http://schemas.openxmlformats.org/officeDocument/2006/relationships/drawing" Target="../drawings/drawing1.xml"/><Relationship Id="rId255"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hyperlink" Target="http://www.ncbi.nlm.nih.gov/pubmed/24708189" TargetMode="External"/><Relationship Id="rId2" Type="http://schemas.openxmlformats.org/officeDocument/2006/relationships/hyperlink" Target="http://www.ncbi.nlm.nih.gov/pubmed/20617200" TargetMode="External"/><Relationship Id="rId3" Type="http://schemas.openxmlformats.org/officeDocument/2006/relationships/hyperlink" Target="http://www.ncbi.nlm.nih.gov/pubmed/18793413" TargetMode="External"/><Relationship Id="rId4" Type="http://schemas.openxmlformats.org/officeDocument/2006/relationships/hyperlink" Target="http://www.ncbi.nlm.nih.gov/pubmed/25198770" TargetMode="External"/><Relationship Id="rId5" Type="http://schemas.openxmlformats.org/officeDocument/2006/relationships/hyperlink" Target="http://www.ncbi.nlm.nih.gov/pubmed/15701525" TargetMode="External"/><Relationship Id="rId6" Type="http://schemas.openxmlformats.org/officeDocument/2006/relationships/hyperlink" Target="http://www.ncbi.nlm.nih.gov/pubmed/21856737" TargetMode="External"/><Relationship Id="rId7" Type="http://schemas.openxmlformats.org/officeDocument/2006/relationships/hyperlink" Target="http://www.ncbi.nlm.nih.gov/pubmed/24602402" TargetMode="External"/><Relationship Id="rId8" Type="http://schemas.openxmlformats.org/officeDocument/2006/relationships/hyperlink" Target="http://www.ncbi.nlm.nih.gov/pubmed/23758764" TargetMode="External"/><Relationship Id="rId9" Type="http://schemas.openxmlformats.org/officeDocument/2006/relationships/hyperlink" Target="http://www.ncbi.nlm.nih.gov/pubmed/22172045" TargetMode="External"/><Relationship Id="rId10" Type="http://schemas.openxmlformats.org/officeDocument/2006/relationships/hyperlink" Target="http://www.ncbi.nlm.nih.gov/pubmed/22152123" TargetMode="External"/><Relationship Id="rId11" Type="http://schemas.openxmlformats.org/officeDocument/2006/relationships/hyperlink" Target="http://www.ncbi.nlm.nih.gov/pubmed/23593445" TargetMode="External"/><Relationship Id="rId12" Type="http://schemas.openxmlformats.org/officeDocument/2006/relationships/hyperlink" Target="http://www.ncbi.nlm.nih.gov/pubmed/25511303" TargetMode="External"/><Relationship Id="rId13" Type="http://schemas.openxmlformats.org/officeDocument/2006/relationships/hyperlink" Target="http://www.ncbi.nlm.nih.gov/pubmed/25521762" TargetMode="External"/><Relationship Id="rId14" Type="http://schemas.openxmlformats.org/officeDocument/2006/relationships/hyperlink" Target="http://www.ncbi.nlm.nih.gov/pubmed/21483869" TargetMode="External"/><Relationship Id="rId15" Type="http://schemas.openxmlformats.org/officeDocument/2006/relationships/hyperlink" Target="http://www.ncbi.nlm.nih.gov/pubmed/21113338" TargetMode="External"/><Relationship Id="rId16" Type="http://schemas.openxmlformats.org/officeDocument/2006/relationships/hyperlink" Target="http://www.ncbi.nlm.nih.gov/pubmed/19046431" TargetMode="External"/><Relationship Id="rId17" Type="http://schemas.openxmlformats.org/officeDocument/2006/relationships/hyperlink" Target="http://www.ncbi.nlm.nih.gov/pubmed/15840834" TargetMode="External"/><Relationship Id="rId18" Type="http://schemas.openxmlformats.org/officeDocument/2006/relationships/hyperlink" Target="http://www.ncbi.nlm.nih.gov/pubmed/22132132" TargetMode="External"/><Relationship Id="rId19" Type="http://schemas.openxmlformats.org/officeDocument/2006/relationships/hyperlink" Target="http://www.ncbi.nlm.nih.gov/pubmed/17062146" TargetMode="External"/><Relationship Id="rId20" Type="http://schemas.openxmlformats.org/officeDocument/2006/relationships/hyperlink" Target="http://www.ncbi.nlm.nih.gov/pubmed/24839440" TargetMode="External"/><Relationship Id="rId21" Type="http://schemas.openxmlformats.org/officeDocument/2006/relationships/hyperlink" Target="http://www.ncbi.nlm.nih.gov/pubmed/23393030" TargetMode="External"/><Relationship Id="rId22" Type="http://schemas.openxmlformats.org/officeDocument/2006/relationships/hyperlink" Target="http://www.ncbi.nlm.nih.gov/pubmed/21423806" TargetMode="External"/><Relationship Id="rId23" Type="http://schemas.openxmlformats.org/officeDocument/2006/relationships/hyperlink" Target="http://www.ncbi.nlm.nih.gov/pubmed/18287116" TargetMode="External"/><Relationship Id="rId24" Type="http://schemas.openxmlformats.org/officeDocument/2006/relationships/hyperlink" Target="http://www.ncbi.nlm.nih.gov/pubmed/23842808" TargetMode="External"/><Relationship Id="rId25" Type="http://schemas.openxmlformats.org/officeDocument/2006/relationships/hyperlink" Target="http://www.ncbi.nlm.nih.gov/pubmed/22574964" TargetMode="External"/><Relationship Id="rId26" Type="http://schemas.openxmlformats.org/officeDocument/2006/relationships/hyperlink" Target="http://www.ncbi.nlm.nih.gov/pubmed/24086547" TargetMode="External"/><Relationship Id="rId27" Type="http://schemas.openxmlformats.org/officeDocument/2006/relationships/hyperlink" Target="http://www.ncbi.nlm.nih.gov/pubmed/19179695" TargetMode="External"/><Relationship Id="rId28" Type="http://schemas.openxmlformats.org/officeDocument/2006/relationships/hyperlink" Target="http://www.ncbi.nlm.nih.gov/pubmed/25777524" TargetMode="External"/><Relationship Id="rId29" Type="http://schemas.openxmlformats.org/officeDocument/2006/relationships/hyperlink" Target="http://www.ncbi.nlm.nih.gov/pubmed/24526711" TargetMode="External"/><Relationship Id="rId30" Type="http://schemas.openxmlformats.org/officeDocument/2006/relationships/hyperlink" Target="http://www.ncbi.nlm.nih.gov/pubmed/22492192" TargetMode="External"/><Relationship Id="rId31" Type="http://schemas.openxmlformats.org/officeDocument/2006/relationships/hyperlink" Target="http://www.ncbi.nlm.nih.gov/pubmed/22506536" TargetMode="External"/><Relationship Id="rId32" Type="http://schemas.openxmlformats.org/officeDocument/2006/relationships/hyperlink" Target="http://www.ncbi.nlm.nih.gov/pubmed/19126200" TargetMode="External"/><Relationship Id="rId33" Type="http://schemas.openxmlformats.org/officeDocument/2006/relationships/hyperlink" Target="http://www.ncbi.nlm.nih.gov/pubmed/21615913" TargetMode="External"/><Relationship Id="rId34" Type="http://schemas.openxmlformats.org/officeDocument/2006/relationships/hyperlink" Target="http://www.ncbi.nlm.nih.gov/pubmed/25574120" TargetMode="External"/><Relationship Id="rId35" Type="http://schemas.openxmlformats.org/officeDocument/2006/relationships/hyperlink" Target="http://www.ncbi.nlm.nih.gov/pubmed/25760244" TargetMode="External"/><Relationship Id="rId36" Type="http://schemas.openxmlformats.org/officeDocument/2006/relationships/hyperlink" Target="http://www.ncbi.nlm.nih.gov/pubmed/21525877" TargetMode="External"/><Relationship Id="rId37" Type="http://schemas.openxmlformats.org/officeDocument/2006/relationships/hyperlink" Target="http://www.ncbi.nlm.nih.gov/pubmed/21677664" TargetMode="External"/><Relationship Id="rId38" Type="http://schemas.openxmlformats.org/officeDocument/2006/relationships/hyperlink" Target="http://www.ncbi.nlm.nih.gov/pubmed/22287634" TargetMode="External"/><Relationship Id="rId39" Type="http://schemas.openxmlformats.org/officeDocument/2006/relationships/hyperlink" Target="http://www.ncbi.nlm.nih.gov/pubmed/17151342" TargetMode="External"/><Relationship Id="rId40" Type="http://schemas.openxmlformats.org/officeDocument/2006/relationships/hyperlink" Target="http://www.ncbi.nlm.nih.gov/pubmed/21934137" TargetMode="External"/><Relationship Id="rId41" Type="http://schemas.openxmlformats.org/officeDocument/2006/relationships/hyperlink" Target="http://www.ncbi.nlm.nih.gov/pubmed/21636596" TargetMode="External"/><Relationship Id="rId42" Type="http://schemas.openxmlformats.org/officeDocument/2006/relationships/hyperlink" Target="http://www.ncbi.nlm.nih.gov/pubmed/21113335" TargetMode="External"/><Relationship Id="rId43" Type="http://schemas.openxmlformats.org/officeDocument/2006/relationships/hyperlink" Target="http://www.ncbi.nlm.nih.gov/pubmed/24565220" TargetMode="External"/><Relationship Id="rId44" Type="http://schemas.openxmlformats.org/officeDocument/2006/relationships/hyperlink" Target="http://www.ncbi.nlm.nih.gov/pubmed/20377449" TargetMode="External"/><Relationship Id="rId45" Type="http://schemas.openxmlformats.org/officeDocument/2006/relationships/hyperlink" Target="http://www.ncbi.nlm.nih.gov/pubmed/16293191" TargetMode="External"/><Relationship Id="rId46" Type="http://schemas.openxmlformats.org/officeDocument/2006/relationships/hyperlink" Target="http://www.ncbi.nlm.nih.gov/pubmed/11835508" TargetMode="External"/><Relationship Id="rId47" Type="http://schemas.openxmlformats.org/officeDocument/2006/relationships/hyperlink" Target="http://www.ncbi.nlm.nih.gov/pubmed/14962936" TargetMode="External"/><Relationship Id="rId48" Type="http://schemas.openxmlformats.org/officeDocument/2006/relationships/hyperlink" Target="http://www.ncbi.nlm.nih.gov/pubmed/22689772" TargetMode="External"/><Relationship Id="rId49" Type="http://schemas.openxmlformats.org/officeDocument/2006/relationships/hyperlink" Target="http://www.ncbi.nlm.nih.gov/pubmed/21232129" TargetMode="External"/><Relationship Id="rId50" Type="http://schemas.openxmlformats.org/officeDocument/2006/relationships/hyperlink" Target="http://www.ncbi.nlm.nih.gov/pubmed/25572610" TargetMode="External"/><Relationship Id="rId51" Type="http://schemas.openxmlformats.org/officeDocument/2006/relationships/hyperlink" Target="http://www.ncbi.nlm.nih.gov/pubmed/20238416" TargetMode="External"/><Relationship Id="rId52" Type="http://schemas.openxmlformats.org/officeDocument/2006/relationships/hyperlink" Target="http://www.ncbi.nlm.nih.gov/pubmed/25860434" TargetMode="External"/><Relationship Id="rId53" Type="http://schemas.openxmlformats.org/officeDocument/2006/relationships/hyperlink" Target="http://www.ncbi.nlm.nih.gov/pubmed/20834037" TargetMode="External"/><Relationship Id="rId54" Type="http://schemas.openxmlformats.org/officeDocument/2006/relationships/hyperlink" Target="http://www.ncbi.nlm.nih.gov/pubmed/19542152" TargetMode="External"/><Relationship Id="rId55" Type="http://schemas.openxmlformats.org/officeDocument/2006/relationships/hyperlink" Target="http://www.ncbi.nlm.nih.gov/pubmed/22407710" TargetMode="External"/><Relationship Id="rId56" Type="http://schemas.openxmlformats.org/officeDocument/2006/relationships/hyperlink" Target="http://www.ncbi.nlm.nih.gov/pubmed/22962447" TargetMode="External"/><Relationship Id="rId57" Type="http://schemas.openxmlformats.org/officeDocument/2006/relationships/hyperlink" Target="http://www.ncbi.nlm.nih.gov/pubmed/21447171" TargetMode="External"/><Relationship Id="rId58" Type="http://schemas.openxmlformats.org/officeDocument/2006/relationships/hyperlink" Target="http://www.ncbi.nlm.nih.gov/pubmed/21088030" TargetMode="External"/><Relationship Id="rId59" Type="http://schemas.openxmlformats.org/officeDocument/2006/relationships/hyperlink" Target="http://www.ncbi.nlm.nih.gov/pubmed/16343337" TargetMode="External"/><Relationship Id="rId60" Type="http://schemas.openxmlformats.org/officeDocument/2006/relationships/hyperlink" Target="http://www.ncbi.nlm.nih.gov/pubmed/15758203" TargetMode="External"/><Relationship Id="rId61" Type="http://schemas.openxmlformats.org/officeDocument/2006/relationships/hyperlink" Target="http://www.ncbi.nlm.nih.gov/pubmed/23685787" TargetMode="External"/><Relationship Id="rId62" Type="http://schemas.openxmlformats.org/officeDocument/2006/relationships/hyperlink" Target="http://www.ncbi.nlm.nih.gov/pubmed/21134245" TargetMode="External"/><Relationship Id="rId63" Type="http://schemas.openxmlformats.org/officeDocument/2006/relationships/hyperlink" Target="http://www.ncbi.nlm.nih.gov/pubmed/22399676" TargetMode="External"/><Relationship Id="rId64" Type="http://schemas.openxmlformats.org/officeDocument/2006/relationships/hyperlink" Target="http://www.ncbi.nlm.nih.gov/pubmed/26031838" TargetMode="External"/><Relationship Id="rId65" Type="http://schemas.openxmlformats.org/officeDocument/2006/relationships/hyperlink" Target="http://www.ncbi.nlm.nih.gov/pubmed/19833741" TargetMode="External"/><Relationship Id="rId66" Type="http://schemas.openxmlformats.org/officeDocument/2006/relationships/hyperlink" Target="http://www.ncbi.nlm.nih.gov/pubmed/22174280" TargetMode="External"/><Relationship Id="rId67" Type="http://schemas.openxmlformats.org/officeDocument/2006/relationships/hyperlink" Target="http://www.ncbi.nlm.nih.gov/pubmed/19501178" TargetMode="External"/><Relationship Id="rId68" Type="http://schemas.openxmlformats.org/officeDocument/2006/relationships/hyperlink" Target="http://www.ncbi.nlm.nih.gov/pubmed/23441908" TargetMode="External"/><Relationship Id="rId69" Type="http://schemas.openxmlformats.org/officeDocument/2006/relationships/hyperlink" Target="http://www.ncbi.nlm.nih.gov/pubmed/24185836" TargetMode="External"/><Relationship Id="rId70" Type="http://schemas.openxmlformats.org/officeDocument/2006/relationships/hyperlink" Target="http://www.ncbi.nlm.nih.gov/pubmed/21984754" TargetMode="External"/><Relationship Id="rId71" Type="http://schemas.openxmlformats.org/officeDocument/2006/relationships/hyperlink" Target="http://www.ncbi.nlm.nih.gov/pubmed/23060612" TargetMode="External"/><Relationship Id="rId72" Type="http://schemas.openxmlformats.org/officeDocument/2006/relationships/hyperlink" Target="http://www.ncbi.nlm.nih.gov/pubmed/24131054" TargetMode="External"/><Relationship Id="rId73" Type="http://schemas.openxmlformats.org/officeDocument/2006/relationships/hyperlink" Target="http://www.ncbi.nlm.nih.gov/pubmed/17725841" TargetMode="External"/><Relationship Id="rId74" Type="http://schemas.openxmlformats.org/officeDocument/2006/relationships/hyperlink" Target="http://www.ncbi.nlm.nih.gov/pubmed/23665771" TargetMode="External"/><Relationship Id="rId75" Type="http://schemas.openxmlformats.org/officeDocument/2006/relationships/hyperlink" Target="http://www.ncbi.nlm.nih.gov/pubmed/25700475" TargetMode="External"/><Relationship Id="rId76" Type="http://schemas.openxmlformats.org/officeDocument/2006/relationships/hyperlink" Target="http://www.ncbi.nlm.nih.gov/pubmed/18229674" TargetMode="External"/><Relationship Id="rId77" Type="http://schemas.openxmlformats.org/officeDocument/2006/relationships/hyperlink" Target="http://www.ncbi.nlm.nih.gov/pubmed/23424130" TargetMode="External"/><Relationship Id="rId78" Type="http://schemas.openxmlformats.org/officeDocument/2006/relationships/hyperlink" Target="http://www.ncbi.nlm.nih.gov/pubmed/22229028" TargetMode="External"/><Relationship Id="rId79" Type="http://schemas.openxmlformats.org/officeDocument/2006/relationships/hyperlink" Target="http://www.ncbi.nlm.nih.gov/pubmed/16954142" TargetMode="External"/><Relationship Id="rId80" Type="http://schemas.openxmlformats.org/officeDocument/2006/relationships/hyperlink" Target="http://www.ncbi.nlm.nih.gov/pubmed/10529083" TargetMode="External"/><Relationship Id="rId81" Type="http://schemas.openxmlformats.org/officeDocument/2006/relationships/hyperlink" Target="http://www.ncbi.nlm.nih.gov/pubmed/15857510" TargetMode="External"/><Relationship Id="rId82" Type="http://schemas.openxmlformats.org/officeDocument/2006/relationships/hyperlink" Target="http://www.ncbi.nlm.nih.gov/pubmed/17081053" TargetMode="External"/><Relationship Id="rId83" Type="http://schemas.openxmlformats.org/officeDocument/2006/relationships/hyperlink" Target="http://www.ncbi.nlm.nih.gov/pubmed/11116328" TargetMode="External"/><Relationship Id="rId84" Type="http://schemas.openxmlformats.org/officeDocument/2006/relationships/hyperlink" Target="http://www.ncbi.nlm.nih.gov/pubmed/24273245" TargetMode="External"/><Relationship Id="rId85" Type="http://schemas.openxmlformats.org/officeDocument/2006/relationships/hyperlink" Target="http://www.ncbi.nlm.nih.gov/pubmed/18199023" TargetMode="External"/><Relationship Id="rId86" Type="http://schemas.openxmlformats.org/officeDocument/2006/relationships/hyperlink" Target="http://www.ncbi.nlm.nih.gov/pubmed/23872968" TargetMode="External"/><Relationship Id="rId87" Type="http://schemas.openxmlformats.org/officeDocument/2006/relationships/hyperlink" Target="http://www.ncbi.nlm.nih.gov/pubmed/24742000" TargetMode="External"/><Relationship Id="rId88" Type="http://schemas.openxmlformats.org/officeDocument/2006/relationships/hyperlink" Target="http://www.ncbi.nlm.nih.gov/pubmed/25128196" TargetMode="External"/><Relationship Id="rId89" Type="http://schemas.openxmlformats.org/officeDocument/2006/relationships/hyperlink" Target="http://www.ncbi.nlm.nih.gov/pubmed/17137519" TargetMode="External"/><Relationship Id="rId90" Type="http://schemas.openxmlformats.org/officeDocument/2006/relationships/hyperlink" Target="http://www.ncbi.nlm.nih.gov/pubmed/18694894" TargetMode="External"/><Relationship Id="rId91" Type="http://schemas.openxmlformats.org/officeDocument/2006/relationships/hyperlink" Target="http://www.ncbi.nlm.nih.gov/pubmed/21569267" TargetMode="External"/><Relationship Id="rId92" Type="http://schemas.openxmlformats.org/officeDocument/2006/relationships/hyperlink" Target="http://www.ncbi.nlm.nih.gov/pubmed/23527109" TargetMode="External"/><Relationship Id="rId93" Type="http://schemas.openxmlformats.org/officeDocument/2006/relationships/hyperlink" Target="http://www.ncbi.nlm.nih.gov/pubmed/21611185" TargetMode="External"/><Relationship Id="rId94" Type="http://schemas.openxmlformats.org/officeDocument/2006/relationships/hyperlink" Target="http://www.ncbi.nlm.nih.gov/pubmed/20080505" TargetMode="External"/><Relationship Id="rId95" Type="http://schemas.openxmlformats.org/officeDocument/2006/relationships/hyperlink" Target="http://www.ncbi.nlm.nih.gov/pubmed/20678477" TargetMode="External"/><Relationship Id="rId96" Type="http://schemas.openxmlformats.org/officeDocument/2006/relationships/hyperlink" Target="http://www.ncbi.nlm.nih.gov/pubmed/21210728" TargetMode="External"/><Relationship Id="rId97" Type="http://schemas.openxmlformats.org/officeDocument/2006/relationships/hyperlink" Target="http://www.ncbi.nlm.nih.gov/pubmed/23573036" TargetMode="External"/><Relationship Id="rId98" Type="http://schemas.openxmlformats.org/officeDocument/2006/relationships/hyperlink" Target="http://www.ncbi.nlm.nih.gov/pubmed/25252708" TargetMode="External"/><Relationship Id="rId99" Type="http://schemas.openxmlformats.org/officeDocument/2006/relationships/hyperlink" Target="http://www.ncbi.nlm.nih.gov/pubmed/20550700" TargetMode="External"/><Relationship Id="rId100" Type="http://schemas.openxmlformats.org/officeDocument/2006/relationships/hyperlink" Target="http://www.ncbi.nlm.nih.gov/pubmed/22988817" TargetMode="External"/><Relationship Id="rId101" Type="http://schemas.openxmlformats.org/officeDocument/2006/relationships/hyperlink" Target="http://www.ncbi.nlm.nih.gov/pubmed/22923295" TargetMode="External"/><Relationship Id="rId102" Type="http://schemas.openxmlformats.org/officeDocument/2006/relationships/hyperlink" Target="http://www.ncbi.nlm.nih.gov/pubmed/22559072" TargetMode="External"/><Relationship Id="rId103" Type="http://schemas.openxmlformats.org/officeDocument/2006/relationships/hyperlink" Target="http://www.ncbi.nlm.nih.gov/pubmed/22811546" TargetMode="External"/><Relationship Id="rId104" Type="http://schemas.openxmlformats.org/officeDocument/2006/relationships/hyperlink" Target="http://www.ncbi.nlm.nih.gov/pubmed/21926437" TargetMode="External"/><Relationship Id="rId105" Type="http://schemas.openxmlformats.org/officeDocument/2006/relationships/hyperlink" Target="http://www.ncbi.nlm.nih.gov/pubmed/22759417" TargetMode="External"/><Relationship Id="rId106" Type="http://schemas.openxmlformats.org/officeDocument/2006/relationships/hyperlink" Target="http://www.ncbi.nlm.nih.gov/pubmed/22563065" TargetMode="External"/><Relationship Id="rId107" Type="http://schemas.openxmlformats.org/officeDocument/2006/relationships/hyperlink" Target="http://www.ncbi.nlm.nih.gov/pubmed/22646090" TargetMode="External"/><Relationship Id="rId108" Type="http://schemas.openxmlformats.org/officeDocument/2006/relationships/hyperlink" Target="http://www.ncbi.nlm.nih.gov/pubmed/25963975" TargetMode="External"/><Relationship Id="rId109" Type="http://schemas.openxmlformats.org/officeDocument/2006/relationships/hyperlink" Target="http://www.ncbi.nlm.nih.gov/pubmed/21092284" TargetMode="External"/><Relationship Id="rId110" Type="http://schemas.openxmlformats.org/officeDocument/2006/relationships/hyperlink" Target="http://www.ncbi.nlm.nih.gov/pubmed/21296751" TargetMode="External"/><Relationship Id="rId111" Type="http://schemas.openxmlformats.org/officeDocument/2006/relationships/hyperlink" Target="http://www.ncbi.nlm.nih.gov/pubmed/20064276" TargetMode="External"/><Relationship Id="rId112" Type="http://schemas.openxmlformats.org/officeDocument/2006/relationships/hyperlink" Target="http://www.ncbi.nlm.nih.gov/pubmed/16736488" TargetMode="External"/><Relationship Id="rId113" Type="http://schemas.openxmlformats.org/officeDocument/2006/relationships/hyperlink" Target="http://www.ncbi.nlm.nih.gov/pubmed/21989196" TargetMode="External"/><Relationship Id="rId114" Type="http://schemas.openxmlformats.org/officeDocument/2006/relationships/hyperlink" Target="http://www.ncbi.nlm.nih.gov/pubmed/20693479" TargetMode="External"/><Relationship Id="rId115" Type="http://schemas.openxmlformats.org/officeDocument/2006/relationships/hyperlink" Target="http://www.ncbi.nlm.nih.gov/pubmed/15548751" TargetMode="External"/><Relationship Id="rId116" Type="http://schemas.openxmlformats.org/officeDocument/2006/relationships/hyperlink" Target="http://www.ncbi.nlm.nih.gov/pubmed/21926179" TargetMode="External"/><Relationship Id="rId117" Type="http://schemas.openxmlformats.org/officeDocument/2006/relationships/hyperlink" Target="http://www.ncbi.nlm.nih.gov/pubmed/24837624" TargetMode="External"/><Relationship Id="rId118" Type="http://schemas.openxmlformats.org/officeDocument/2006/relationships/hyperlink" Target="http://www.ncbi.nlm.nih.gov/pubmed/19357099" TargetMode="External"/><Relationship Id="rId119" Type="http://schemas.openxmlformats.org/officeDocument/2006/relationships/hyperlink" Target="http://www.ncbi.nlm.nih.gov/pubmed/21471560" TargetMode="External"/><Relationship Id="rId120" Type="http://schemas.openxmlformats.org/officeDocument/2006/relationships/hyperlink" Target="http://www.ncbi.nlm.nih.gov/pubmed/21447481" TargetMode="External"/><Relationship Id="rId121" Type="http://schemas.openxmlformats.org/officeDocument/2006/relationships/hyperlink" Target="http://www.ncbi.nlm.nih.gov/pubmed/23734846" TargetMode="External"/><Relationship Id="rId122" Type="http://schemas.openxmlformats.org/officeDocument/2006/relationships/hyperlink" Target="http://www.ncbi.nlm.nih.gov/pubmed/15591359" TargetMode="External"/><Relationship Id="rId123" Type="http://schemas.openxmlformats.org/officeDocument/2006/relationships/hyperlink" Target="http://www.ncbi.nlm.nih.gov/pubmed/20102627" TargetMode="External"/><Relationship Id="rId124" Type="http://schemas.openxmlformats.org/officeDocument/2006/relationships/hyperlink" Target="http://www.ncbi.nlm.nih.gov/pubmed/22537045" TargetMode="External"/><Relationship Id="rId125" Type="http://schemas.openxmlformats.org/officeDocument/2006/relationships/hyperlink" Target="http://www.ncbi.nlm.nih.gov/pubmed/26356857" TargetMode="External"/><Relationship Id="rId126" Type="http://schemas.openxmlformats.org/officeDocument/2006/relationships/hyperlink" Target="http://www.ncbi.nlm.nih.gov/pubmed/16509994" TargetMode="External"/><Relationship Id="rId127" Type="http://schemas.openxmlformats.org/officeDocument/2006/relationships/hyperlink" Target="http://www.ncbi.nlm.nih.gov/pubmed/15687296" TargetMode="External"/><Relationship Id="rId128" Type="http://schemas.openxmlformats.org/officeDocument/2006/relationships/hyperlink" Target="http://www.ncbi.nlm.nih.gov/pubmed/19750212" TargetMode="External"/><Relationship Id="rId129" Type="http://schemas.openxmlformats.org/officeDocument/2006/relationships/hyperlink" Target="http://www.ncbi.nlm.nih.gov/pubmed/22021898" TargetMode="External"/><Relationship Id="rId130" Type="http://schemas.openxmlformats.org/officeDocument/2006/relationships/hyperlink" Target="http://www.ncbi.nlm.nih.gov/pubmed/15223032" TargetMode="External"/><Relationship Id="rId131" Type="http://schemas.openxmlformats.org/officeDocument/2006/relationships/hyperlink" Target="http://www.ncbi.nlm.nih.gov/pubmed/23776689" TargetMode="External"/><Relationship Id="rId132" Type="http://schemas.openxmlformats.org/officeDocument/2006/relationships/hyperlink" Target="http://www.ncbi.nlm.nih.gov/pubmed/22191534" TargetMode="External"/><Relationship Id="rId133" Type="http://schemas.openxmlformats.org/officeDocument/2006/relationships/hyperlink" Target="http://www.ncbi.nlm.nih.gov/pubmed/16049194" TargetMode="External"/><Relationship Id="rId134" Type="http://schemas.openxmlformats.org/officeDocument/2006/relationships/hyperlink" Target="http://www.ncbi.nlm.nih.gov/pubmed/22147368" TargetMode="External"/><Relationship Id="rId135" Type="http://schemas.openxmlformats.org/officeDocument/2006/relationships/hyperlink" Target="http://www.ncbi.nlm.nih.gov/pubmed/17921494" TargetMode="External"/><Relationship Id="rId136" Type="http://schemas.openxmlformats.org/officeDocument/2006/relationships/hyperlink" Target="http://www.ncbi.nlm.nih.gov/pubmed/23451112" TargetMode="External"/><Relationship Id="rId137" Type="http://schemas.openxmlformats.org/officeDocument/2006/relationships/hyperlink" Target="http://www.ncbi.nlm.nih.gov/pubmed/12874040" TargetMode="External"/><Relationship Id="rId138" Type="http://schemas.openxmlformats.org/officeDocument/2006/relationships/hyperlink" Target="http://www.ncbi.nlm.nih.gov/pubmed/20525601" TargetMode="External"/><Relationship Id="rId139" Type="http://schemas.openxmlformats.org/officeDocument/2006/relationships/hyperlink" Target="http://www.ncbi.nlm.nih.gov/pubmed/15044736" TargetMode="External"/><Relationship Id="rId140" Type="http://schemas.openxmlformats.org/officeDocument/2006/relationships/hyperlink" Target="http://www.ncbi.nlm.nih.gov/pubmed/16317072" TargetMode="External"/><Relationship Id="rId141" Type="http://schemas.openxmlformats.org/officeDocument/2006/relationships/hyperlink" Target="http://www.ncbi.nlm.nih.gov/pubmed/26448206" TargetMode="External"/><Relationship Id="rId142" Type="http://schemas.openxmlformats.org/officeDocument/2006/relationships/hyperlink" Target="http://www.ncbi.nlm.nih.gov/pubmed/19451168" TargetMode="External"/><Relationship Id="rId143" Type="http://schemas.openxmlformats.org/officeDocument/2006/relationships/hyperlink" Target="http://www.ncbi.nlm.nih.gov/pubmed/22384018" TargetMode="External"/><Relationship Id="rId144" Type="http://schemas.openxmlformats.org/officeDocument/2006/relationships/hyperlink" Target="http://www.ncbi.nlm.nih.gov/pubmed/23267171" TargetMode="External"/><Relationship Id="rId145" Type="http://schemas.openxmlformats.org/officeDocument/2006/relationships/hyperlink" Target="http://www.ncbi.nlm.nih.gov/pubmed/16928733" TargetMode="External"/><Relationship Id="rId146" Type="http://schemas.openxmlformats.org/officeDocument/2006/relationships/hyperlink" Target="http://www.ncbi.nlm.nih.gov/pubmed/19324607" TargetMode="External"/><Relationship Id="rId147" Type="http://schemas.openxmlformats.org/officeDocument/2006/relationships/hyperlink" Target="http://www.ncbi.nlm.nih.gov/pubmed/22689389" TargetMode="External"/><Relationship Id="rId148" Type="http://schemas.openxmlformats.org/officeDocument/2006/relationships/hyperlink" Target="http://www.ncbi.nlm.nih.gov/pubmed/22876807" TargetMode="External"/><Relationship Id="rId149" Type="http://schemas.openxmlformats.org/officeDocument/2006/relationships/hyperlink" Target="http://www.ncbi.nlm.nih.gov/pubmed/25335563" TargetMode="External"/><Relationship Id="rId150" Type="http://schemas.openxmlformats.org/officeDocument/2006/relationships/hyperlink" Target="http://www.ncbi.nlm.nih.gov/pubmed/25282641" TargetMode="External"/><Relationship Id="rId151" Type="http://schemas.openxmlformats.org/officeDocument/2006/relationships/hyperlink" Target="http://www.ncbi.nlm.nih.gov/pubmed/25161245" TargetMode="External"/><Relationship Id="rId152" Type="http://schemas.openxmlformats.org/officeDocument/2006/relationships/hyperlink" Target="http://www.ncbi.nlm.nih.gov/pubmed/7922679" TargetMode="External"/><Relationship Id="rId153" Type="http://schemas.openxmlformats.org/officeDocument/2006/relationships/hyperlink" Target="http://www.ncbi.nlm.nih.gov/pubmed/10636045" TargetMode="External"/><Relationship Id="rId154" Type="http://schemas.openxmlformats.org/officeDocument/2006/relationships/hyperlink" Target="http://www.ncbi.nlm.nih.gov/pubmed/12603035" TargetMode="External"/><Relationship Id="rId155" Type="http://schemas.openxmlformats.org/officeDocument/2006/relationships/hyperlink" Target="http://www.ncbi.nlm.nih.gov/pubmed/20031974" TargetMode="External"/><Relationship Id="rId156" Type="http://schemas.openxmlformats.org/officeDocument/2006/relationships/hyperlink" Target="http://www.ncbi.nlm.nih.gov/pubmed/17999748" TargetMode="External"/><Relationship Id="rId157" Type="http://schemas.openxmlformats.org/officeDocument/2006/relationships/hyperlink" Target="http://www.ncbi.nlm.nih.gov/pubmed/24170395" TargetMode="External"/><Relationship Id="rId158" Type="http://schemas.openxmlformats.org/officeDocument/2006/relationships/hyperlink" Target="http://www.ncbi.nlm.nih.gov/pubmed/12855461" TargetMode="External"/><Relationship Id="rId159" Type="http://schemas.openxmlformats.org/officeDocument/2006/relationships/hyperlink" Target="http://www.ncbi.nlm.nih.gov/pubmed/25946889" TargetMode="External"/><Relationship Id="rId160" Type="http://schemas.openxmlformats.org/officeDocument/2006/relationships/hyperlink" Target="http://www.ncbi.nlm.nih.gov/pubmed/26063651" TargetMode="External"/><Relationship Id="rId161" Type="http://schemas.openxmlformats.org/officeDocument/2006/relationships/hyperlink" Target="http://www.ncbi.nlm.nih.gov/pubmed/20376325" TargetMode="External"/><Relationship Id="rId162" Type="http://schemas.openxmlformats.org/officeDocument/2006/relationships/hyperlink" Target="http://www.ncbi.nlm.nih.gov/pubmed/19426451" TargetMode="External"/><Relationship Id="rId163" Type="http://schemas.openxmlformats.org/officeDocument/2006/relationships/hyperlink" Target="http://www.ncbi.nlm.nih.gov/pubmed/23237454" TargetMode="External"/><Relationship Id="rId164" Type="http://schemas.openxmlformats.org/officeDocument/2006/relationships/hyperlink" Target="http://www.ncbi.nlm.nih.gov/pubmed/25406329" TargetMode="External"/><Relationship Id="rId165" Type="http://schemas.openxmlformats.org/officeDocument/2006/relationships/hyperlink" Target="http://www.ncbi.nlm.nih.gov/pubmed/19439514" TargetMode="External"/><Relationship Id="rId166" Type="http://schemas.openxmlformats.org/officeDocument/2006/relationships/hyperlink" Target="http://www.ncbi.nlm.nih.gov/pubmed/25252700" TargetMode="External"/><Relationship Id="rId167" Type="http://schemas.openxmlformats.org/officeDocument/2006/relationships/hyperlink" Target="http://www.ncbi.nlm.nih.gov/pubmed/17408237" TargetMode="External"/><Relationship Id="rId168" Type="http://schemas.openxmlformats.org/officeDocument/2006/relationships/hyperlink" Target="http://www.ncbi.nlm.nih.gov/pubmed/22199392" TargetMode="External"/><Relationship Id="rId169" Type="http://schemas.openxmlformats.org/officeDocument/2006/relationships/hyperlink" Target="http://www.ncbi.nlm.nih.gov/pubmed/19878606" TargetMode="External"/><Relationship Id="rId170" Type="http://schemas.openxmlformats.org/officeDocument/2006/relationships/hyperlink" Target="http://www.ncbi.nlm.nih.gov/pubmed/23586484" TargetMode="External"/><Relationship Id="rId171" Type="http://schemas.openxmlformats.org/officeDocument/2006/relationships/hyperlink" Target="http://www.ncbi.nlm.nih.gov/pubmed/21525143" TargetMode="External"/><Relationship Id="rId172" Type="http://schemas.openxmlformats.org/officeDocument/2006/relationships/hyperlink" Target="http://www.ncbi.nlm.nih.gov/pubmed/20122183" TargetMode="External"/><Relationship Id="rId173" Type="http://schemas.openxmlformats.org/officeDocument/2006/relationships/hyperlink" Target="http://www.ncbi.nlm.nih.gov/pubmed/18398452" TargetMode="External"/><Relationship Id="rId174" Type="http://schemas.openxmlformats.org/officeDocument/2006/relationships/hyperlink" Target="http://www.ncbi.nlm.nih.gov/pubmed/24024083" TargetMode="External"/><Relationship Id="rId175" Type="http://schemas.openxmlformats.org/officeDocument/2006/relationships/hyperlink" Target="http://www.ncbi.nlm.nih.gov/pubmed/18048181" TargetMode="External"/><Relationship Id="rId176" Type="http://schemas.openxmlformats.org/officeDocument/2006/relationships/hyperlink" Target="http://www.ncbi.nlm.nih.gov/pubmed/22168237" TargetMode="External"/><Relationship Id="rId177" Type="http://schemas.openxmlformats.org/officeDocument/2006/relationships/hyperlink" Target="http://www.ncbi.nlm.nih.gov/pubmed/26400819" TargetMode="External"/><Relationship Id="rId178" Type="http://schemas.openxmlformats.org/officeDocument/2006/relationships/hyperlink" Target="http://www.ncbi.nlm.nih.gov/pubmed/12217916" TargetMode="External"/><Relationship Id="rId179" Type="http://schemas.openxmlformats.org/officeDocument/2006/relationships/hyperlink" Target="http://www.ncbi.nlm.nih.gov/pubmed/24526710" TargetMode="External"/><Relationship Id="rId180" Type="http://schemas.openxmlformats.org/officeDocument/2006/relationships/hyperlink" Target="http://www.ncbi.nlm.nih.gov/pubmed/21385046" TargetMode="External"/><Relationship Id="rId181" Type="http://schemas.openxmlformats.org/officeDocument/2006/relationships/hyperlink" Target="http://www.ncbi.nlm.nih.gov/pubmed/25252881" TargetMode="External"/><Relationship Id="rId182" Type="http://schemas.openxmlformats.org/officeDocument/2006/relationships/hyperlink" Target="http://www.ncbi.nlm.nih.gov/pubmed/26494581" TargetMode="External"/><Relationship Id="rId183" Type="http://schemas.openxmlformats.org/officeDocument/2006/relationships/hyperlink" Target="http://www.ncbi.nlm.nih.gov/pubmed/12603038" TargetMode="External"/><Relationship Id="rId184" Type="http://schemas.openxmlformats.org/officeDocument/2006/relationships/hyperlink" Target="http://www.ncbi.nlm.nih.gov/pubmed/22829624" TargetMode="External"/><Relationship Id="rId185" Type="http://schemas.openxmlformats.org/officeDocument/2006/relationships/hyperlink" Target="http://www.ncbi.nlm.nih.gov/pubmed/23212387" TargetMode="External"/><Relationship Id="rId186" Type="http://schemas.openxmlformats.org/officeDocument/2006/relationships/hyperlink" Target="http://www.ncbi.nlm.nih.gov/pubmed/17945691" TargetMode="External"/><Relationship Id="rId187" Type="http://schemas.openxmlformats.org/officeDocument/2006/relationships/hyperlink" Target="http://www.ncbi.nlm.nih.gov/pubmed/23485108" TargetMode="External"/><Relationship Id="rId188" Type="http://schemas.openxmlformats.org/officeDocument/2006/relationships/hyperlink" Target="http://www.ncbi.nlm.nih.gov/pubmed/15955780" TargetMode="External"/><Relationship Id="rId189" Type="http://schemas.openxmlformats.org/officeDocument/2006/relationships/hyperlink" Target="http://www.ncbi.nlm.nih.gov/pubmed/11934755" TargetMode="External"/><Relationship Id="rId190" Type="http://schemas.openxmlformats.org/officeDocument/2006/relationships/hyperlink" Target="http://www.ncbi.nlm.nih.gov/pubmed/24170394" TargetMode="External"/><Relationship Id="rId191" Type="http://schemas.openxmlformats.org/officeDocument/2006/relationships/hyperlink" Target="http://www.ncbi.nlm.nih.gov/pubmed/23202746" TargetMode="External"/><Relationship Id="rId192" Type="http://schemas.openxmlformats.org/officeDocument/2006/relationships/hyperlink" Target="http://www.ncbi.nlm.nih.gov/pubmed/22156294" TargetMode="External"/><Relationship Id="rId193" Type="http://schemas.openxmlformats.org/officeDocument/2006/relationships/hyperlink" Target="http://www.ncbi.nlm.nih.gov/pubmed/22212352" TargetMode="External"/><Relationship Id="rId194" Type="http://schemas.openxmlformats.org/officeDocument/2006/relationships/hyperlink" Target="http://www.ncbi.nlm.nih.gov/pubmed/23666209" TargetMode="External"/><Relationship Id="rId195" Type="http://schemas.openxmlformats.org/officeDocument/2006/relationships/hyperlink" Target="http://www.ncbi.nlm.nih.gov/pubmed/18689823" TargetMode="External"/><Relationship Id="rId196" Type="http://schemas.openxmlformats.org/officeDocument/2006/relationships/hyperlink" Target="http://www.ncbi.nlm.nih.gov/pubmed/18974170" TargetMode="External"/><Relationship Id="rId197" Type="http://schemas.openxmlformats.org/officeDocument/2006/relationships/hyperlink" Target="http://www.ncbi.nlm.nih.gov/pubmed/26220471" TargetMode="External"/><Relationship Id="rId198" Type="http://schemas.openxmlformats.org/officeDocument/2006/relationships/hyperlink" Target="http://www.ncbi.nlm.nih.gov/pubmed/25165095" TargetMode="External"/><Relationship Id="rId199" Type="http://schemas.openxmlformats.org/officeDocument/2006/relationships/hyperlink" Target="http://www.ncbi.nlm.nih.gov/pubmed/24894600" TargetMode="External"/><Relationship Id="rId200" Type="http://schemas.openxmlformats.org/officeDocument/2006/relationships/hyperlink" Target="http://www.ncbi.nlm.nih.gov/pubmed/23358824" TargetMode="External"/><Relationship Id="rId201" Type="http://schemas.openxmlformats.org/officeDocument/2006/relationships/hyperlink" Target="http://www.ncbi.nlm.nih.gov/pubmed/25637556" TargetMode="External"/><Relationship Id="rId202" Type="http://schemas.openxmlformats.org/officeDocument/2006/relationships/hyperlink" Target="http://www.ncbi.nlm.nih.gov/pubmed/22576173" TargetMode="External"/><Relationship Id="rId203" Type="http://schemas.openxmlformats.org/officeDocument/2006/relationships/hyperlink" Target="http://www.ncbi.nlm.nih.gov/pubmed/16144805" TargetMode="External"/><Relationship Id="rId204" Type="http://schemas.openxmlformats.org/officeDocument/2006/relationships/hyperlink" Target="http://www.ncbi.nlm.nih.gov/pubmed/15676079" TargetMode="External"/><Relationship Id="rId205" Type="http://schemas.openxmlformats.org/officeDocument/2006/relationships/hyperlink" Target="http://www.ncbi.nlm.nih.gov/pubmed/23967117" TargetMode="External"/><Relationship Id="rId206" Type="http://schemas.openxmlformats.org/officeDocument/2006/relationships/hyperlink" Target="http://www.ncbi.nlm.nih.gov/pubmed/23246109" TargetMode="External"/><Relationship Id="rId207" Type="http://schemas.openxmlformats.org/officeDocument/2006/relationships/hyperlink" Target="http://www.ncbi.nlm.nih.gov/pubmed/24534604" TargetMode="External"/><Relationship Id="rId208" Type="http://schemas.openxmlformats.org/officeDocument/2006/relationships/hyperlink" Target="http://www.ncbi.nlm.nih.gov/pubmed/10068696" TargetMode="External"/><Relationship Id="rId209" Type="http://schemas.openxmlformats.org/officeDocument/2006/relationships/hyperlink" Target="http://www.ncbi.nlm.nih.gov/pubmed/21775302" TargetMode="External"/><Relationship Id="rId210" Type="http://schemas.openxmlformats.org/officeDocument/2006/relationships/hyperlink" Target="http://www.ncbi.nlm.nih.gov/pubmed/21342569" TargetMode="External"/><Relationship Id="rId211" Type="http://schemas.openxmlformats.org/officeDocument/2006/relationships/hyperlink" Target="http://www.ncbi.nlm.nih.gov/pubmed/12385990" TargetMode="External"/><Relationship Id="rId212" Type="http://schemas.openxmlformats.org/officeDocument/2006/relationships/hyperlink" Target="http://www.ncbi.nlm.nih.gov/pubmed/17147805" TargetMode="External"/><Relationship Id="rId213" Type="http://schemas.openxmlformats.org/officeDocument/2006/relationships/hyperlink" Target="http://www.ncbi.nlm.nih.gov/pubmed/24195722" TargetMode="External"/><Relationship Id="rId214" Type="http://schemas.openxmlformats.org/officeDocument/2006/relationships/hyperlink" Target="http://www.ncbi.nlm.nih.gov/pubmed/12385977" TargetMode="External"/><Relationship Id="rId215" Type="http://schemas.openxmlformats.org/officeDocument/2006/relationships/hyperlink" Target="http://www.ncbi.nlm.nih.gov/pubmed/1857191" TargetMode="External"/><Relationship Id="rId216" Type="http://schemas.openxmlformats.org/officeDocument/2006/relationships/hyperlink" Target="http://www.ncbi.nlm.nih.gov/pubmed/24675685" TargetMode="External"/><Relationship Id="rId217" Type="http://schemas.openxmlformats.org/officeDocument/2006/relationships/hyperlink" Target="http://www.ncbi.nlm.nih.gov/pubmed/20529929" TargetMode="External"/><Relationship Id="rId218" Type="http://schemas.openxmlformats.org/officeDocument/2006/relationships/hyperlink" Target="http://www.ncbi.nlm.nih.gov/pubmed/24443382" TargetMode="External"/><Relationship Id="rId219" Type="http://schemas.openxmlformats.org/officeDocument/2006/relationships/hyperlink" Target="http://www.ncbi.nlm.nih.gov/pubmed/25626517" TargetMode="External"/><Relationship Id="rId220" Type="http://schemas.openxmlformats.org/officeDocument/2006/relationships/hyperlink" Target="http://www.ncbi.nlm.nih.gov/pubmed/17257426" TargetMode="External"/><Relationship Id="rId221" Type="http://schemas.openxmlformats.org/officeDocument/2006/relationships/hyperlink" Target="http://www.ncbi.nlm.nih.gov/pubmed/23435231" TargetMode="External"/><Relationship Id="rId222" Type="http://schemas.openxmlformats.org/officeDocument/2006/relationships/hyperlink" Target="http://www.ncbi.nlm.nih.gov/pubmed/22373417" TargetMode="External"/><Relationship Id="rId223" Type="http://schemas.openxmlformats.org/officeDocument/2006/relationships/hyperlink" Target="http://www.ncbi.nlm.nih.gov/pubmed/17890735" TargetMode="External"/><Relationship Id="rId224" Type="http://schemas.openxmlformats.org/officeDocument/2006/relationships/hyperlink" Target="http://www.ncbi.nlm.nih.gov/pubmed/19497933" TargetMode="External"/><Relationship Id="rId225" Type="http://schemas.openxmlformats.org/officeDocument/2006/relationships/hyperlink" Target="http://www.ncbi.nlm.nih.gov/pubmed/22759419" TargetMode="External"/><Relationship Id="rId226" Type="http://schemas.openxmlformats.org/officeDocument/2006/relationships/hyperlink" Target="http://www.ncbi.nlm.nih.gov/pubmed/18083777" TargetMode="External"/><Relationship Id="rId227" Type="http://schemas.openxmlformats.org/officeDocument/2006/relationships/hyperlink" Target="http://www.ncbi.nlm.nih.gov/pubmed/17127215" TargetMode="External"/><Relationship Id="rId228" Type="http://schemas.openxmlformats.org/officeDocument/2006/relationships/hyperlink" Target="http://www.ncbi.nlm.nih.gov/pubmed/25928589" TargetMode="External"/><Relationship Id="rId229" Type="http://schemas.openxmlformats.org/officeDocument/2006/relationships/hyperlink" Target="http://www.ncbi.nlm.nih.gov/pubmed/21419864" TargetMode="External"/><Relationship Id="rId230" Type="http://schemas.openxmlformats.org/officeDocument/2006/relationships/hyperlink" Target="http://www.ncbi.nlm.nih.gov/pubmed/21071794" TargetMode="External"/><Relationship Id="rId231" Type="http://schemas.openxmlformats.org/officeDocument/2006/relationships/hyperlink" Target="http://www.ncbi.nlm.nih.gov/pubmed/21480434" TargetMode="External"/><Relationship Id="rId232" Type="http://schemas.openxmlformats.org/officeDocument/2006/relationships/hyperlink" Target="http://www.ncbi.nlm.nih.gov/pubmed/24678591" TargetMode="External"/><Relationship Id="rId233" Type="http://schemas.openxmlformats.org/officeDocument/2006/relationships/hyperlink" Target="http://www.ncbi.nlm.nih.gov/pubmed/17158778" TargetMode="External"/><Relationship Id="rId234" Type="http://schemas.openxmlformats.org/officeDocument/2006/relationships/hyperlink" Target="http://www.ncbi.nlm.nih.gov/pubmed/16061938" TargetMode="External"/><Relationship Id="rId235" Type="http://schemas.openxmlformats.org/officeDocument/2006/relationships/hyperlink" Target="http://www.ncbi.nlm.nih.gov/pubmed/20147201" TargetMode="External"/><Relationship Id="rId236" Type="http://schemas.openxmlformats.org/officeDocument/2006/relationships/hyperlink" Target="http://www.ncbi.nlm.nih.gov/pubmed/20739310" TargetMode="External"/><Relationship Id="rId237" Type="http://schemas.openxmlformats.org/officeDocument/2006/relationships/hyperlink" Target="http://www.ncbi.nlm.nih.gov/pubmed/23413433" TargetMode="External"/><Relationship Id="rId238" Type="http://schemas.openxmlformats.org/officeDocument/2006/relationships/hyperlink" Target="http://www.ncbi.nlm.nih.gov/pubmed/24894505" TargetMode="External"/><Relationship Id="rId239" Type="http://schemas.openxmlformats.org/officeDocument/2006/relationships/hyperlink" Target="http://www.ncbi.nlm.nih.gov/pubmed/21670797" TargetMode="External"/><Relationship Id="rId240" Type="http://schemas.openxmlformats.org/officeDocument/2006/relationships/hyperlink" Target="http://www.ncbi.nlm.nih.gov/pubmed/21450712" TargetMode="External"/><Relationship Id="rId241" Type="http://schemas.openxmlformats.org/officeDocument/2006/relationships/hyperlink" Target="http://www.ncbi.nlm.nih.gov/pubmed/16362903" TargetMode="External"/><Relationship Id="rId242" Type="http://schemas.openxmlformats.org/officeDocument/2006/relationships/hyperlink" Target="http://www.ncbi.nlm.nih.gov/pubmed/24044377" TargetMode="External"/><Relationship Id="rId243" Type="http://schemas.openxmlformats.org/officeDocument/2006/relationships/hyperlink" Target="http://www.ncbi.nlm.nih.gov/pubmed/25995232" TargetMode="External"/><Relationship Id="rId244" Type="http://schemas.openxmlformats.org/officeDocument/2006/relationships/hyperlink" Target="http://www.ncbi.nlm.nih.gov/pubmed/19880369" TargetMode="External"/><Relationship Id="rId245" Type="http://schemas.openxmlformats.org/officeDocument/2006/relationships/hyperlink" Target="http://www.ncbi.nlm.nih.gov/pubmed/15837170" TargetMode="External"/><Relationship Id="rId246" Type="http://schemas.openxmlformats.org/officeDocument/2006/relationships/hyperlink" Target="http://www.ncbi.nlm.nih.gov/pubmed/12364612" TargetMode="External"/><Relationship Id="rId247" Type="http://schemas.openxmlformats.org/officeDocument/2006/relationships/hyperlink" Target="http://www.ncbi.nlm.nih.gov/pubmed/15819989" TargetMode="External"/><Relationship Id="rId248" Type="http://schemas.openxmlformats.org/officeDocument/2006/relationships/hyperlink" Target="http://www.ncbi.nlm.nih.gov/pubmed/25081493" TargetMode="External"/><Relationship Id="rId249" Type="http://schemas.openxmlformats.org/officeDocument/2006/relationships/hyperlink" Target="http://www.ncbi.nlm.nih.gov/pubmed/23353650" TargetMode="External"/><Relationship Id="rId250" Type="http://schemas.openxmlformats.org/officeDocument/2006/relationships/hyperlink" Target="http://www.ncbi.nlm.nih.gov/pubmed/24524881" TargetMode="External"/><Relationship Id="rId251" Type="http://schemas.openxmlformats.org/officeDocument/2006/relationships/hyperlink" Target="http://www.ncbi.nlm.nih.gov/pubmed/24098642" TargetMode="External"/><Relationship Id="rId252" Type="http://schemas.openxmlformats.org/officeDocument/2006/relationships/hyperlink" Target="http://www.ncbi.nlm.nih.gov/pubmed/20951196" TargetMode="External"/><Relationship Id="rId253" Type="http://schemas.openxmlformats.org/officeDocument/2006/relationships/hyperlink" Target="http://www.ncbi.nlm.nih.gov/pubmed/20144947" TargetMode="External"/><Relationship Id="rId254" Type="http://schemas.openxmlformats.org/officeDocument/2006/relationships/hyperlink" Target="http://www.ncbi.nlm.nih.gov/pubmed/21997462" TargetMode="External"/><Relationship Id="rId255" Type="http://schemas.openxmlformats.org/officeDocument/2006/relationships/hyperlink" Target="http://www.ncbi.nlm.nih.gov/pubmed/17355623" TargetMode="External"/><Relationship Id="rId256" Type="http://schemas.openxmlformats.org/officeDocument/2006/relationships/hyperlink" Target="http://www.ncbi.nlm.nih.gov/pubmed/25161220" TargetMode="External"/><Relationship Id="rId257" Type="http://schemas.openxmlformats.org/officeDocument/2006/relationships/hyperlink" Target="http://www.ncbi.nlm.nih.gov/pubmed/21867510" TargetMode="External"/><Relationship Id="rId258" Type="http://schemas.openxmlformats.org/officeDocument/2006/relationships/hyperlink" Target="http://www.ncbi.nlm.nih.gov/pubmed/12824352" TargetMode="External"/><Relationship Id="rId259" Type="http://schemas.openxmlformats.org/officeDocument/2006/relationships/hyperlink" Target="http://www.ncbi.nlm.nih.gov/pubmed/25651949" TargetMode="External"/><Relationship Id="rId260" Type="http://schemas.openxmlformats.org/officeDocument/2006/relationships/hyperlink" Target="http://www.ncbi.nlm.nih.gov/pubmed/21296750" TargetMode="External"/><Relationship Id="rId261" Type="http://schemas.openxmlformats.org/officeDocument/2006/relationships/hyperlink" Target="http://www.ncbi.nlm.nih.gov/pubmed/17503386" TargetMode="External"/><Relationship Id="rId262" Type="http://schemas.openxmlformats.org/officeDocument/2006/relationships/hyperlink" Target="http://www.ncbi.nlm.nih.gov/pubmed/20628545" TargetMode="External"/><Relationship Id="rId263" Type="http://schemas.openxmlformats.org/officeDocument/2006/relationships/hyperlink" Target="http://www.ncbi.nlm.nih.gov/pubmed/24699692" TargetMode="External"/><Relationship Id="rId264" Type="http://schemas.openxmlformats.org/officeDocument/2006/relationships/hyperlink" Target="http://www.ncbi.nlm.nih.gov/pubmed/25371430" TargetMode="External"/><Relationship Id="rId265" Type="http://schemas.openxmlformats.org/officeDocument/2006/relationships/hyperlink" Target="http://www.ncbi.nlm.nih.gov/pubmed/21217122" TargetMode="External"/><Relationship Id="rId266" Type="http://schemas.openxmlformats.org/officeDocument/2006/relationships/hyperlink" Target="http://www.ncbi.nlm.nih.gov/pubmed/15458580" TargetMode="External"/><Relationship Id="rId267" Type="http://schemas.openxmlformats.org/officeDocument/2006/relationships/hyperlink" Target="http://www.ncbi.nlm.nih.gov/pubmed/22168258" TargetMode="External"/><Relationship Id="rId268" Type="http://schemas.openxmlformats.org/officeDocument/2006/relationships/hyperlink" Target="http://www.ncbi.nlm.nih.gov/pubmed/25398475" TargetMode="External"/><Relationship Id="rId269" Type="http://schemas.openxmlformats.org/officeDocument/2006/relationships/hyperlink" Target="http://www.ncbi.nlm.nih.gov/pubmed/19909532" TargetMode="External"/><Relationship Id="rId270" Type="http://schemas.openxmlformats.org/officeDocument/2006/relationships/hyperlink" Target="http://www.ncbi.nlm.nih.gov/pubmed/22402614" TargetMode="External"/><Relationship Id="rId271" Type="http://schemas.openxmlformats.org/officeDocument/2006/relationships/hyperlink" Target="http://www.ncbi.nlm.nih.gov/pubmed/24846939" TargetMode="External"/><Relationship Id="rId272" Type="http://schemas.openxmlformats.org/officeDocument/2006/relationships/hyperlink" Target="http://www.ncbi.nlm.nih.gov/pubmed/25495907" TargetMode="External"/><Relationship Id="rId273" Type="http://schemas.openxmlformats.org/officeDocument/2006/relationships/hyperlink" Target="http://www.ncbi.nlm.nih.gov/pubmed/25577371" TargetMode="External"/><Relationship Id="rId274" Type="http://schemas.openxmlformats.org/officeDocument/2006/relationships/hyperlink" Target="http://www.ncbi.nlm.nih.gov/pubmed/26389570" TargetMode="External"/><Relationship Id="rId275" Type="http://schemas.openxmlformats.org/officeDocument/2006/relationships/hyperlink" Target="http://www.ncbi.nlm.nih.gov/pubmed/25380957" TargetMode="External"/><Relationship Id="rId276" Type="http://schemas.openxmlformats.org/officeDocument/2006/relationships/hyperlink" Target="http://www.ncbi.nlm.nih.gov/pubmed/19908361" TargetMode="External"/><Relationship Id="rId277" Type="http://schemas.openxmlformats.org/officeDocument/2006/relationships/hyperlink" Target="http://www.ncbi.nlm.nih.gov/pubmed/25143289" TargetMode="External"/><Relationship Id="rId278" Type="http://schemas.openxmlformats.org/officeDocument/2006/relationships/hyperlink" Target="http://www.ncbi.nlm.nih.gov/pubmed/23990416" TargetMode="External"/><Relationship Id="rId279" Type="http://schemas.openxmlformats.org/officeDocument/2006/relationships/hyperlink" Target="http://www.ncbi.nlm.nih.gov/pubmed/22592379" TargetMode="External"/><Relationship Id="rId280" Type="http://schemas.openxmlformats.org/officeDocument/2006/relationships/hyperlink" Target="http://www.ncbi.nlm.nih.gov/pubmed/26069264" TargetMode="External"/><Relationship Id="rId281" Type="http://schemas.openxmlformats.org/officeDocument/2006/relationships/hyperlink" Target="http://www.ncbi.nlm.nih.gov/pubmed/19208115" TargetMode="External"/><Relationship Id="rId282" Type="http://schemas.openxmlformats.org/officeDocument/2006/relationships/hyperlink" Target="http://www.ncbi.nlm.nih.gov/pubmed/19594880" TargetMode="External"/><Relationship Id="rId283" Type="http://schemas.openxmlformats.org/officeDocument/2006/relationships/hyperlink" Target="http://www.ncbi.nlm.nih.gov/pubmed/24779008" TargetMode="External"/><Relationship Id="rId284" Type="http://schemas.openxmlformats.org/officeDocument/2006/relationships/hyperlink" Target="http://www.ncbi.nlm.nih.gov/pubmed/23792707" TargetMode="External"/><Relationship Id="rId285" Type="http://schemas.openxmlformats.org/officeDocument/2006/relationships/hyperlink" Target="http://www.ncbi.nlm.nih.gov/pubmed/11108700" TargetMode="External"/><Relationship Id="rId286" Type="http://schemas.openxmlformats.org/officeDocument/2006/relationships/hyperlink" Target="http://www.ncbi.nlm.nih.gov/pubmed/22457070" TargetMode="External"/><Relationship Id="rId287" Type="http://schemas.openxmlformats.org/officeDocument/2006/relationships/hyperlink" Target="http://www.ncbi.nlm.nih.gov/pubmed/21714130" TargetMode="External"/><Relationship Id="rId288" Type="http://schemas.openxmlformats.org/officeDocument/2006/relationships/hyperlink" Target="http://www.ncbi.nlm.nih.gov/pubmed/18296485" TargetMode="External"/><Relationship Id="rId289" Type="http://schemas.openxmlformats.org/officeDocument/2006/relationships/hyperlink" Target="http://www.ncbi.nlm.nih.gov/pubmed/18428768" TargetMode="External"/><Relationship Id="rId290" Type="http://schemas.openxmlformats.org/officeDocument/2006/relationships/hyperlink" Target="http://www.ncbi.nlm.nih.gov/pubmed/20122220" TargetMode="External"/><Relationship Id="rId291" Type="http://schemas.openxmlformats.org/officeDocument/2006/relationships/hyperlink" Target="http://www.ncbi.nlm.nih.gov/pubmed/19759199" TargetMode="External"/><Relationship Id="rId292" Type="http://schemas.openxmlformats.org/officeDocument/2006/relationships/hyperlink" Target="http://www.ncbi.nlm.nih.gov/pubmed/23449944" TargetMode="External"/><Relationship Id="rId293" Type="http://schemas.openxmlformats.org/officeDocument/2006/relationships/hyperlink" Target="http://www.ncbi.nlm.nih.gov/pubmed/23871964" TargetMode="External"/><Relationship Id="rId294" Type="http://schemas.openxmlformats.org/officeDocument/2006/relationships/hyperlink" Target="http://www.ncbi.nlm.nih.gov/pubmed/17032673" TargetMode="External"/><Relationship Id="rId295" Type="http://schemas.openxmlformats.org/officeDocument/2006/relationships/hyperlink" Target="http://www.ncbi.nlm.nih.gov/pubmed/25015987" TargetMode="External"/><Relationship Id="rId296" Type="http://schemas.openxmlformats.org/officeDocument/2006/relationships/hyperlink" Target="http://www.ncbi.nlm.nih.gov/pubmed/17660204" TargetMode="External"/><Relationship Id="rId297" Type="http://schemas.openxmlformats.org/officeDocument/2006/relationships/hyperlink" Target="http://www.ncbi.nlm.nih.gov/pubmed/22384016" TargetMode="External"/><Relationship Id="rId298" Type="http://schemas.openxmlformats.org/officeDocument/2006/relationships/hyperlink" Target="http://www.ncbi.nlm.nih.gov/pubmed/15483331" TargetMode="External"/><Relationship Id="rId299" Type="http://schemas.openxmlformats.org/officeDocument/2006/relationships/hyperlink" Target="http://www.ncbi.nlm.nih.gov/pubmed/16209710" TargetMode="External"/><Relationship Id="rId300" Type="http://schemas.openxmlformats.org/officeDocument/2006/relationships/hyperlink" Target="http://www.ncbi.nlm.nih.gov/pubmed/22039207" TargetMode="External"/><Relationship Id="rId301" Type="http://schemas.openxmlformats.org/officeDocument/2006/relationships/hyperlink" Target="http://www.ncbi.nlm.nih.gov/pubmed/22809309" TargetMode="External"/><Relationship Id="rId302" Type="http://schemas.openxmlformats.org/officeDocument/2006/relationships/hyperlink" Target="http://www.ncbi.nlm.nih.gov/pubmed/18165802" TargetMode="External"/><Relationship Id="rId303" Type="http://schemas.openxmlformats.org/officeDocument/2006/relationships/hyperlink" Target="http://www.ncbi.nlm.nih.gov/pubmed/21342544" TargetMode="External"/><Relationship Id="rId304" Type="http://schemas.openxmlformats.org/officeDocument/2006/relationships/hyperlink" Target="http://www.ncbi.nlm.nih.gov/pubmed/17953748" TargetMode="External"/><Relationship Id="rId305" Type="http://schemas.openxmlformats.org/officeDocument/2006/relationships/hyperlink" Target="http://www.ncbi.nlm.nih.gov/pubmed/18229679" TargetMode="External"/><Relationship Id="rId306" Type="http://schemas.openxmlformats.org/officeDocument/2006/relationships/hyperlink" Target="http://www.ncbi.nlm.nih.gov/pubmed/21724594" TargetMode="External"/><Relationship Id="rId307" Type="http://schemas.openxmlformats.org/officeDocument/2006/relationships/hyperlink" Target="http://www.ncbi.nlm.nih.gov/pubmed/24334383" TargetMode="External"/><Relationship Id="rId308" Type="http://schemas.openxmlformats.org/officeDocument/2006/relationships/hyperlink" Target="http://www.ncbi.nlm.nih.gov/pubmed/18048188" TargetMode="External"/><Relationship Id="rId309" Type="http://schemas.openxmlformats.org/officeDocument/2006/relationships/hyperlink" Target="http://www.ncbi.nlm.nih.gov/pubmed/15374876" TargetMode="External"/><Relationship Id="rId310" Type="http://schemas.openxmlformats.org/officeDocument/2006/relationships/hyperlink" Target="http://www.ncbi.nlm.nih.gov/pubmed/21505035" TargetMode="External"/><Relationship Id="rId311" Type="http://schemas.openxmlformats.org/officeDocument/2006/relationships/hyperlink" Target="http://www.ncbi.nlm.nih.gov/pubmed/22928840" TargetMode="External"/><Relationship Id="rId312" Type="http://schemas.openxmlformats.org/officeDocument/2006/relationships/hyperlink" Target="http://www.ncbi.nlm.nih.gov/pubmed/18251993" TargetMode="External"/><Relationship Id="rId313" Type="http://schemas.openxmlformats.org/officeDocument/2006/relationships/hyperlink" Target="http://www.ncbi.nlm.nih.gov/pubmed/22074762" TargetMode="External"/><Relationship Id="rId314" Type="http://schemas.openxmlformats.org/officeDocument/2006/relationships/hyperlink" Target="http://www.ncbi.nlm.nih.gov/pubmed/14534189" TargetMode="External"/><Relationship Id="rId315" Type="http://schemas.openxmlformats.org/officeDocument/2006/relationships/hyperlink" Target="http://www.ncbi.nlm.nih.gov/pubmed/17470273" TargetMode="External"/><Relationship Id="rId316" Type="http://schemas.openxmlformats.org/officeDocument/2006/relationships/hyperlink" Target="http://www.ncbi.nlm.nih.gov/pubmed/23853064" TargetMode="External"/><Relationship Id="rId317" Type="http://schemas.openxmlformats.org/officeDocument/2006/relationships/hyperlink" Target="http://www.ncbi.nlm.nih.gov/pubmed/17110369" TargetMode="External"/><Relationship Id="rId318" Type="http://schemas.openxmlformats.org/officeDocument/2006/relationships/hyperlink" Target="http://www.ncbi.nlm.nih.gov/pubmed/23103880" TargetMode="External"/><Relationship Id="rId319" Type="http://schemas.openxmlformats.org/officeDocument/2006/relationships/hyperlink" Target="http://www.ncbi.nlm.nih.gov/pubmed/14642655" TargetMode="External"/><Relationship Id="rId320" Type="http://schemas.openxmlformats.org/officeDocument/2006/relationships/hyperlink" Target="http://www.ncbi.nlm.nih.gov/pubmed/16188930" TargetMode="External"/><Relationship Id="rId321" Type="http://schemas.openxmlformats.org/officeDocument/2006/relationships/hyperlink" Target="http://www.ncbi.nlm.nih.gov/pubmed/17698491" TargetMode="External"/><Relationship Id="rId322" Type="http://schemas.openxmlformats.org/officeDocument/2006/relationships/hyperlink" Target="http://www.ncbi.nlm.nih.gov/pubmed/21729295" TargetMode="External"/><Relationship Id="rId323" Type="http://schemas.openxmlformats.org/officeDocument/2006/relationships/hyperlink" Target="http://www.ncbi.nlm.nih.gov/pubmed/24091401" TargetMode="External"/><Relationship Id="rId324" Type="http://schemas.openxmlformats.org/officeDocument/2006/relationships/hyperlink" Target="http://www.ncbi.nlm.nih.gov/pubmed/24989857" TargetMode="External"/><Relationship Id="rId325" Type="http://schemas.openxmlformats.org/officeDocument/2006/relationships/hyperlink" Target="http://www.ncbi.nlm.nih.gov/pubmed/21672185" TargetMode="External"/><Relationship Id="rId326" Type="http://schemas.openxmlformats.org/officeDocument/2006/relationships/hyperlink" Target="http://www.ncbi.nlm.nih.gov/pubmed/23066102" TargetMode="External"/><Relationship Id="rId327" Type="http://schemas.openxmlformats.org/officeDocument/2006/relationships/hyperlink" Target="http://www.ncbi.nlm.nih.gov/pubmed/19772398" TargetMode="External"/><Relationship Id="rId328" Type="http://schemas.openxmlformats.org/officeDocument/2006/relationships/hyperlink" Target="http://www.ncbi.nlm.nih.gov/pubmed/24090403" TargetMode="External"/><Relationship Id="rId329" Type="http://schemas.openxmlformats.org/officeDocument/2006/relationships/hyperlink" Target="http://www.ncbi.nlm.nih.gov/pubmed/23469172" TargetMode="External"/><Relationship Id="rId330" Type="http://schemas.openxmlformats.org/officeDocument/2006/relationships/hyperlink" Target="http://www.ncbi.nlm.nih.gov/pubmed/26033916" TargetMode="External"/><Relationship Id="rId331" Type="http://schemas.openxmlformats.org/officeDocument/2006/relationships/hyperlink" Target="http://www.ncbi.nlm.nih.gov/pubmed/18229672" TargetMode="External"/><Relationship Id="rId332" Type="http://schemas.openxmlformats.org/officeDocument/2006/relationships/hyperlink" Target="http://www.ncbi.nlm.nih.gov/pubmed/16845078" TargetMode="External"/><Relationship Id="rId333" Type="http://schemas.openxmlformats.org/officeDocument/2006/relationships/hyperlink" Target="http://www.ncbi.nlm.nih.gov/pubmed/19239711" TargetMode="External"/><Relationship Id="rId334" Type="http://schemas.openxmlformats.org/officeDocument/2006/relationships/hyperlink" Target="http://www.ncbi.nlm.nih.gov/pubmed/22676195" TargetMode="External"/><Relationship Id="rId335" Type="http://schemas.openxmlformats.org/officeDocument/2006/relationships/hyperlink" Target="http://www.ncbi.nlm.nih.gov/pubmed/21088026" TargetMode="External"/><Relationship Id="rId336" Type="http://schemas.openxmlformats.org/officeDocument/2006/relationships/hyperlink" Target="http://www.ncbi.nlm.nih.gov/pubmed/24227677" TargetMode="External"/><Relationship Id="rId337" Type="http://schemas.openxmlformats.org/officeDocument/2006/relationships/hyperlink" Target="http://www.ncbi.nlm.nih.gov/pubmed/24885381" TargetMode="External"/><Relationship Id="rId338" Type="http://schemas.openxmlformats.org/officeDocument/2006/relationships/hyperlink" Target="http://www.ncbi.nlm.nih.gov/pubmed/20427515" TargetMode="External"/><Relationship Id="rId339" Type="http://schemas.openxmlformats.org/officeDocument/2006/relationships/hyperlink" Target="http://www.ncbi.nlm.nih.gov/pubmed/17237082" TargetMode="External"/><Relationship Id="rId340" Type="http://schemas.openxmlformats.org/officeDocument/2006/relationships/hyperlink" Target="http://www.ncbi.nlm.nih.gov/pubmed/14980012" TargetMode="External"/><Relationship Id="rId341" Type="http://schemas.openxmlformats.org/officeDocument/2006/relationships/hyperlink" Target="http://www.ncbi.nlm.nih.gov/pubmed/24639164" TargetMode="External"/><Relationship Id="rId342" Type="http://schemas.openxmlformats.org/officeDocument/2006/relationships/hyperlink" Target="http://www.ncbi.nlm.nih.gov/pubmed/19675096" TargetMode="External"/><Relationship Id="rId343" Type="http://schemas.openxmlformats.org/officeDocument/2006/relationships/hyperlink" Target="http://www.ncbi.nlm.nih.gov/pubmed/15980534" TargetMode="External"/><Relationship Id="rId344" Type="http://schemas.openxmlformats.org/officeDocument/2006/relationships/hyperlink" Target="http://www.ncbi.nlm.nih.gov/pubmed/19907642" TargetMode="External"/><Relationship Id="rId345" Type="http://schemas.openxmlformats.org/officeDocument/2006/relationships/hyperlink" Target="http://www.ncbi.nlm.nih.gov/pubmed/21599912" TargetMode="External"/><Relationship Id="rId346" Type="http://schemas.openxmlformats.org/officeDocument/2006/relationships/hyperlink" Target="http://www.ncbi.nlm.nih.gov/pubmed/11473001" TargetMode="External"/><Relationship Id="rId347" Type="http://schemas.openxmlformats.org/officeDocument/2006/relationships/hyperlink" Target="http://www.ncbi.nlm.nih.gov/pubmed/19900305" TargetMode="External"/><Relationship Id="rId348" Type="http://schemas.openxmlformats.org/officeDocument/2006/relationships/hyperlink" Target="http://www.ncbi.nlm.nih.gov/pubmed/24947750" TargetMode="External"/><Relationship Id="rId349" Type="http://schemas.openxmlformats.org/officeDocument/2006/relationships/hyperlink" Target="http://www.ncbi.nlm.nih.gov/pubmed/18755046" TargetMode="External"/><Relationship Id="rId350" Type="http://schemas.openxmlformats.org/officeDocument/2006/relationships/hyperlink" Target="http://www.ncbi.nlm.nih.gov/pubmed/18556476" TargetMode="External"/><Relationship Id="rId351" Type="http://schemas.openxmlformats.org/officeDocument/2006/relationships/hyperlink" Target="http://www.ncbi.nlm.nih.gov/pubmed/25482036" TargetMode="External"/><Relationship Id="rId352" Type="http://schemas.openxmlformats.org/officeDocument/2006/relationships/hyperlink" Target="http://www.ncbi.nlm.nih.gov/pubmed/19535537" TargetMode="External"/><Relationship Id="rId353" Type="http://schemas.openxmlformats.org/officeDocument/2006/relationships/hyperlink" Target="http://www.ncbi.nlm.nih.gov/pubmed/23323857" TargetMode="External"/><Relationship Id="rId354" Type="http://schemas.openxmlformats.org/officeDocument/2006/relationships/hyperlink" Target="http://www.ncbi.nlm.nih.gov/pubmed/16928736" TargetMode="External"/><Relationship Id="rId355" Type="http://schemas.openxmlformats.org/officeDocument/2006/relationships/hyperlink" Target="http://www.ncbi.nlm.nih.gov/pubmed/21903629" TargetMode="External"/><Relationship Id="rId356" Type="http://schemas.openxmlformats.org/officeDocument/2006/relationships/hyperlink" Target="http://www.ncbi.nlm.nih.gov/pubmed/23428640" TargetMode="External"/><Relationship Id="rId357" Type="http://schemas.openxmlformats.org/officeDocument/2006/relationships/hyperlink" Target="http://www.ncbi.nlm.nih.gov/pubmed/22727112" TargetMode="External"/><Relationship Id="rId358" Type="http://schemas.openxmlformats.org/officeDocument/2006/relationships/hyperlink" Target="http://www.ncbi.nlm.nih.gov/pubmed/20813068" TargetMode="External"/><Relationship Id="rId359" Type="http://schemas.openxmlformats.org/officeDocument/2006/relationships/hyperlink" Target="http://www.ncbi.nlm.nih.gov/pubmed/25273068" TargetMode="External"/><Relationship Id="rId360" Type="http://schemas.openxmlformats.org/officeDocument/2006/relationships/hyperlink" Target="http://www.ncbi.nlm.nih.gov/pubmed/12804087" TargetMode="External"/><Relationship Id="rId361" Type="http://schemas.openxmlformats.org/officeDocument/2006/relationships/hyperlink" Target="http://www.ncbi.nlm.nih.gov/pubmed/21526119" TargetMode="External"/><Relationship Id="rId362" Type="http://schemas.openxmlformats.org/officeDocument/2006/relationships/hyperlink" Target="http://www.ncbi.nlm.nih.gov/pubmed/26355786" TargetMode="External"/><Relationship Id="rId363" Type="http://schemas.openxmlformats.org/officeDocument/2006/relationships/hyperlink" Target="http://www.ncbi.nlm.nih.gov/pubmed/26130333" TargetMode="External"/><Relationship Id="rId364" Type="http://schemas.openxmlformats.org/officeDocument/2006/relationships/hyperlink" Target="http://www.ncbi.nlm.nih.gov/pubmed/15852503" TargetMode="External"/><Relationship Id="rId365" Type="http://schemas.openxmlformats.org/officeDocument/2006/relationships/hyperlink" Target="http://www.ncbi.nlm.nih.gov/pubmed/21778524" TargetMode="External"/><Relationship Id="rId366" Type="http://schemas.openxmlformats.org/officeDocument/2006/relationships/hyperlink" Target="http://www.ncbi.nlm.nih.gov/pubmed/25402007" TargetMode="External"/><Relationship Id="rId367" Type="http://schemas.openxmlformats.org/officeDocument/2006/relationships/hyperlink" Target="http://www.ncbi.nlm.nih.gov/pubmed/20529904" TargetMode="External"/><Relationship Id="rId368" Type="http://schemas.openxmlformats.org/officeDocument/2006/relationships/hyperlink" Target="http://www.ncbi.nlm.nih.gov/pubmed/19148271" TargetMode="External"/><Relationship Id="rId369" Type="http://schemas.openxmlformats.org/officeDocument/2006/relationships/hyperlink" Target="http://www.ncbi.nlm.nih.gov/pubmed/16260755" TargetMode="External"/><Relationship Id="rId370" Type="http://schemas.openxmlformats.org/officeDocument/2006/relationships/hyperlink" Target="http://www.ncbi.nlm.nih.gov/pubmed/18592192" TargetMode="External"/><Relationship Id="rId371" Type="http://schemas.openxmlformats.org/officeDocument/2006/relationships/hyperlink" Target="http://www.ncbi.nlm.nih.gov/pubmed/21940641" TargetMode="External"/><Relationship Id="rId372" Type="http://schemas.openxmlformats.org/officeDocument/2006/relationships/hyperlink" Target="http://www.ncbi.nlm.nih.gov/pubmed/23189847" TargetMode="External"/><Relationship Id="rId373" Type="http://schemas.openxmlformats.org/officeDocument/2006/relationships/hyperlink" Target="http://www.ncbi.nlm.nih.gov/pubmed/19478005" TargetMode="External"/><Relationship Id="rId374" Type="http://schemas.openxmlformats.org/officeDocument/2006/relationships/hyperlink" Target="http://www.ncbi.nlm.nih.gov/pubmed/20639539" TargetMode="External"/><Relationship Id="rId375" Type="http://schemas.openxmlformats.org/officeDocument/2006/relationships/hyperlink" Target="http://www.ncbi.nlm.nih.gov/pubmed/26026137" TargetMode="External"/><Relationship Id="rId376" Type="http://schemas.openxmlformats.org/officeDocument/2006/relationships/hyperlink" Target="http://www.ncbi.nlm.nih.gov/pubmed/16752207" TargetMode="External"/><Relationship Id="rId377" Type="http://schemas.openxmlformats.org/officeDocument/2006/relationships/hyperlink" Target="http://www.ncbi.nlm.nih.gov/pubmed/19589133" TargetMode="External"/><Relationship Id="rId378" Type="http://schemas.openxmlformats.org/officeDocument/2006/relationships/hyperlink" Target="http://www.ncbi.nlm.nih.gov/pubmed/21914630" TargetMode="External"/><Relationship Id="rId379" Type="http://schemas.openxmlformats.org/officeDocument/2006/relationships/hyperlink" Target="http://www.ncbi.nlm.nih.gov/pubmed/20616145" TargetMode="External"/><Relationship Id="rId380" Type="http://schemas.openxmlformats.org/officeDocument/2006/relationships/hyperlink" Target="http://www.ncbi.nlm.nih.gov/pubmed/22617168" TargetMode="External"/><Relationship Id="rId381" Type="http://schemas.openxmlformats.org/officeDocument/2006/relationships/hyperlink" Target="http://www.ncbi.nlm.nih.gov/pubmed/24599517" TargetMode="External"/><Relationship Id="rId382" Type="http://schemas.openxmlformats.org/officeDocument/2006/relationships/hyperlink" Target="http://www.ncbi.nlm.nih.gov/pubmed/19208116" TargetMode="External"/><Relationship Id="rId383" Type="http://schemas.openxmlformats.org/officeDocument/2006/relationships/hyperlink" Target="http://www.ncbi.nlm.nih.gov/pubmed/22962460" TargetMode="External"/><Relationship Id="rId384" Type="http://schemas.openxmlformats.org/officeDocument/2006/relationships/hyperlink" Target="http://www.ncbi.nlm.nih.gov/pubmed/17217504" TargetMode="External"/><Relationship Id="rId385" Type="http://schemas.openxmlformats.org/officeDocument/2006/relationships/hyperlink" Target="http://www.ncbi.nlm.nih.gov/pubmed/15130542" TargetMode="External"/><Relationship Id="rId386" Type="http://schemas.openxmlformats.org/officeDocument/2006/relationships/hyperlink" Target="http://www.ncbi.nlm.nih.gov/pubmed/23422339" TargetMode="External"/><Relationship Id="rId387" Type="http://schemas.openxmlformats.org/officeDocument/2006/relationships/hyperlink" Target="http://www.ncbi.nlm.nih.gov/pubmed/12584134" TargetMode="External"/><Relationship Id="rId388" Type="http://schemas.openxmlformats.org/officeDocument/2006/relationships/hyperlink" Target="http://www.ncbi.nlm.nih.gov/pubmed/9765049" TargetMode="External"/><Relationship Id="rId389" Type="http://schemas.openxmlformats.org/officeDocument/2006/relationships/hyperlink" Target="http://www.ncbi.nlm.nih.gov/pubmed/22254466" TargetMode="External"/><Relationship Id="rId390" Type="http://schemas.openxmlformats.org/officeDocument/2006/relationships/hyperlink" Target="http://www.ncbi.nlm.nih.gov/pubmed/23902564" TargetMode="External"/><Relationship Id="rId391" Type="http://schemas.openxmlformats.org/officeDocument/2006/relationships/hyperlink" Target="http://www.ncbi.nlm.nih.gov/pubmed/11108703" TargetMode="External"/><Relationship Id="rId392" Type="http://schemas.openxmlformats.org/officeDocument/2006/relationships/hyperlink" Target="http://www.ncbi.nlm.nih.gov/pubmed/24564257" TargetMode="External"/><Relationship Id="rId393" Type="http://schemas.openxmlformats.org/officeDocument/2006/relationships/hyperlink" Target="http://www.ncbi.nlm.nih.gov/pubmed/24441936" TargetMode="External"/><Relationship Id="rId394" Type="http://schemas.openxmlformats.org/officeDocument/2006/relationships/hyperlink" Target="http://www.ncbi.nlm.nih.gov/pubmed/10736233" TargetMode="External"/><Relationship Id="rId395" Type="http://schemas.openxmlformats.org/officeDocument/2006/relationships/hyperlink" Target="http://www.ncbi.nlm.nih.gov/pubmed/19218350" TargetMode="External"/><Relationship Id="rId396" Type="http://schemas.openxmlformats.org/officeDocument/2006/relationships/hyperlink" Target="http://www.ncbi.nlm.nih.gov/pubmed/22566777" TargetMode="External"/><Relationship Id="rId397" Type="http://schemas.openxmlformats.org/officeDocument/2006/relationships/hyperlink" Target="http://www.ncbi.nlm.nih.gov/pubmed/15807512" TargetMode="External"/><Relationship Id="rId398" Type="http://schemas.openxmlformats.org/officeDocument/2006/relationships/hyperlink" Target="http://www.ncbi.nlm.nih.gov/pubmed/17237093" TargetMode="External"/><Relationship Id="rId399" Type="http://schemas.openxmlformats.org/officeDocument/2006/relationships/hyperlink" Target="http://www.ncbi.nlm.nih.gov/pubmed/24955109" TargetMode="External"/><Relationship Id="rId400" Type="http://schemas.openxmlformats.org/officeDocument/2006/relationships/hyperlink" Target="http://www.ncbi.nlm.nih.gov/pubmed/16361270" TargetMode="External"/><Relationship Id="rId401" Type="http://schemas.openxmlformats.org/officeDocument/2006/relationships/hyperlink" Target="http://www.ncbi.nlm.nih.gov/pubmed/23331634" TargetMode="External"/><Relationship Id="rId402" Type="http://schemas.openxmlformats.org/officeDocument/2006/relationships/hyperlink" Target="http://www.ncbi.nlm.nih.gov/pubmed/22537038" TargetMode="External"/><Relationship Id="rId403" Type="http://schemas.openxmlformats.org/officeDocument/2006/relationships/hyperlink" Target="http://www.ncbi.nlm.nih.gov/pubmed/19378141" TargetMode="External"/><Relationship Id="rId404" Type="http://schemas.openxmlformats.org/officeDocument/2006/relationships/hyperlink" Target="http://www.ncbi.nlm.nih.gov/pubmed/24639165" TargetMode="External"/><Relationship Id="rId405" Type="http://schemas.openxmlformats.org/officeDocument/2006/relationships/hyperlink" Target="http://www.ncbi.nlm.nih.gov/pubmed/17951828" TargetMode="External"/><Relationship Id="rId406" Type="http://schemas.openxmlformats.org/officeDocument/2006/relationships/hyperlink" Target="http://www.ncbi.nlm.nih.gov/pubmed/20958248" TargetMode="External"/><Relationship Id="rId407" Type="http://schemas.openxmlformats.org/officeDocument/2006/relationships/hyperlink" Target="http://www.ncbi.nlm.nih.gov/pubmed/17033961" TargetMode="External"/><Relationship Id="rId408" Type="http://schemas.openxmlformats.org/officeDocument/2006/relationships/hyperlink" Target="http://www.ncbi.nlm.nih.gov/pubmed/19900304" TargetMode="External"/><Relationship Id="rId409" Type="http://schemas.openxmlformats.org/officeDocument/2006/relationships/hyperlink" Target="http://www.ncbi.nlm.nih.gov/pubmed/18613966" TargetMode="External"/><Relationship Id="rId410" Type="http://schemas.openxmlformats.org/officeDocument/2006/relationships/hyperlink" Target="http://www.ncbi.nlm.nih.gov/pubmed/25431302" TargetMode="External"/><Relationship Id="rId411" Type="http://schemas.openxmlformats.org/officeDocument/2006/relationships/hyperlink" Target="http://www.ncbi.nlm.nih.gov/pubmed/24603409" TargetMode="External"/><Relationship Id="rId412" Type="http://schemas.openxmlformats.org/officeDocument/2006/relationships/hyperlink" Target="http://www.ncbi.nlm.nih.gov/pubmed/26220960" TargetMode="External"/><Relationship Id="rId413" Type="http://schemas.openxmlformats.org/officeDocument/2006/relationships/hyperlink" Target="http://www.ncbi.nlm.nih.gov/pubmed/20433723" TargetMode="External"/><Relationship Id="rId414" Type="http://schemas.openxmlformats.org/officeDocument/2006/relationships/hyperlink" Target="http://www.ncbi.nlm.nih.gov/pubmed/26130249" TargetMode="External"/><Relationship Id="rId415" Type="http://schemas.openxmlformats.org/officeDocument/2006/relationships/hyperlink" Target="http://www.ncbi.nlm.nih.gov/pubmed/24413520" TargetMode="External"/><Relationship Id="rId416" Type="http://schemas.openxmlformats.org/officeDocument/2006/relationships/hyperlink" Target="http://www.ncbi.nlm.nih.gov/pubmed/16234323" TargetMode="External"/><Relationship Id="rId417" Type="http://schemas.openxmlformats.org/officeDocument/2006/relationships/hyperlink" Target="http://www.ncbi.nlm.nih.gov/pubmed/19208114" TargetMode="External"/><Relationship Id="rId418" Type="http://schemas.openxmlformats.org/officeDocument/2006/relationships/hyperlink" Target="http://www.ncbi.nlm.nih.gov/pubmed/14552658" TargetMode="External"/><Relationship Id="rId419" Type="http://schemas.openxmlformats.org/officeDocument/2006/relationships/hyperlink" Target="http://www.ncbi.nlm.nih.gov/pubmed/15961473" TargetMode="External"/><Relationship Id="rId420" Type="http://schemas.openxmlformats.org/officeDocument/2006/relationships/hyperlink" Target="http://www.ncbi.nlm.nih.gov/pubmed/18204064" TargetMode="External"/><Relationship Id="rId421" Type="http://schemas.openxmlformats.org/officeDocument/2006/relationships/hyperlink" Target="http://www.ncbi.nlm.nih.gov/pubmed/16752216" TargetMode="External"/><Relationship Id="rId422" Type="http://schemas.openxmlformats.org/officeDocument/2006/relationships/hyperlink" Target="http://www.ncbi.nlm.nih.gov/pubmed/17573965" TargetMode="External"/><Relationship Id="rId423" Type="http://schemas.openxmlformats.org/officeDocument/2006/relationships/hyperlink" Target="http://www.ncbi.nlm.nih.gov/pubmed/15073002" TargetMode="External"/><Relationship Id="rId424" Type="http://schemas.openxmlformats.org/officeDocument/2006/relationships/hyperlink" Target="http://www.ncbi.nlm.nih.gov/pubmed/17021931" TargetMode="External"/><Relationship Id="rId425" Type="http://schemas.openxmlformats.org/officeDocument/2006/relationships/hyperlink" Target="http://www.ncbi.nlm.nih.gov/pubmed/20660489" TargetMode="External"/><Relationship Id="rId426" Type="http://schemas.openxmlformats.org/officeDocument/2006/relationships/hyperlink" Target="http://www.ncbi.nlm.nih.gov/pubmed/17646343" TargetMode="External"/><Relationship Id="rId427" Type="http://schemas.openxmlformats.org/officeDocument/2006/relationships/hyperlink" Target="http://www.ncbi.nlm.nih.gov/pubmed/22844203" TargetMode="External"/><Relationship Id="rId428" Type="http://schemas.openxmlformats.org/officeDocument/2006/relationships/hyperlink" Target="http://www.ncbi.nlm.nih.gov/pubmed/24499321" TargetMode="External"/><Relationship Id="rId429" Type="http://schemas.openxmlformats.org/officeDocument/2006/relationships/hyperlink" Target="http://www.ncbi.nlm.nih.gov/pubmed/11524379" TargetMode="External"/><Relationship Id="rId430" Type="http://schemas.openxmlformats.org/officeDocument/2006/relationships/hyperlink" Target="http://www.ncbi.nlm.nih.gov/pubmed/18226245" TargetMode="External"/><Relationship Id="rId431" Type="http://schemas.openxmlformats.org/officeDocument/2006/relationships/hyperlink" Target="http://www.ncbi.nlm.nih.gov/pubmed/20513662" TargetMode="External"/><Relationship Id="rId432" Type="http://schemas.openxmlformats.org/officeDocument/2006/relationships/hyperlink" Target="http://www.ncbi.nlm.nih.gov/pubmed/19228804" TargetMode="External"/><Relationship Id="rId433" Type="http://schemas.openxmlformats.org/officeDocument/2006/relationships/hyperlink" Target="http://www.ncbi.nlm.nih.gov/pubmed/14752003" TargetMode="External"/><Relationship Id="rId434" Type="http://schemas.openxmlformats.org/officeDocument/2006/relationships/hyperlink" Target="http://www.ncbi.nlm.nih.gov/pubmed/16837522" TargetMode="External"/><Relationship Id="rId435" Type="http://schemas.openxmlformats.org/officeDocument/2006/relationships/hyperlink" Target="http://www.ncbi.nlm.nih.gov/pubmed/9632828" TargetMode="External"/><Relationship Id="rId436" Type="http://schemas.openxmlformats.org/officeDocument/2006/relationships/hyperlink" Target="http://www.ncbi.nlm.nih.gov/pubmed/18344523" TargetMode="External"/><Relationship Id="rId437" Type="http://schemas.openxmlformats.org/officeDocument/2006/relationships/hyperlink" Target="http://www.ncbi.nlm.nih.gov/pubmed/23023740" TargetMode="External"/><Relationship Id="rId438" Type="http://schemas.openxmlformats.org/officeDocument/2006/relationships/hyperlink" Target="http://www.ncbi.nlm.nih.gov/pubmed/15514074" TargetMode="External"/><Relationship Id="rId439" Type="http://schemas.openxmlformats.org/officeDocument/2006/relationships/hyperlink" Target="http://www.ncbi.nlm.nih.gov/pubmed/11673230" TargetMode="External"/><Relationship Id="rId440" Type="http://schemas.openxmlformats.org/officeDocument/2006/relationships/hyperlink" Target="http://www.ncbi.nlm.nih.gov/pubmed/12603037" TargetMode="External"/><Relationship Id="rId441" Type="http://schemas.openxmlformats.org/officeDocument/2006/relationships/hyperlink" Target="http://www.ncbi.nlm.nih.gov/pubmed/25435458" TargetMode="External"/><Relationship Id="rId442" Type="http://schemas.openxmlformats.org/officeDocument/2006/relationships/hyperlink" Target="http://www.ncbi.nlm.nih.gov/pubmed/25143290" TargetMode="External"/><Relationship Id="rId443" Type="http://schemas.openxmlformats.org/officeDocument/2006/relationships/hyperlink" Target="http://www.ncbi.nlm.nih.gov/pubmed/16805103" TargetMode="External"/><Relationship Id="rId444" Type="http://schemas.openxmlformats.org/officeDocument/2006/relationships/hyperlink" Target="http://www.ncbi.nlm.nih.gov/pubmed/11943092" TargetMode="External"/><Relationship Id="rId445" Type="http://schemas.openxmlformats.org/officeDocument/2006/relationships/hyperlink" Target="http://www.ncbi.nlm.nih.gov/pubmed/21216775" TargetMode="External"/><Relationship Id="rId446" Type="http://schemas.openxmlformats.org/officeDocument/2006/relationships/hyperlink" Target="http://www.ncbi.nlm.nih.gov/pubmed/15318951" TargetMode="External"/><Relationship Id="rId447" Type="http://schemas.openxmlformats.org/officeDocument/2006/relationships/hyperlink" Target="http://www.ncbi.nlm.nih.gov/pubmed/24957992" TargetMode="External"/><Relationship Id="rId448" Type="http://schemas.openxmlformats.org/officeDocument/2006/relationships/hyperlink" Target="http://www.ncbi.nlm.nih.gov/pubmed/26072508" TargetMode="External"/><Relationship Id="rId449" Type="http://schemas.openxmlformats.org/officeDocument/2006/relationships/hyperlink" Target="http://www.ncbi.nlm.nih.gov/pubmed/21962010" TargetMode="External"/><Relationship Id="rId450" Type="http://schemas.openxmlformats.org/officeDocument/2006/relationships/hyperlink" Target="http://www.ncbi.nlm.nih.gov/pubmed/18229722" TargetMode="External"/><Relationship Id="rId451" Type="http://schemas.openxmlformats.org/officeDocument/2006/relationships/hyperlink" Target="http://www.ncbi.nlm.nih.gov/pubmed/18849525" TargetMode="External"/><Relationship Id="rId452" Type="http://schemas.openxmlformats.org/officeDocument/2006/relationships/hyperlink" Target="http://www.ncbi.nlm.nih.gov/pubmed/18215258" TargetMode="External"/><Relationship Id="rId453" Type="http://schemas.openxmlformats.org/officeDocument/2006/relationships/hyperlink" Target="http://www.ncbi.nlm.nih.gov/pubmed/22556368" TargetMode="External"/><Relationship Id="rId454" Type="http://schemas.openxmlformats.org/officeDocument/2006/relationships/hyperlink" Target="http://www.ncbi.nlm.nih.gov/pubmed/24376861" TargetMode="External"/><Relationship Id="rId455" Type="http://schemas.openxmlformats.org/officeDocument/2006/relationships/hyperlink" Target="http://www.ncbi.nlm.nih.gov/pubmed/23441880" TargetMode="External"/><Relationship Id="rId456" Type="http://schemas.openxmlformats.org/officeDocument/2006/relationships/hyperlink" Target="http://www.ncbi.nlm.nih.gov/pubmed/23282463" TargetMode="External"/><Relationship Id="rId457" Type="http://schemas.openxmlformats.org/officeDocument/2006/relationships/hyperlink" Target="http://www.ncbi.nlm.nih.gov/pubmed/9669886" TargetMode="External"/><Relationship Id="rId458" Type="http://schemas.openxmlformats.org/officeDocument/2006/relationships/hyperlink" Target="http://www.ncbi.nlm.nih.gov/pubmed/21903630" TargetMode="External"/><Relationship Id="rId459" Type="http://schemas.openxmlformats.org/officeDocument/2006/relationships/hyperlink" Target="http://www.ncbi.nlm.nih.gov/pubmed/19997069" TargetMode="External"/><Relationship Id="rId460" Type="http://schemas.openxmlformats.org/officeDocument/2006/relationships/hyperlink" Target="http://www.ncbi.nlm.nih.gov/pubmed/24861618" TargetMode="External"/><Relationship Id="rId461" Type="http://schemas.openxmlformats.org/officeDocument/2006/relationships/hyperlink" Target="http://www.ncbi.nlm.nih.gov/pubmed/10089197" TargetMode="External"/><Relationship Id="rId462" Type="http://schemas.openxmlformats.org/officeDocument/2006/relationships/hyperlink" Target="http://www.ncbi.nlm.nih.gov/pubmed/25879410" TargetMode="External"/><Relationship Id="rId463" Type="http://schemas.openxmlformats.org/officeDocument/2006/relationships/hyperlink" Target="http://www.ncbi.nlm.nih.gov/pubmed/17686799" TargetMode="External"/><Relationship Id="rId464" Type="http://schemas.openxmlformats.org/officeDocument/2006/relationships/hyperlink" Target="http://www.ncbi.nlm.nih.gov/pubmed/15272832" TargetMode="External"/><Relationship Id="rId465" Type="http://schemas.openxmlformats.org/officeDocument/2006/relationships/hyperlink" Target="http://www.ncbi.nlm.nih.gov/pubmed/17883866" TargetMode="External"/><Relationship Id="rId466" Type="http://schemas.openxmlformats.org/officeDocument/2006/relationships/hyperlink" Target="http://www.ncbi.nlm.nih.gov/pubmed/20940124" TargetMode="External"/><Relationship Id="rId467" Type="http://schemas.openxmlformats.org/officeDocument/2006/relationships/hyperlink" Target="http://www.ncbi.nlm.nih.gov/pubmed/22848137" TargetMode="External"/><Relationship Id="rId468" Type="http://schemas.openxmlformats.org/officeDocument/2006/relationships/hyperlink" Target="http://www.ncbi.nlm.nih.gov/pubmed/26355522" TargetMode="External"/><Relationship Id="rId469" Type="http://schemas.openxmlformats.org/officeDocument/2006/relationships/hyperlink" Target="http://www.ncbi.nlm.nih.gov/pubmed/26139637" TargetMode="External"/><Relationship Id="rId470" Type="http://schemas.openxmlformats.org/officeDocument/2006/relationships/hyperlink" Target="http://www.ncbi.nlm.nih.gov/pubmed/22536905" TargetMode="External"/><Relationship Id="rId471" Type="http://schemas.openxmlformats.org/officeDocument/2006/relationships/hyperlink" Target="http://www.ncbi.nlm.nih.gov/pubmed/21558155" TargetMode="External"/><Relationship Id="rId472" Type="http://schemas.openxmlformats.org/officeDocument/2006/relationships/hyperlink" Target="http://www.ncbi.nlm.nih.gov/pubmed/24339886" TargetMode="External"/><Relationship Id="rId473" Type="http://schemas.openxmlformats.org/officeDocument/2006/relationships/hyperlink" Target="http://www.ncbi.nlm.nih.gov/pubmed/19056777" TargetMode="External"/><Relationship Id="rId474" Type="http://schemas.openxmlformats.org/officeDocument/2006/relationships/hyperlink" Target="http://www.ncbi.nlm.nih.gov/pubmed/18226231" TargetMode="External"/><Relationship Id="rId475" Type="http://schemas.openxmlformats.org/officeDocument/2006/relationships/hyperlink" Target="http://www.ncbi.nlm.nih.gov/pubmed/11473006" TargetMode="External"/><Relationship Id="rId476" Type="http://schemas.openxmlformats.org/officeDocument/2006/relationships/hyperlink" Target="http://www.ncbi.nlm.nih.gov/pubmed/17331638" TargetMode="External"/><Relationship Id="rId477" Type="http://schemas.openxmlformats.org/officeDocument/2006/relationships/hyperlink" Target="http://www.ncbi.nlm.nih.gov/pubmed/12376373" TargetMode="External"/><Relationship Id="rId478" Type="http://schemas.openxmlformats.org/officeDocument/2006/relationships/hyperlink" Target="http://www.ncbi.nlm.nih.gov/pubmed/21106125" TargetMode="External"/><Relationship Id="rId479" Type="http://schemas.openxmlformats.org/officeDocument/2006/relationships/hyperlink" Target="http://www.ncbi.nlm.nih.gov/pubmed/16646807" TargetMode="External"/><Relationship Id="rId480" Type="http://schemas.openxmlformats.org/officeDocument/2006/relationships/hyperlink" Target="http://www.ncbi.nlm.nih.gov/pubmed/22286085" TargetMode="External"/><Relationship Id="rId481" Type="http://schemas.openxmlformats.org/officeDocument/2006/relationships/hyperlink" Target="http://www.ncbi.nlm.nih.gov/pubmed/21204006" TargetMode="External"/><Relationship Id="rId482" Type="http://schemas.openxmlformats.org/officeDocument/2006/relationships/hyperlink" Target="http://www.ncbi.nlm.nih.gov/pubmed/25013894" TargetMode="External"/><Relationship Id="rId483" Type="http://schemas.openxmlformats.org/officeDocument/2006/relationships/hyperlink" Target="http://www.ncbi.nlm.nih.gov/pubmed/25649620" TargetMode="External"/><Relationship Id="rId484" Type="http://schemas.openxmlformats.org/officeDocument/2006/relationships/hyperlink" Target="http://www.ncbi.nlm.nih.gov/pubmed/19897565" TargetMode="External"/><Relationship Id="rId485" Type="http://schemas.openxmlformats.org/officeDocument/2006/relationships/hyperlink" Target="http://www.ncbi.nlm.nih.gov/pubmed/18499351" TargetMode="External"/><Relationship Id="rId486" Type="http://schemas.openxmlformats.org/officeDocument/2006/relationships/hyperlink" Target="http://www.ncbi.nlm.nih.gov/pubmed/15059836" TargetMode="External"/><Relationship Id="rId487" Type="http://schemas.openxmlformats.org/officeDocument/2006/relationships/hyperlink" Target="http://www.ncbi.nlm.nih.gov/pubmed/20671321" TargetMode="External"/><Relationship Id="rId488" Type="http://schemas.openxmlformats.org/officeDocument/2006/relationships/hyperlink" Target="http://www.ncbi.nlm.nih.gov/pubmed/20671039" TargetMode="External"/><Relationship Id="rId489" Type="http://schemas.openxmlformats.org/officeDocument/2006/relationships/hyperlink" Target="http://www.ncbi.nlm.nih.gov/pubmed/25873435" TargetMode="External"/><Relationship Id="rId490" Type="http://schemas.openxmlformats.org/officeDocument/2006/relationships/hyperlink" Target="http://www.ncbi.nlm.nih.gov/pubmed/24001726" TargetMode="External"/><Relationship Id="rId491" Type="http://schemas.openxmlformats.org/officeDocument/2006/relationships/hyperlink" Target="http://www.ncbi.nlm.nih.gov/pubmed/18924102" TargetMode="External"/><Relationship Id="rId492" Type="http://schemas.openxmlformats.org/officeDocument/2006/relationships/hyperlink" Target="http://www.ncbi.nlm.nih.gov/pubmed/18172932" TargetMode="External"/><Relationship Id="rId493" Type="http://schemas.openxmlformats.org/officeDocument/2006/relationships/hyperlink" Target="http://www.ncbi.nlm.nih.gov/pubmed/23284938" TargetMode="External"/><Relationship Id="rId494" Type="http://schemas.openxmlformats.org/officeDocument/2006/relationships/hyperlink" Target="http://www.ncbi.nlm.nih.gov/pubmed/15961487" TargetMode="External"/><Relationship Id="rId495" Type="http://schemas.openxmlformats.org/officeDocument/2006/relationships/hyperlink" Target="http://www.ncbi.nlm.nih.gov/pubmed/26250558" TargetMode="External"/><Relationship Id="rId496" Type="http://schemas.openxmlformats.org/officeDocument/2006/relationships/hyperlink" Target="http://www.ncbi.nlm.nih.gov/pubmed/15060009" TargetMode="External"/><Relationship Id="rId497" Type="http://schemas.openxmlformats.org/officeDocument/2006/relationships/hyperlink" Target="http://www.ncbi.nlm.nih.gov/pubmed/12801878" TargetMode="External"/><Relationship Id="rId498" Type="http://schemas.openxmlformats.org/officeDocument/2006/relationships/hyperlink" Target="http://www.ncbi.nlm.nih.gov/pubmed/21681149" TargetMode="External"/><Relationship Id="rId499" Type="http://schemas.openxmlformats.org/officeDocument/2006/relationships/hyperlink" Target="http://www.ncbi.nlm.nih.gov/pubmed/16904630" TargetMode="External"/><Relationship Id="rId500" Type="http://schemas.openxmlformats.org/officeDocument/2006/relationships/hyperlink" Target="http://www.ncbi.nlm.nih.gov/pubmed/18275003" TargetMode="External"/><Relationship Id="rId501" Type="http://schemas.openxmlformats.org/officeDocument/2006/relationships/hyperlink" Target="http://www.ncbi.nlm.nih.gov/pubmed/18689818" TargetMode="External"/><Relationship Id="rId502" Type="http://schemas.openxmlformats.org/officeDocument/2006/relationships/hyperlink" Target="http://www.ncbi.nlm.nih.gov/pubmed/14668231" TargetMode="External"/><Relationship Id="rId503" Type="http://schemas.openxmlformats.org/officeDocument/2006/relationships/hyperlink" Target="http://www.ncbi.nlm.nih.gov/pubmed/21624887" TargetMode="External"/><Relationship Id="rId504" Type="http://schemas.openxmlformats.org/officeDocument/2006/relationships/hyperlink" Target="http://www.ncbi.nlm.nih.gov/pubmed/17237080" TargetMode="External"/><Relationship Id="rId505" Type="http://schemas.openxmlformats.org/officeDocument/2006/relationships/hyperlink" Target="http://www.ncbi.nlm.nih.gov/pubmed/17709332" TargetMode="External"/><Relationship Id="rId506" Type="http://schemas.openxmlformats.org/officeDocument/2006/relationships/hyperlink" Target="http://www.ncbi.nlm.nih.gov/pubmed/19580519" TargetMode="External"/><Relationship Id="rId507" Type="http://schemas.openxmlformats.org/officeDocument/2006/relationships/hyperlink" Target="http://www.ncbi.nlm.nih.gov/pubmed/23071271" TargetMode="External"/><Relationship Id="rId508" Type="http://schemas.openxmlformats.org/officeDocument/2006/relationships/hyperlink" Target="http://www.ncbi.nlm.nih.gov/pubmed/21504561" TargetMode="External"/><Relationship Id="rId509" Type="http://schemas.openxmlformats.org/officeDocument/2006/relationships/hyperlink" Target="http://www.ncbi.nlm.nih.gov/pubmed/21081237" TargetMode="External"/><Relationship Id="rId510" Type="http://schemas.openxmlformats.org/officeDocument/2006/relationships/hyperlink" Target="http://www.ncbi.nlm.nih.gov/pubmed/20576627" TargetMode="External"/><Relationship Id="rId511" Type="http://schemas.openxmlformats.org/officeDocument/2006/relationships/hyperlink" Target="http://www.ncbi.nlm.nih.gov/pubmed/24451621" TargetMode="External"/><Relationship Id="rId512" Type="http://schemas.openxmlformats.org/officeDocument/2006/relationships/hyperlink" Target="http://www.ncbi.nlm.nih.gov/pubmed/19179705" TargetMode="External"/><Relationship Id="rId513" Type="http://schemas.openxmlformats.org/officeDocument/2006/relationships/hyperlink" Target="http://www.ncbi.nlm.nih.gov/pubmed/22373054" TargetMode="External"/><Relationship Id="rId514" Type="http://schemas.openxmlformats.org/officeDocument/2006/relationships/hyperlink" Target="http://www.ncbi.nlm.nih.gov/pubmed/20375457" TargetMode="External"/><Relationship Id="rId515" Type="http://schemas.openxmlformats.org/officeDocument/2006/relationships/hyperlink" Target="http://www.ncbi.nlm.nih.gov/pubmed/24911103" TargetMode="External"/><Relationship Id="rId516" Type="http://schemas.openxmlformats.org/officeDocument/2006/relationships/hyperlink" Target="http://www.ncbi.nlm.nih.gov/pubmed/16522791" TargetMode="External"/><Relationship Id="rId517" Type="http://schemas.openxmlformats.org/officeDocument/2006/relationships/hyperlink" Target="http://www.ncbi.nlm.nih.gov/pubmed/22285832" TargetMode="External"/><Relationship Id="rId518" Type="http://schemas.openxmlformats.org/officeDocument/2006/relationships/hyperlink" Target="http://www.ncbi.nlm.nih.gov/pubmed/21482625" TargetMode="External"/><Relationship Id="rId519" Type="http://schemas.openxmlformats.org/officeDocument/2006/relationships/hyperlink" Target="http://www.ncbi.nlm.nih.gov/pubmed/21245053" TargetMode="External"/><Relationship Id="rId520" Type="http://schemas.openxmlformats.org/officeDocument/2006/relationships/hyperlink" Target="http://www.ncbi.nlm.nih.gov/pubmed/17849327" TargetMode="External"/><Relationship Id="rId521" Type="http://schemas.openxmlformats.org/officeDocument/2006/relationships/hyperlink" Target="http://www.ncbi.nlm.nih.gov/pubmed/20049164" TargetMode="External"/><Relationship Id="rId522" Type="http://schemas.openxmlformats.org/officeDocument/2006/relationships/hyperlink" Target="http://www.ncbi.nlm.nih.gov/pubmed/21154708" TargetMode="External"/><Relationship Id="rId523" Type="http://schemas.openxmlformats.org/officeDocument/2006/relationships/hyperlink" Target="http://www.ncbi.nlm.nih.gov/pubmed/25592313" TargetMode="External"/><Relationship Id="rId524" Type="http://schemas.openxmlformats.org/officeDocument/2006/relationships/hyperlink" Target="http://www.ncbi.nlm.nih.gov/pubmed/14630652" TargetMode="External"/><Relationship Id="rId525" Type="http://schemas.openxmlformats.org/officeDocument/2006/relationships/hyperlink" Target="http://www.ncbi.nlm.nih.gov/pubmed/21034504" TargetMode="External"/><Relationship Id="rId526" Type="http://schemas.openxmlformats.org/officeDocument/2006/relationships/hyperlink" Target="http://www.ncbi.nlm.nih.gov/pubmed/12888528" TargetMode="External"/><Relationship Id="rId527" Type="http://schemas.openxmlformats.org/officeDocument/2006/relationships/hyperlink" Target="http://www.ncbi.nlm.nih.gov/pubmed/25838465" TargetMode="External"/><Relationship Id="rId528" Type="http://schemas.openxmlformats.org/officeDocument/2006/relationships/hyperlink" Target="http://www.ncbi.nlm.nih.gov/pubmed/16040277" TargetMode="External"/><Relationship Id="rId529" Type="http://schemas.openxmlformats.org/officeDocument/2006/relationships/hyperlink" Target="http://www.ncbi.nlm.nih.gov/pubmed/19450287" TargetMode="External"/><Relationship Id="rId530" Type="http://schemas.openxmlformats.org/officeDocument/2006/relationships/hyperlink" Target="http://www.ncbi.nlm.nih.gov/pubmed/16412478" TargetMode="External"/><Relationship Id="rId531" Type="http://schemas.openxmlformats.org/officeDocument/2006/relationships/hyperlink" Target="http://www.ncbi.nlm.nih.gov/pubmed/23259766" TargetMode="External"/><Relationship Id="rId532" Type="http://schemas.openxmlformats.org/officeDocument/2006/relationships/hyperlink" Target="http://www.ncbi.nlm.nih.gov/pubmed/20307279" TargetMode="External"/><Relationship Id="rId533" Type="http://schemas.openxmlformats.org/officeDocument/2006/relationships/hyperlink" Target="http://www.ncbi.nlm.nih.gov/pubmed/23560931" TargetMode="External"/><Relationship Id="rId534" Type="http://schemas.openxmlformats.org/officeDocument/2006/relationships/hyperlink" Target="http://www.ncbi.nlm.nih.gov/pubmed/21096142" TargetMode="External"/><Relationship Id="rId535" Type="http://schemas.openxmlformats.org/officeDocument/2006/relationships/hyperlink" Target="http://www.ncbi.nlm.nih.gov/pubmed/23129110" TargetMode="External"/><Relationship Id="rId536" Type="http://schemas.openxmlformats.org/officeDocument/2006/relationships/hyperlink" Target="http://www.ncbi.nlm.nih.gov/pubmed/23393031" TargetMode="External"/><Relationship Id="rId537" Type="http://schemas.openxmlformats.org/officeDocument/2006/relationships/hyperlink" Target="http://www.ncbi.nlm.nih.gov/pubmed/18689821" TargetMode="External"/><Relationship Id="rId538" Type="http://schemas.openxmlformats.org/officeDocument/2006/relationships/hyperlink" Target="http://www.ncbi.nlm.nih.gov/pubmed/15514003" TargetMode="External"/><Relationship Id="rId539" Type="http://schemas.openxmlformats.org/officeDocument/2006/relationships/hyperlink" Target="http://www.ncbi.nlm.nih.gov/pubmed/20221299" TargetMode="External"/><Relationship Id="rId540" Type="http://schemas.openxmlformats.org/officeDocument/2006/relationships/hyperlink" Target="http://www.ncbi.nlm.nih.gov/pubmed/22388286" TargetMode="External"/><Relationship Id="rId541" Type="http://schemas.openxmlformats.org/officeDocument/2006/relationships/hyperlink" Target="http://www.ncbi.nlm.nih.gov/pubmed/15661851" TargetMode="External"/><Relationship Id="rId542" Type="http://schemas.openxmlformats.org/officeDocument/2006/relationships/hyperlink" Target="http://www.ncbi.nlm.nih.gov/pubmed/22431553" TargetMode="External"/><Relationship Id="rId543" Type="http://schemas.openxmlformats.org/officeDocument/2006/relationships/hyperlink" Target="http://www.ncbi.nlm.nih.gov/pubmed/18474508" TargetMode="External"/><Relationship Id="rId544" Type="http://schemas.openxmlformats.org/officeDocument/2006/relationships/hyperlink" Target="http://www.ncbi.nlm.nih.gov/pubmed/20529898" TargetMode="External"/><Relationship Id="rId545" Type="http://schemas.openxmlformats.org/officeDocument/2006/relationships/hyperlink" Target="http://www.ncbi.nlm.nih.gov/pubmed/16328949" TargetMode="External"/><Relationship Id="rId546" Type="http://schemas.openxmlformats.org/officeDocument/2006/relationships/hyperlink" Target="http://www.ncbi.nlm.nih.gov/pubmed/23424136" TargetMode="External"/><Relationship Id="rId547" Type="http://schemas.openxmlformats.org/officeDocument/2006/relationships/hyperlink" Target="http://www.ncbi.nlm.nih.gov/pubmed/15941743" TargetMode="External"/><Relationship Id="rId548" Type="http://schemas.openxmlformats.org/officeDocument/2006/relationships/hyperlink" Target="http://www.ncbi.nlm.nih.gov/pubmed/22844541" TargetMode="External"/><Relationship Id="rId549" Type="http://schemas.openxmlformats.org/officeDocument/2006/relationships/hyperlink" Target="http://www.ncbi.nlm.nih.gov/pubmed/18048174" TargetMode="External"/><Relationship Id="rId550" Type="http://schemas.openxmlformats.org/officeDocument/2006/relationships/hyperlink" Target="http://www.ncbi.nlm.nih.gov/pubmed/18774904" TargetMode="External"/><Relationship Id="rId551" Type="http://schemas.openxmlformats.org/officeDocument/2006/relationships/hyperlink" Target="http://www.ncbi.nlm.nih.gov/pubmed/18353788" TargetMode="External"/><Relationship Id="rId552" Type="http://schemas.openxmlformats.org/officeDocument/2006/relationships/hyperlink" Target="http://www.ncbi.nlm.nih.gov/pubmed/11413491" TargetMode="External"/><Relationship Id="rId553" Type="http://schemas.openxmlformats.org/officeDocument/2006/relationships/hyperlink" Target="http://www.ncbi.nlm.nih.gov/pubmed/16861207" TargetMode="External"/><Relationship Id="rId554" Type="http://schemas.openxmlformats.org/officeDocument/2006/relationships/hyperlink" Target="http://www.ncbi.nlm.nih.gov/pubmed/23853667" TargetMode="External"/><Relationship Id="rId555" Type="http://schemas.openxmlformats.org/officeDocument/2006/relationships/hyperlink" Target="http://www.ncbi.nlm.nih.gov/pubmed/25161241" TargetMode="External"/><Relationship Id="rId556" Type="http://schemas.openxmlformats.org/officeDocument/2006/relationships/hyperlink" Target="http://www.ncbi.nlm.nih.gov/pubmed/24884701" TargetMode="External"/><Relationship Id="rId557" Type="http://schemas.openxmlformats.org/officeDocument/2006/relationships/hyperlink" Target="http://www.ncbi.nlm.nih.gov/pubmed/19635172" TargetMode="External"/><Relationship Id="rId558" Type="http://schemas.openxmlformats.org/officeDocument/2006/relationships/hyperlink" Target="http://www.ncbi.nlm.nih.gov/pubmed/24694831" TargetMode="External"/><Relationship Id="rId559" Type="http://schemas.openxmlformats.org/officeDocument/2006/relationships/hyperlink" Target="http://www.ncbi.nlm.nih.gov/pubmed/18327723" TargetMode="External"/><Relationship Id="rId560" Type="http://schemas.openxmlformats.org/officeDocument/2006/relationships/hyperlink" Target="http://www.ncbi.nlm.nih.gov/pubmed/21658294" TargetMode="External"/><Relationship Id="rId561" Type="http://schemas.openxmlformats.org/officeDocument/2006/relationships/hyperlink" Target="http://www.ncbi.nlm.nih.gov/pubmed/21115437" TargetMode="External"/><Relationship Id="rId562" Type="http://schemas.openxmlformats.org/officeDocument/2006/relationships/hyperlink" Target="http://www.ncbi.nlm.nih.gov/pubmed/18366762" TargetMode="External"/><Relationship Id="rId563" Type="http://schemas.openxmlformats.org/officeDocument/2006/relationships/hyperlink" Target="http://www.ncbi.nlm.nih.gov/pubmed/25901289" TargetMode="External"/><Relationship Id="rId564" Type="http://schemas.openxmlformats.org/officeDocument/2006/relationships/hyperlink" Target="http://www.ncbi.nlm.nih.gov/pubmed/16046495" TargetMode="External"/><Relationship Id="rId565" Type="http://schemas.openxmlformats.org/officeDocument/2006/relationships/hyperlink" Target="http://www.ncbi.nlm.nih.gov/pubmed/20172941" TargetMode="External"/><Relationship Id="rId566" Type="http://schemas.openxmlformats.org/officeDocument/2006/relationships/hyperlink" Target="http://www.ncbi.nlm.nih.gov/pubmed/15706496" TargetMode="External"/><Relationship Id="rId567" Type="http://schemas.openxmlformats.org/officeDocument/2006/relationships/hyperlink" Target="http://www.ncbi.nlm.nih.gov/pubmed/20973743" TargetMode="External"/><Relationship Id="rId568" Type="http://schemas.openxmlformats.org/officeDocument/2006/relationships/hyperlink" Target="http://www.ncbi.nlm.nih.gov/pubmed/23732276" TargetMode="External"/><Relationship Id="rId569" Type="http://schemas.openxmlformats.org/officeDocument/2006/relationships/hyperlink" Target="http://www.ncbi.nlm.nih.gov/pubmed/24955362" TargetMode="External"/><Relationship Id="rId570" Type="http://schemas.openxmlformats.org/officeDocument/2006/relationships/hyperlink" Target="http://www.ncbi.nlm.nih.gov/pubmed/18831780" TargetMode="External"/><Relationship Id="rId571" Type="http://schemas.openxmlformats.org/officeDocument/2006/relationships/hyperlink" Target="http://www.ncbi.nlm.nih.gov/pubmed/16204131" TargetMode="External"/><Relationship Id="rId572" Type="http://schemas.openxmlformats.org/officeDocument/2006/relationships/hyperlink" Target="http://www.ncbi.nlm.nih.gov/pubmed/23894349" TargetMode="External"/><Relationship Id="rId573" Type="http://schemas.openxmlformats.org/officeDocument/2006/relationships/hyperlink" Target="http://www.ncbi.nlm.nih.gov/pubmed/11673234" TargetMode="External"/><Relationship Id="rId574" Type="http://schemas.openxmlformats.org/officeDocument/2006/relationships/hyperlink" Target="http://www.ncbi.nlm.nih.gov/pubmed/23575005" TargetMode="External"/><Relationship Id="rId575" Type="http://schemas.openxmlformats.org/officeDocument/2006/relationships/hyperlink" Target="http://www.ncbi.nlm.nih.gov/pubmed/18787703" TargetMode="External"/><Relationship Id="rId576" Type="http://schemas.openxmlformats.org/officeDocument/2006/relationships/hyperlink" Target="http://www.ncbi.nlm.nih.gov/pubmed/25266120" TargetMode="External"/><Relationship Id="rId577" Type="http://schemas.openxmlformats.org/officeDocument/2006/relationships/hyperlink" Target="http://www.ncbi.nlm.nih.gov/pubmed/22319566" TargetMode="External"/><Relationship Id="rId578" Type="http://schemas.openxmlformats.org/officeDocument/2006/relationships/hyperlink" Target="http://www.ncbi.nlm.nih.gov/pubmed/17646306" TargetMode="External"/><Relationship Id="rId579" Type="http://schemas.openxmlformats.org/officeDocument/2006/relationships/hyperlink" Target="http://www.ncbi.nlm.nih.gov/pubmed/15637633" TargetMode="External"/><Relationship Id="rId580" Type="http://schemas.openxmlformats.org/officeDocument/2006/relationships/hyperlink" Target="http://www.ncbi.nlm.nih.gov/pubmed/24653210" TargetMode="External"/><Relationship Id="rId581" Type="http://schemas.openxmlformats.org/officeDocument/2006/relationships/hyperlink" Target="http://www.ncbi.nlm.nih.gov/pubmed/24532719" TargetMode="External"/><Relationship Id="rId582" Type="http://schemas.openxmlformats.org/officeDocument/2006/relationships/hyperlink" Target="http://www.ncbi.nlm.nih.gov/pubmed/21831268" TargetMode="External"/><Relationship Id="rId583" Type="http://schemas.openxmlformats.org/officeDocument/2006/relationships/hyperlink" Target="http://www.ncbi.nlm.nih.gov/pubmed/25183486" TargetMode="External"/><Relationship Id="rId584" Type="http://schemas.openxmlformats.org/officeDocument/2006/relationships/hyperlink" Target="http://www.ncbi.nlm.nih.gov/pubmed/14594718" TargetMode="External"/><Relationship Id="rId585" Type="http://schemas.openxmlformats.org/officeDocument/2006/relationships/hyperlink" Target="http://www.ncbi.nlm.nih.gov/pubmed/22759650" TargetMode="External"/><Relationship Id="rId586" Type="http://schemas.openxmlformats.org/officeDocument/2006/relationships/hyperlink" Target="http://www.ncbi.nlm.nih.gov/pubmed/22522955" TargetMode="External"/><Relationship Id="rId587" Type="http://schemas.openxmlformats.org/officeDocument/2006/relationships/hyperlink" Target="http://www.ncbi.nlm.nih.gov/pubmed/21303862" TargetMode="External"/><Relationship Id="rId588" Type="http://schemas.openxmlformats.org/officeDocument/2006/relationships/hyperlink" Target="http://www.ncbi.nlm.nih.gov/pubmed/15919726" TargetMode="External"/><Relationship Id="rId589" Type="http://schemas.openxmlformats.org/officeDocument/2006/relationships/hyperlink" Target="http://www.ncbi.nlm.nih.gov/pubmed/20823302" TargetMode="External"/><Relationship Id="rId590" Type="http://schemas.openxmlformats.org/officeDocument/2006/relationships/hyperlink" Target="http://www.ncbi.nlm.nih.gov/pubmed/14748004" TargetMode="External"/><Relationship Id="rId591" Type="http://schemas.openxmlformats.org/officeDocument/2006/relationships/hyperlink" Target="http://www.ncbi.nlm.nih.gov/pubmed/21071814" TargetMode="External"/><Relationship Id="rId592" Type="http://schemas.openxmlformats.org/officeDocument/2006/relationships/hyperlink" Target="http://www.ncbi.nlm.nih.gov/pubmed/23349213" TargetMode="External"/><Relationship Id="rId593" Type="http://schemas.openxmlformats.org/officeDocument/2006/relationships/hyperlink" Target="http://www.ncbi.nlm.nih.gov/pubmed/14990445" TargetMode="External"/><Relationship Id="rId594" Type="http://schemas.openxmlformats.org/officeDocument/2006/relationships/hyperlink" Target="http://www.ncbi.nlm.nih.gov/pubmed/22160766" TargetMode="External"/><Relationship Id="rId595" Type="http://schemas.openxmlformats.org/officeDocument/2006/relationships/hyperlink" Target="http://www.ncbi.nlm.nih.gov/pubmed/20093431" TargetMode="External"/><Relationship Id="rId596" Type="http://schemas.openxmlformats.org/officeDocument/2006/relationships/hyperlink" Target="http://www.ncbi.nlm.nih.gov/pubmed/21453508" TargetMode="External"/><Relationship Id="rId597" Type="http://schemas.openxmlformats.org/officeDocument/2006/relationships/hyperlink" Target="http://www.ncbi.nlm.nih.gov/pubmed/25594089" TargetMode="External"/><Relationship Id="rId598" Type="http://schemas.openxmlformats.org/officeDocument/2006/relationships/hyperlink" Target="http://www.ncbi.nlm.nih.gov/pubmed/22569177" TargetMode="External"/><Relationship Id="rId599" Type="http://schemas.openxmlformats.org/officeDocument/2006/relationships/hyperlink" Target="http://www.ncbi.nlm.nih.gov/pubmed/25445293" TargetMode="External"/><Relationship Id="rId600" Type="http://schemas.openxmlformats.org/officeDocument/2006/relationships/hyperlink" Target="http://www.ncbi.nlm.nih.gov/pubmed/26363082" TargetMode="External"/><Relationship Id="rId601" Type="http://schemas.openxmlformats.org/officeDocument/2006/relationships/hyperlink" Target="http://www.ncbi.nlm.nih.gov/pubmed/22084252" TargetMode="External"/><Relationship Id="rId602" Type="http://schemas.openxmlformats.org/officeDocument/2006/relationships/hyperlink" Target="http://www.ncbi.nlm.nih.gov/pubmed/22846331" TargetMode="External"/><Relationship Id="rId603" Type="http://schemas.openxmlformats.org/officeDocument/2006/relationships/hyperlink" Target="http://www.ncbi.nlm.nih.gov/pubmed/10383814" TargetMode="External"/><Relationship Id="rId604" Type="http://schemas.openxmlformats.org/officeDocument/2006/relationships/hyperlink" Target="http://www.ncbi.nlm.nih.gov/pubmed/16006623" TargetMode="External"/><Relationship Id="rId605" Type="http://schemas.openxmlformats.org/officeDocument/2006/relationships/hyperlink" Target="http://www.ncbi.nlm.nih.gov/pubmed/22591859" TargetMode="External"/><Relationship Id="rId606" Type="http://schemas.openxmlformats.org/officeDocument/2006/relationships/hyperlink" Target="http://www.ncbi.nlm.nih.gov/pubmed/11955022" TargetMode="External"/><Relationship Id="rId607" Type="http://schemas.openxmlformats.org/officeDocument/2006/relationships/hyperlink" Target="http://www.ncbi.nlm.nih.gov/pubmed/26454279" TargetMode="External"/><Relationship Id="rId608" Type="http://schemas.openxmlformats.org/officeDocument/2006/relationships/hyperlink" Target="http://www.ncbi.nlm.nih.gov/pubmed/18426551" TargetMode="External"/><Relationship Id="rId609" Type="http://schemas.openxmlformats.org/officeDocument/2006/relationships/hyperlink" Target="http://www.ncbi.nlm.nih.gov/pubmed/20583927" TargetMode="External"/><Relationship Id="rId610" Type="http://schemas.openxmlformats.org/officeDocument/2006/relationships/hyperlink" Target="http://www.ncbi.nlm.nih.gov/pubmed/24255987" TargetMode="External"/><Relationship Id="rId611" Type="http://schemas.openxmlformats.org/officeDocument/2006/relationships/hyperlink" Target="http://www.ncbi.nlm.nih.gov/pubmed/21252073" TargetMode="External"/><Relationship Id="rId612" Type="http://schemas.openxmlformats.org/officeDocument/2006/relationships/hyperlink" Target="http://www.ncbi.nlm.nih.gov/pubmed/12015880" TargetMode="External"/><Relationship Id="rId613" Type="http://schemas.openxmlformats.org/officeDocument/2006/relationships/hyperlink" Target="http://www.ncbi.nlm.nih.gov/pubmed/26439851" TargetMode="External"/><Relationship Id="rId614" Type="http://schemas.openxmlformats.org/officeDocument/2006/relationships/hyperlink" Target="http://www.ncbi.nlm.nih.gov/pubmed/18616828" TargetMode="External"/><Relationship Id="rId615" Type="http://schemas.openxmlformats.org/officeDocument/2006/relationships/hyperlink" Target="http://www.ncbi.nlm.nih.gov/pubmed/21458786" TargetMode="External"/><Relationship Id="rId616" Type="http://schemas.openxmlformats.org/officeDocument/2006/relationships/hyperlink" Target="http://www.ncbi.nlm.nih.gov/pubmed/16731699" TargetMode="External"/><Relationship Id="rId617" Type="http://schemas.openxmlformats.org/officeDocument/2006/relationships/hyperlink" Target="http://www.ncbi.nlm.nih.gov/pubmed/20407039" TargetMode="External"/><Relationship Id="rId618" Type="http://schemas.openxmlformats.org/officeDocument/2006/relationships/hyperlink" Target="http://www.ncbi.nlm.nih.gov/pubmed/17332019" TargetMode="External"/><Relationship Id="rId619" Type="http://schemas.openxmlformats.org/officeDocument/2006/relationships/hyperlink" Target="http://www.ncbi.nlm.nih.gov/pubmed/16988678" TargetMode="External"/><Relationship Id="rId620" Type="http://schemas.openxmlformats.org/officeDocument/2006/relationships/hyperlink" Target="http://www.ncbi.nlm.nih.gov/pubmed/17277416" TargetMode="External"/><Relationship Id="rId621" Type="http://schemas.openxmlformats.org/officeDocument/2006/relationships/hyperlink" Target="http://www.ncbi.nlm.nih.gov/pubmed/25692814" TargetMode="External"/><Relationship Id="rId622" Type="http://schemas.openxmlformats.org/officeDocument/2006/relationships/hyperlink" Target="http://www.ncbi.nlm.nih.gov/pubmed/17672887" TargetMode="External"/><Relationship Id="rId623" Type="http://schemas.openxmlformats.org/officeDocument/2006/relationships/hyperlink" Target="http://www.ncbi.nlm.nih.gov/pubmed/25890305" TargetMode="External"/><Relationship Id="rId624" Type="http://schemas.openxmlformats.org/officeDocument/2006/relationships/hyperlink" Target="http://www.ncbi.nlm.nih.gov/pubmed/11524372" TargetMode="External"/><Relationship Id="rId625" Type="http://schemas.openxmlformats.org/officeDocument/2006/relationships/hyperlink" Target="http://www.ncbi.nlm.nih.gov/pubmed/23780644" TargetMode="External"/><Relationship Id="rId626" Type="http://schemas.openxmlformats.org/officeDocument/2006/relationships/hyperlink" Target="http://www.ncbi.nlm.nih.gov/pubmed/21444294" TargetMode="External"/><Relationship Id="rId627" Type="http://schemas.openxmlformats.org/officeDocument/2006/relationships/hyperlink" Target="http://www.ncbi.nlm.nih.gov/pubmed/20363730" TargetMode="External"/><Relationship Id="rId628" Type="http://schemas.openxmlformats.org/officeDocument/2006/relationships/hyperlink" Target="http://www.ncbi.nlm.nih.gov/pubmed/19208158" TargetMode="External"/><Relationship Id="rId629" Type="http://schemas.openxmlformats.org/officeDocument/2006/relationships/hyperlink" Target="http://www.ncbi.nlm.nih.gov/pubmed/20018981" TargetMode="External"/><Relationship Id="rId630" Type="http://schemas.openxmlformats.org/officeDocument/2006/relationships/hyperlink" Target="http://www.ncbi.nlm.nih.gov/pubmed/22442130" TargetMode="External"/><Relationship Id="rId631" Type="http://schemas.openxmlformats.org/officeDocument/2006/relationships/hyperlink" Target="http://www.ncbi.nlm.nih.gov/pubmed/23033843" TargetMode="External"/><Relationship Id="rId632" Type="http://schemas.openxmlformats.org/officeDocument/2006/relationships/hyperlink" Target="http://www.ncbi.nlm.nih.gov/pubmed/20660951" TargetMode="External"/><Relationship Id="rId633" Type="http://schemas.openxmlformats.org/officeDocument/2006/relationships/hyperlink" Target="http://www.ncbi.nlm.nih.gov/pubmed/20090164" TargetMode="External"/><Relationship Id="rId634" Type="http://schemas.openxmlformats.org/officeDocument/2006/relationships/hyperlink" Target="http://www.ncbi.nlm.nih.gov/pubmed/22231622" TargetMode="External"/><Relationship Id="rId635" Type="http://schemas.openxmlformats.org/officeDocument/2006/relationships/hyperlink" Target="http://www.ncbi.nlm.nih.gov/pubmed/23028417" TargetMode="External"/><Relationship Id="rId636" Type="http://schemas.openxmlformats.org/officeDocument/2006/relationships/hyperlink" Target="http://www.ncbi.nlm.nih.gov/pubmed/25075902" TargetMode="External"/><Relationship Id="rId637" Type="http://schemas.openxmlformats.org/officeDocument/2006/relationships/hyperlink" Target="http://www.ncbi.nlm.nih.gov/pubmed/24407302" TargetMode="External"/><Relationship Id="rId638" Type="http://schemas.openxmlformats.org/officeDocument/2006/relationships/hyperlink" Target="http://www.ncbi.nlm.nih.gov/pubmed/12070323" TargetMode="External"/><Relationship Id="rId639" Type="http://schemas.openxmlformats.org/officeDocument/2006/relationships/hyperlink" Target="http://www.ncbi.nlm.nih.gov/pubmed/17459961" TargetMode="External"/><Relationship Id="rId640" Type="http://schemas.openxmlformats.org/officeDocument/2006/relationships/hyperlink" Target="http://www.ncbi.nlm.nih.gov/pubmed/24334388" TargetMode="External"/><Relationship Id="rId641" Type="http://schemas.openxmlformats.org/officeDocument/2006/relationships/hyperlink" Target="http://www.ncbi.nlm.nih.gov/pubmed/11566128" TargetMode="External"/><Relationship Id="rId642" Type="http://schemas.openxmlformats.org/officeDocument/2006/relationships/hyperlink" Target="http://www.ncbi.nlm.nih.gov/pubmed/22735696" TargetMode="External"/><Relationship Id="rId643" Type="http://schemas.openxmlformats.org/officeDocument/2006/relationships/hyperlink" Target="http://www.ncbi.nlm.nih.gov/pubmed/19393050" TargetMode="External"/><Relationship Id="rId644" Type="http://schemas.openxmlformats.org/officeDocument/2006/relationships/hyperlink" Target="http://www.ncbi.nlm.nih.gov/pubmed/11964485" TargetMode="External"/><Relationship Id="rId645" Type="http://schemas.openxmlformats.org/officeDocument/2006/relationships/hyperlink" Target="http://www.ncbi.nlm.nih.gov/pubmed/24170399" TargetMode="External"/><Relationship Id="rId646" Type="http://schemas.openxmlformats.org/officeDocument/2006/relationships/hyperlink" Target="http://www.ncbi.nlm.nih.gov/pubmed/23677942" TargetMode="External"/><Relationship Id="rId647" Type="http://schemas.openxmlformats.org/officeDocument/2006/relationships/hyperlink" Target="http://www.ncbi.nlm.nih.gov/pubmed/16282169" TargetMode="External"/><Relationship Id="rId648" Type="http://schemas.openxmlformats.org/officeDocument/2006/relationships/hyperlink" Target="http://www.ncbi.nlm.nih.gov/pubmed/20298584" TargetMode="External"/><Relationship Id="rId649" Type="http://schemas.openxmlformats.org/officeDocument/2006/relationships/hyperlink" Target="http://www.ncbi.nlm.nih.gov/pubmed/22002823" TargetMode="External"/><Relationship Id="rId650" Type="http://schemas.openxmlformats.org/officeDocument/2006/relationships/hyperlink" Target="http://www.ncbi.nlm.nih.gov/pubmed/21245917" TargetMode="External"/><Relationship Id="rId651" Type="http://schemas.openxmlformats.org/officeDocument/2006/relationships/hyperlink" Target="http://www.ncbi.nlm.nih.gov/pubmed/17277421" TargetMode="External"/><Relationship Id="rId652" Type="http://schemas.openxmlformats.org/officeDocument/2006/relationships/hyperlink" Target="http://www.ncbi.nlm.nih.gov/pubmed/21216778" TargetMode="External"/><Relationship Id="rId653" Type="http://schemas.openxmlformats.org/officeDocument/2006/relationships/hyperlink" Target="http://www.ncbi.nlm.nih.gov/pubmed/17048387" TargetMode="External"/><Relationship Id="rId654" Type="http://schemas.openxmlformats.org/officeDocument/2006/relationships/hyperlink" Target="http://www.ncbi.nlm.nih.gov/pubmed/25886892" TargetMode="External"/><Relationship Id="rId655" Type="http://schemas.openxmlformats.org/officeDocument/2006/relationships/hyperlink" Target="http://www.ncbi.nlm.nih.gov/pubmed/24870820" TargetMode="External"/><Relationship Id="rId656" Type="http://schemas.openxmlformats.org/officeDocument/2006/relationships/hyperlink" Target="http://www.ncbi.nlm.nih.gov/pubmed/24564250" TargetMode="External"/><Relationship Id="rId657" Type="http://schemas.openxmlformats.org/officeDocument/2006/relationships/hyperlink" Target="http://www.ncbi.nlm.nih.gov/pubmed/19705484" TargetMode="External"/><Relationship Id="rId658" Type="http://schemas.openxmlformats.org/officeDocument/2006/relationships/hyperlink" Target="http://www.ncbi.nlm.nih.gov/pubmed/17118213" TargetMode="External"/><Relationship Id="rId659" Type="http://schemas.openxmlformats.org/officeDocument/2006/relationships/hyperlink" Target="http://www.ncbi.nlm.nih.gov/pubmed/25885358" TargetMode="External"/><Relationship Id="rId660" Type="http://schemas.openxmlformats.org/officeDocument/2006/relationships/hyperlink" Target="http://www.ncbi.nlm.nih.gov/pubmed/17468765" TargetMode="External"/><Relationship Id="rId661" Type="http://schemas.openxmlformats.org/officeDocument/2006/relationships/hyperlink" Target="http://www.ncbi.nlm.nih.gov/pubmed/16174334" TargetMode="External"/><Relationship Id="rId662" Type="http://schemas.openxmlformats.org/officeDocument/2006/relationships/hyperlink" Target="http://www.ncbi.nlm.nih.gov/pubmed/24060133" TargetMode="External"/><Relationship Id="rId663" Type="http://schemas.openxmlformats.org/officeDocument/2006/relationships/hyperlink" Target="http://www.ncbi.nlm.nih.gov/pubmed/17105653" TargetMode="External"/><Relationship Id="rId664" Type="http://schemas.openxmlformats.org/officeDocument/2006/relationships/hyperlink" Target="http://www.ncbi.nlm.nih.gov/pubmed/9149938" TargetMode="External"/><Relationship Id="rId665" Type="http://schemas.openxmlformats.org/officeDocument/2006/relationships/hyperlink" Target="http://www.ncbi.nlm.nih.gov/pubmed/20865495" TargetMode="External"/><Relationship Id="rId666" Type="http://schemas.openxmlformats.org/officeDocument/2006/relationships/hyperlink" Target="http://www.ncbi.nlm.nih.gov/pubmed/15060014" TargetMode="External"/><Relationship Id="rId667" Type="http://schemas.openxmlformats.org/officeDocument/2006/relationships/hyperlink" Target="http://www.ncbi.nlm.nih.gov/pubmed/10021765" TargetMode="External"/><Relationship Id="rId668" Type="http://schemas.openxmlformats.org/officeDocument/2006/relationships/hyperlink" Target="http://www.ncbi.nlm.nih.gov/pubmed/16492684" TargetMode="External"/><Relationship Id="rId669" Type="http://schemas.openxmlformats.org/officeDocument/2006/relationships/hyperlink" Target="http://www.ncbi.nlm.nih.gov/pubmed/24496008" TargetMode="External"/><Relationship Id="rId670" Type="http://schemas.openxmlformats.org/officeDocument/2006/relationships/hyperlink" Target="http://www.ncbi.nlm.nih.gov/pubmed/26422374" TargetMode="External"/><Relationship Id="rId671" Type="http://schemas.openxmlformats.org/officeDocument/2006/relationships/hyperlink" Target="http://www.ncbi.nlm.nih.gov/pubmed/18184684" TargetMode="External"/><Relationship Id="rId672" Type="http://schemas.openxmlformats.org/officeDocument/2006/relationships/hyperlink" Target="http://www.ncbi.nlm.nih.gov/pubmed/12015885" TargetMode="External"/><Relationship Id="rId673" Type="http://schemas.openxmlformats.org/officeDocument/2006/relationships/hyperlink" Target="http://www.ncbi.nlm.nih.gov/pubmed/24657908" TargetMode="External"/><Relationship Id="rId674" Type="http://schemas.openxmlformats.org/officeDocument/2006/relationships/hyperlink" Target="http://www.ncbi.nlm.nih.gov/pubmed/19414532" TargetMode="External"/><Relationship Id="rId675" Type="http://schemas.openxmlformats.org/officeDocument/2006/relationships/hyperlink" Target="http://www.ncbi.nlm.nih.gov/pubmed/18689815" TargetMode="External"/><Relationship Id="rId676" Type="http://schemas.openxmlformats.org/officeDocument/2006/relationships/hyperlink" Target="http://www.ncbi.nlm.nih.gov/pubmed/22849555" TargetMode="External"/><Relationship Id="rId677" Type="http://schemas.openxmlformats.org/officeDocument/2006/relationships/hyperlink" Target="http://www.ncbi.nlm.nih.gov/pubmed/24845651" TargetMode="External"/><Relationship Id="rId678" Type="http://schemas.openxmlformats.org/officeDocument/2006/relationships/hyperlink" Target="http://www.ncbi.nlm.nih.gov/pubmed/21209072" TargetMode="External"/><Relationship Id="rId679" Type="http://schemas.openxmlformats.org/officeDocument/2006/relationships/hyperlink" Target="http://www.ncbi.nlm.nih.gov/pubmed/18048180" TargetMode="External"/><Relationship Id="rId680" Type="http://schemas.openxmlformats.org/officeDocument/2006/relationships/hyperlink" Target="http://www.ncbi.nlm.nih.gov/pubmed/23414778" TargetMode="External"/><Relationship Id="rId681" Type="http://schemas.openxmlformats.org/officeDocument/2006/relationships/hyperlink" Target="http://www.ncbi.nlm.nih.gov/pubmed/23679007" TargetMode="External"/><Relationship Id="rId682" Type="http://schemas.openxmlformats.org/officeDocument/2006/relationships/hyperlink" Target="http://www.ncbi.nlm.nih.gov/pubmed/21085574" TargetMode="External"/><Relationship Id="rId683" Type="http://schemas.openxmlformats.org/officeDocument/2006/relationships/hyperlink" Target="http://www.ncbi.nlm.nih.gov/pubmed/14734321" TargetMode="External"/><Relationship Id="rId684" Type="http://schemas.openxmlformats.org/officeDocument/2006/relationships/hyperlink" Target="http://www.ncbi.nlm.nih.gov/pubmed/24945300" TargetMode="External"/><Relationship Id="rId685" Type="http://schemas.openxmlformats.org/officeDocument/2006/relationships/hyperlink" Target="http://www.ncbi.nlm.nih.gov/pubmed/21369889" TargetMode="External"/><Relationship Id="rId686" Type="http://schemas.openxmlformats.org/officeDocument/2006/relationships/hyperlink" Target="http://www.ncbi.nlm.nih.gov/pubmed/19846436" TargetMode="External"/><Relationship Id="rId687" Type="http://schemas.openxmlformats.org/officeDocument/2006/relationships/hyperlink" Target="http://www.ncbi.nlm.nih.gov/pubmed/12761068" TargetMode="External"/><Relationship Id="rId688" Type="http://schemas.openxmlformats.org/officeDocument/2006/relationships/hyperlink" Target="http://www.ncbi.nlm.nih.gov/pubmed/24564333" TargetMode="External"/><Relationship Id="rId689" Type="http://schemas.openxmlformats.org/officeDocument/2006/relationships/hyperlink" Target="http://www.ncbi.nlm.nih.gov/pubmed/23736102" TargetMode="External"/><Relationship Id="rId690" Type="http://schemas.openxmlformats.org/officeDocument/2006/relationships/hyperlink" Target="http://www.ncbi.nlm.nih.gov/pubmed/25077414" TargetMode="External"/><Relationship Id="rId691" Type="http://schemas.openxmlformats.org/officeDocument/2006/relationships/hyperlink" Target="http://www.ncbi.nlm.nih.gov/pubmed/22046256" TargetMode="External"/><Relationship Id="rId692" Type="http://schemas.openxmlformats.org/officeDocument/2006/relationships/hyperlink" Target="http://www.ncbi.nlm.nih.gov/pubmed/25609798" TargetMode="External"/><Relationship Id="rId693" Type="http://schemas.openxmlformats.org/officeDocument/2006/relationships/hyperlink" Target="http://www.ncbi.nlm.nih.gov/pubmed/12424131" TargetMode="External"/><Relationship Id="rId694" Type="http://schemas.openxmlformats.org/officeDocument/2006/relationships/hyperlink" Target="http://www.ncbi.nlm.nih.gov/pubmed/18841204" TargetMode="External"/><Relationship Id="rId695" Type="http://schemas.openxmlformats.org/officeDocument/2006/relationships/hyperlink" Target="http://www.ncbi.nlm.nih.gov/pubmed/26338770" TargetMode="External"/><Relationship Id="rId696" Type="http://schemas.openxmlformats.org/officeDocument/2006/relationships/hyperlink" Target="http://www.ncbi.nlm.nih.gov/pubmed/23113980" TargetMode="External"/><Relationship Id="rId697" Type="http://schemas.openxmlformats.org/officeDocument/2006/relationships/hyperlink" Target="http://www.ncbi.nlm.nih.gov/pubmed/24347576" TargetMode="External"/><Relationship Id="rId698" Type="http://schemas.openxmlformats.org/officeDocument/2006/relationships/hyperlink" Target="http://www.ncbi.nlm.nih.gov/pubmed/17975267" TargetMode="External"/><Relationship Id="rId699" Type="http://schemas.openxmlformats.org/officeDocument/2006/relationships/hyperlink" Target="http://www.ncbi.nlm.nih.gov/pubmed/24564706" TargetMode="External"/><Relationship Id="rId700" Type="http://schemas.openxmlformats.org/officeDocument/2006/relationships/hyperlink" Target="http://www.ncbi.nlm.nih.gov/pubmed/24589664" TargetMode="External"/><Relationship Id="rId701" Type="http://schemas.openxmlformats.org/officeDocument/2006/relationships/hyperlink" Target="http://www.ncbi.nlm.nih.gov/pubmed/14534198" TargetMode="External"/><Relationship Id="rId702" Type="http://schemas.openxmlformats.org/officeDocument/2006/relationships/hyperlink" Target="http://www.ncbi.nlm.nih.gov/pubmed/21092314" TargetMode="External"/>
</Relationships>
</file>

<file path=xl/worksheets/_rels/sheet6.xml.rels><?xml version="1.0" encoding="UTF-8"?>
<Relationships xmlns="http://schemas.openxmlformats.org/package/2006/relationships"><Relationship Id="rId1" Type="http://schemas.openxmlformats.org/officeDocument/2006/relationships/hyperlink" Target="http://www.ncbi.nlm.nih.gov/pubmed/27556636" TargetMode="External"/><Relationship Id="rId2" Type="http://schemas.openxmlformats.org/officeDocument/2006/relationships/hyperlink" Target="http://www.ncbi.nlm.nih.gov/pubmed/31874603" TargetMode="External"/><Relationship Id="rId3" Type="http://schemas.openxmlformats.org/officeDocument/2006/relationships/hyperlink" Target="http://www.ncbi.nlm.nih.gov/pubmed/31015787" TargetMode="External"/><Relationship Id="rId4" Type="http://schemas.openxmlformats.org/officeDocument/2006/relationships/hyperlink" Target="http://www.ncbi.nlm.nih.gov/pubmed/29579198" TargetMode="External"/><Relationship Id="rId5" Type="http://schemas.openxmlformats.org/officeDocument/2006/relationships/hyperlink" Target="http://www.ncbi.nlm.nih.gov/pubmed/29617724" TargetMode="External"/><Relationship Id="rId6" Type="http://schemas.openxmlformats.org/officeDocument/2006/relationships/hyperlink" Target="http://www.ncbi.nlm.nih.gov/pubmed/32138645" TargetMode="External"/><Relationship Id="rId7" Type="http://schemas.openxmlformats.org/officeDocument/2006/relationships/hyperlink" Target="http://www.ncbi.nlm.nih.gov/pubmed/27461106" TargetMode="External"/><Relationship Id="rId8" Type="http://schemas.openxmlformats.org/officeDocument/2006/relationships/hyperlink" Target="http://www.ncbi.nlm.nih.gov/pubmed/28569140" TargetMode="External"/><Relationship Id="rId9" Type="http://schemas.openxmlformats.org/officeDocument/2006/relationships/hyperlink" Target="http://www.ncbi.nlm.nih.gov/pubmed/30717772" TargetMode="External"/><Relationship Id="rId10" Type="http://schemas.openxmlformats.org/officeDocument/2006/relationships/hyperlink" Target="http://www.ncbi.nlm.nih.gov/pubmed/32183840" TargetMode="External"/><Relationship Id="rId11" Type="http://schemas.openxmlformats.org/officeDocument/2006/relationships/hyperlink" Target="http://www.ncbi.nlm.nih.gov/pubmed/31504998" TargetMode="External"/><Relationship Id="rId12" Type="http://schemas.openxmlformats.org/officeDocument/2006/relationships/hyperlink" Target="http://www.ncbi.nlm.nih.gov/pubmed/31159850" TargetMode="External"/><Relationship Id="rId13" Type="http://schemas.openxmlformats.org/officeDocument/2006/relationships/hyperlink" Target="http://www.ncbi.nlm.nih.gov/pubmed/27256311" TargetMode="External"/><Relationship Id="rId14" Type="http://schemas.openxmlformats.org/officeDocument/2006/relationships/hyperlink" Target="http://www.ncbi.nlm.nih.gov/pubmed/31134276" TargetMode="External"/><Relationship Id="rId15" Type="http://schemas.openxmlformats.org/officeDocument/2006/relationships/hyperlink" Target="http://www.ncbi.nlm.nih.gov/pubmed/31465436" TargetMode="External"/><Relationship Id="rId16" Type="http://schemas.openxmlformats.org/officeDocument/2006/relationships/hyperlink" Target="http://www.ncbi.nlm.nih.gov/pubmed/28052134" TargetMode="External"/><Relationship Id="rId17" Type="http://schemas.openxmlformats.org/officeDocument/2006/relationships/hyperlink" Target="http://www.ncbi.nlm.nih.gov/pubmed/30658573" TargetMode="External"/><Relationship Id="rId18" Type="http://schemas.openxmlformats.org/officeDocument/2006/relationships/hyperlink" Target="http://www.ncbi.nlm.nih.gov/pubmed/28934964" TargetMode="External"/><Relationship Id="rId19" Type="http://schemas.openxmlformats.org/officeDocument/2006/relationships/hyperlink" Target="http://www.ncbi.nlm.nih.gov/pubmed/27162186" TargetMode="External"/><Relationship Id="rId20" Type="http://schemas.openxmlformats.org/officeDocument/2006/relationships/hyperlink" Target="http://www.ncbi.nlm.nih.gov/pubmed/29258419" TargetMode="External"/><Relationship Id="rId21" Type="http://schemas.openxmlformats.org/officeDocument/2006/relationships/hyperlink" Target="http://www.ncbi.nlm.nih.gov/pubmed/28739658" TargetMode="External"/><Relationship Id="rId22" Type="http://schemas.openxmlformats.org/officeDocument/2006/relationships/hyperlink" Target="http://www.ncbi.nlm.nih.gov/pubmed/31136576" TargetMode="External"/><Relationship Id="rId23" Type="http://schemas.openxmlformats.org/officeDocument/2006/relationships/hyperlink" Target="http://www.ncbi.nlm.nih.gov/pubmed/30343665" TargetMode="External"/><Relationship Id="rId24" Type="http://schemas.openxmlformats.org/officeDocument/2006/relationships/hyperlink" Target="http://www.ncbi.nlm.nih.gov/pubmed/29568413" TargetMode="External"/><Relationship Id="rId25" Type="http://schemas.openxmlformats.org/officeDocument/2006/relationships/hyperlink" Target="http://www.ncbi.nlm.nih.gov/pubmed/28969586" TargetMode="External"/><Relationship Id="rId26" Type="http://schemas.openxmlformats.org/officeDocument/2006/relationships/hyperlink" Target="http://www.ncbi.nlm.nih.gov/pubmed/28583067" TargetMode="External"/><Relationship Id="rId27" Type="http://schemas.openxmlformats.org/officeDocument/2006/relationships/hyperlink" Target="http://www.ncbi.nlm.nih.gov/pubmed/31727126" TargetMode="External"/><Relationship Id="rId28" Type="http://schemas.openxmlformats.org/officeDocument/2006/relationships/hyperlink" Target="http://www.ncbi.nlm.nih.gov/pubmed/31324872" TargetMode="External"/><Relationship Id="rId29" Type="http://schemas.openxmlformats.org/officeDocument/2006/relationships/hyperlink" Target="http://www.ncbi.nlm.nih.gov/pubmed/31159722" TargetMode="External"/><Relationship Id="rId30" Type="http://schemas.openxmlformats.org/officeDocument/2006/relationships/hyperlink" Target="http://www.ncbi.nlm.nih.gov/pubmed/28808243" TargetMode="External"/><Relationship Id="rId31" Type="http://schemas.openxmlformats.org/officeDocument/2006/relationships/hyperlink" Target="http://www.ncbi.nlm.nih.gov/pubmed/29029338" TargetMode="External"/><Relationship Id="rId32" Type="http://schemas.openxmlformats.org/officeDocument/2006/relationships/hyperlink" Target="http://www.ncbi.nlm.nih.gov/pubmed/30576505" TargetMode="External"/><Relationship Id="rId33" Type="http://schemas.openxmlformats.org/officeDocument/2006/relationships/hyperlink" Target="http://www.ncbi.nlm.nih.gov/pubmed/30936559" TargetMode="External"/><Relationship Id="rId34" Type="http://schemas.openxmlformats.org/officeDocument/2006/relationships/hyperlink" Target="http://www.ncbi.nlm.nih.gov/pubmed/27148393" TargetMode="External"/><Relationship Id="rId35" Type="http://schemas.openxmlformats.org/officeDocument/2006/relationships/hyperlink" Target="http://www.ncbi.nlm.nih.gov/pubmed/29179672" TargetMode="External"/><Relationship Id="rId36" Type="http://schemas.openxmlformats.org/officeDocument/2006/relationships/hyperlink" Target="http://www.ncbi.nlm.nih.gov/pubmed/30180798" TargetMode="External"/><Relationship Id="rId37" Type="http://schemas.openxmlformats.org/officeDocument/2006/relationships/hyperlink" Target="http://www.ncbi.nlm.nih.gov/pubmed/27464550" TargetMode="External"/><Relationship Id="rId38" Type="http://schemas.openxmlformats.org/officeDocument/2006/relationships/hyperlink" Target="http://www.ncbi.nlm.nih.gov/pubmed/28821237" TargetMode="External"/><Relationship Id="rId39" Type="http://schemas.openxmlformats.org/officeDocument/2006/relationships/hyperlink" Target="http://www.ncbi.nlm.nih.gov/pubmed/29788930" TargetMode="External"/><Relationship Id="rId40" Type="http://schemas.openxmlformats.org/officeDocument/2006/relationships/hyperlink" Target="http://www.ncbi.nlm.nih.gov/pubmed/30329135" TargetMode="External"/><Relationship Id="rId41" Type="http://schemas.openxmlformats.org/officeDocument/2006/relationships/hyperlink" Target="http://www.ncbi.nlm.nih.gov/pubmed/29949990" TargetMode="External"/><Relationship Id="rId42" Type="http://schemas.openxmlformats.org/officeDocument/2006/relationships/hyperlink" Target="http://www.ncbi.nlm.nih.gov/pubmed/27912743" TargetMode="External"/><Relationship Id="rId43" Type="http://schemas.openxmlformats.org/officeDocument/2006/relationships/hyperlink" Target="http://www.ncbi.nlm.nih.gov/pubmed/31080946" TargetMode="External"/><Relationship Id="rId44" Type="http://schemas.openxmlformats.org/officeDocument/2006/relationships/hyperlink" Target="http://www.ncbi.nlm.nih.gov/pubmed/31053060" TargetMode="External"/><Relationship Id="rId45" Type="http://schemas.openxmlformats.org/officeDocument/2006/relationships/hyperlink" Target="http://www.ncbi.nlm.nih.gov/pubmed/26589281" TargetMode="External"/><Relationship Id="rId46" Type="http://schemas.openxmlformats.org/officeDocument/2006/relationships/hyperlink" Target="http://www.ncbi.nlm.nih.gov/pubmed/29244002" TargetMode="External"/><Relationship Id="rId47" Type="http://schemas.openxmlformats.org/officeDocument/2006/relationships/hyperlink" Target="http://www.ncbi.nlm.nih.gov/pubmed/29426289" TargetMode="External"/><Relationship Id="rId48" Type="http://schemas.openxmlformats.org/officeDocument/2006/relationships/hyperlink" Target="http://www.ncbi.nlm.nih.gov/pubmed/30400807" TargetMode="External"/><Relationship Id="rId49" Type="http://schemas.openxmlformats.org/officeDocument/2006/relationships/hyperlink" Target="http://www.ncbi.nlm.nih.gov/pubmed/28673253" TargetMode="External"/><Relationship Id="rId50" Type="http://schemas.openxmlformats.org/officeDocument/2006/relationships/hyperlink" Target="http://www.ncbi.nlm.nih.gov/pubmed/29073143" TargetMode="External"/><Relationship Id="rId51" Type="http://schemas.openxmlformats.org/officeDocument/2006/relationships/hyperlink" Target="http://www.ncbi.nlm.nih.gov/pubmed/28453674" TargetMode="External"/><Relationship Id="rId52" Type="http://schemas.openxmlformats.org/officeDocument/2006/relationships/hyperlink" Target="http://www.ncbi.nlm.nih.gov/pubmed/29792160" TargetMode="External"/><Relationship Id="rId53" Type="http://schemas.openxmlformats.org/officeDocument/2006/relationships/hyperlink" Target="http://www.ncbi.nlm.nih.gov/pubmed/26778510" TargetMode="External"/><Relationship Id="rId54" Type="http://schemas.openxmlformats.org/officeDocument/2006/relationships/hyperlink" Target="http://www.ncbi.nlm.nih.gov/pubmed/30271584" TargetMode="External"/><Relationship Id="rId55" Type="http://schemas.openxmlformats.org/officeDocument/2006/relationships/hyperlink" Target="http://www.ncbi.nlm.nih.gov/pubmed/31208315" TargetMode="External"/><Relationship Id="rId56" Type="http://schemas.openxmlformats.org/officeDocument/2006/relationships/hyperlink" Target="http://www.ncbi.nlm.nih.gov/pubmed/28931373" TargetMode="External"/><Relationship Id="rId57" Type="http://schemas.openxmlformats.org/officeDocument/2006/relationships/hyperlink" Target="http://www.ncbi.nlm.nih.gov/pubmed/28446139" TargetMode="External"/><Relationship Id="rId58" Type="http://schemas.openxmlformats.org/officeDocument/2006/relationships/hyperlink" Target="http://www.ncbi.nlm.nih.gov/pubmed/31388474" TargetMode="External"/><Relationship Id="rId59" Type="http://schemas.openxmlformats.org/officeDocument/2006/relationships/hyperlink" Target="http://www.ncbi.nlm.nih.gov/pubmed/30646604" TargetMode="External"/><Relationship Id="rId60" Type="http://schemas.openxmlformats.org/officeDocument/2006/relationships/hyperlink" Target="http://www.ncbi.nlm.nih.gov/pubmed/27587671" TargetMode="External"/><Relationship Id="rId61" Type="http://schemas.openxmlformats.org/officeDocument/2006/relationships/hyperlink" Target="http://www.ncbi.nlm.nih.gov/pubmed/32311007" TargetMode="External"/><Relationship Id="rId62" Type="http://schemas.openxmlformats.org/officeDocument/2006/relationships/hyperlink" Target="http://www.ncbi.nlm.nih.gov/pubmed/29914375" TargetMode="External"/><Relationship Id="rId63" Type="http://schemas.openxmlformats.org/officeDocument/2006/relationships/hyperlink" Target="http://www.ncbi.nlm.nih.gov/pubmed/27153593" TargetMode="External"/><Relationship Id="rId64" Type="http://schemas.openxmlformats.org/officeDocument/2006/relationships/hyperlink" Target="http://www.ncbi.nlm.nih.gov/pubmed/30736849" TargetMode="External"/><Relationship Id="rId65" Type="http://schemas.openxmlformats.org/officeDocument/2006/relationships/hyperlink" Target="http://www.ncbi.nlm.nih.gov/pubmed/29244014" TargetMode="External"/><Relationship Id="rId66" Type="http://schemas.openxmlformats.org/officeDocument/2006/relationships/hyperlink" Target="http://www.ncbi.nlm.nih.gov/pubmed/27122148" TargetMode="External"/><Relationship Id="rId67" Type="http://schemas.openxmlformats.org/officeDocument/2006/relationships/hyperlink" Target="http://www.ncbi.nlm.nih.gov/pubmed/30346548" TargetMode="External"/><Relationship Id="rId68" Type="http://schemas.openxmlformats.org/officeDocument/2006/relationships/hyperlink" Target="http://www.ncbi.nlm.nih.gov/pubmed/27362987" TargetMode="External"/><Relationship Id="rId69" Type="http://schemas.openxmlformats.org/officeDocument/2006/relationships/hyperlink" Target="http://www.ncbi.nlm.nih.gov/pubmed/29955770" TargetMode="External"/><Relationship Id="rId70" Type="http://schemas.openxmlformats.org/officeDocument/2006/relationships/hyperlink" Target="http://www.ncbi.nlm.nih.gov/pubmed/26936254" TargetMode="External"/><Relationship Id="rId71" Type="http://schemas.openxmlformats.org/officeDocument/2006/relationships/hyperlink" Target="http://www.ncbi.nlm.nih.gov/pubmed/26582927" TargetMode="External"/><Relationship Id="rId72" Type="http://schemas.openxmlformats.org/officeDocument/2006/relationships/hyperlink" Target="http://www.ncbi.nlm.nih.gov/pubmed/30885117" TargetMode="External"/><Relationship Id="rId73" Type="http://schemas.openxmlformats.org/officeDocument/2006/relationships/hyperlink" Target="http://www.ncbi.nlm.nih.gov/pubmed/31694525" TargetMode="External"/><Relationship Id="rId74" Type="http://schemas.openxmlformats.org/officeDocument/2006/relationships/hyperlink" Target="http://www.ncbi.nlm.nih.gov/pubmed/31406327" TargetMode="External"/><Relationship Id="rId75" Type="http://schemas.openxmlformats.org/officeDocument/2006/relationships/hyperlink" Target="http://www.ncbi.nlm.nih.gov/pubmed/26589280" TargetMode="External"/><Relationship Id="rId76" Type="http://schemas.openxmlformats.org/officeDocument/2006/relationships/hyperlink" Target="http://www.ncbi.nlm.nih.gov/pubmed/26026159" TargetMode="External"/><Relationship Id="rId77" Type="http://schemas.openxmlformats.org/officeDocument/2006/relationships/hyperlink" Target="http://www.ncbi.nlm.nih.gov/pubmed/28381259" TargetMode="External"/><Relationship Id="rId78" Type="http://schemas.openxmlformats.org/officeDocument/2006/relationships/hyperlink" Target="http://www.ncbi.nlm.nih.gov/pubmed/31829137" TargetMode="External"/><Relationship Id="rId79" Type="http://schemas.openxmlformats.org/officeDocument/2006/relationships/hyperlink" Target="http://www.ncbi.nlm.nih.gov/pubmed/31682632" TargetMode="External"/><Relationship Id="rId80" Type="http://schemas.openxmlformats.org/officeDocument/2006/relationships/hyperlink" Target="http://www.ncbi.nlm.nih.gov/pubmed/31167641" TargetMode="External"/><Relationship Id="rId81" Type="http://schemas.openxmlformats.org/officeDocument/2006/relationships/hyperlink" Target="http://www.ncbi.nlm.nih.gov/pubmed/27012178" TargetMode="External"/><Relationship Id="rId82" Type="http://schemas.openxmlformats.org/officeDocument/2006/relationships/hyperlink" Target="http://www.ncbi.nlm.nih.gov/pubmed/30594583" TargetMode="External"/><Relationship Id="rId83" Type="http://schemas.openxmlformats.org/officeDocument/2006/relationships/hyperlink" Target="http://www.ncbi.nlm.nih.gov/pubmed/30994904" TargetMode="External"/><Relationship Id="rId84" Type="http://schemas.openxmlformats.org/officeDocument/2006/relationships/hyperlink" Target="http://www.ncbi.nlm.nih.gov/pubmed/29504893" TargetMode="External"/><Relationship Id="rId85" Type="http://schemas.openxmlformats.org/officeDocument/2006/relationships/hyperlink" Target="http://www.ncbi.nlm.nih.gov/pubmed/31757204" TargetMode="External"/><Relationship Id="rId86" Type="http://schemas.openxmlformats.org/officeDocument/2006/relationships/hyperlink" Target="http://www.ncbi.nlm.nih.gov/pubmed/31077315" TargetMode="External"/><Relationship Id="rId87" Type="http://schemas.openxmlformats.org/officeDocument/2006/relationships/hyperlink" Target="http://www.ncbi.nlm.nih.gov/pubmed/29072140" TargetMode="External"/><Relationship Id="rId88" Type="http://schemas.openxmlformats.org/officeDocument/2006/relationships/hyperlink" Target="http://www.ncbi.nlm.nih.gov/pubmed/29678199" TargetMode="External"/><Relationship Id="rId89" Type="http://schemas.openxmlformats.org/officeDocument/2006/relationships/hyperlink" Target="http://www.ncbi.nlm.nih.gov/pubmed/28886164" TargetMode="External"/><Relationship Id="rId90" Type="http://schemas.openxmlformats.org/officeDocument/2006/relationships/hyperlink" Target="http://www.ncbi.nlm.nih.gov/pubmed/27306641" TargetMode="External"/><Relationship Id="rId91" Type="http://schemas.openxmlformats.org/officeDocument/2006/relationships/hyperlink" Target="http://www.ncbi.nlm.nih.gov/pubmed/30733625" TargetMode="External"/><Relationship Id="rId92" Type="http://schemas.openxmlformats.org/officeDocument/2006/relationships/hyperlink" Target="http://www.ncbi.nlm.nih.gov/pubmed/31955711" TargetMode="External"/><Relationship Id="rId93" Type="http://schemas.openxmlformats.org/officeDocument/2006/relationships/hyperlink" Target="http://www.ncbi.nlm.nih.gov/pubmed/27737628" TargetMode="External"/><Relationship Id="rId94" Type="http://schemas.openxmlformats.org/officeDocument/2006/relationships/hyperlink" Target="http://www.ncbi.nlm.nih.gov/pubmed/29745854" TargetMode="External"/><Relationship Id="rId95" Type="http://schemas.openxmlformats.org/officeDocument/2006/relationships/hyperlink" Target="http://www.ncbi.nlm.nih.gov/pubmed/26787661" TargetMode="External"/><Relationship Id="rId96" Type="http://schemas.openxmlformats.org/officeDocument/2006/relationships/hyperlink" Target="http://www.ncbi.nlm.nih.gov/pubmed/31373612" TargetMode="External"/><Relationship Id="rId97" Type="http://schemas.openxmlformats.org/officeDocument/2006/relationships/hyperlink" Target="http://www.ncbi.nlm.nih.gov/pubmed/28369460" TargetMode="External"/><Relationship Id="rId98" Type="http://schemas.openxmlformats.org/officeDocument/2006/relationships/hyperlink" Target="http://www.ncbi.nlm.nih.gov/pubmed/28931057" TargetMode="External"/><Relationship Id="rId99" Type="http://schemas.openxmlformats.org/officeDocument/2006/relationships/hyperlink" Target="http://www.ncbi.nlm.nih.gov/pubmed/27829364" TargetMode="External"/><Relationship Id="rId100" Type="http://schemas.openxmlformats.org/officeDocument/2006/relationships/hyperlink" Target="http://www.ncbi.nlm.nih.gov/pubmed/28961782" TargetMode="External"/><Relationship Id="rId101" Type="http://schemas.openxmlformats.org/officeDocument/2006/relationships/hyperlink" Target="http://www.ncbi.nlm.nih.gov/pubmed/26055432" TargetMode="External"/><Relationship Id="rId102" Type="http://schemas.openxmlformats.org/officeDocument/2006/relationships/hyperlink" Target="http://www.ncbi.nlm.nih.gov/pubmed/31138108" TargetMode="External"/><Relationship Id="rId103" Type="http://schemas.openxmlformats.org/officeDocument/2006/relationships/hyperlink" Target="http://www.ncbi.nlm.nih.gov/pubmed/30423071" TargetMode="External"/><Relationship Id="rId104" Type="http://schemas.openxmlformats.org/officeDocument/2006/relationships/hyperlink" Target="http://www.ncbi.nlm.nih.gov/pubmed/27076460" TargetMode="External"/><Relationship Id="rId105" Type="http://schemas.openxmlformats.org/officeDocument/2006/relationships/hyperlink" Target="http://www.ncbi.nlm.nih.gov/pubmed/31667118" TargetMode="External"/><Relationship Id="rId106" Type="http://schemas.openxmlformats.org/officeDocument/2006/relationships/hyperlink" Target="http://www.ncbi.nlm.nih.gov/pubmed/27307618" TargetMode="External"/><Relationship Id="rId107" Type="http://schemas.openxmlformats.org/officeDocument/2006/relationships/hyperlink" Target="http://www.ncbi.nlm.nih.gov/pubmed/30561550" TargetMode="External"/><Relationship Id="rId108" Type="http://schemas.openxmlformats.org/officeDocument/2006/relationships/hyperlink" Target="http://www.ncbi.nlm.nih.gov/pubmed/28320310" TargetMode="External"/><Relationship Id="rId109" Type="http://schemas.openxmlformats.org/officeDocument/2006/relationships/hyperlink" Target="http://www.ncbi.nlm.nih.gov/pubmed/30895306" TargetMode="External"/><Relationship Id="rId110" Type="http://schemas.openxmlformats.org/officeDocument/2006/relationships/hyperlink" Target="http://www.ncbi.nlm.nih.gov/pubmed/26833346" TargetMode="External"/><Relationship Id="rId111" Type="http://schemas.openxmlformats.org/officeDocument/2006/relationships/hyperlink" Target="http://www.ncbi.nlm.nih.gov/pubmed/27663499" TargetMode="External"/><Relationship Id="rId112" Type="http://schemas.openxmlformats.org/officeDocument/2006/relationships/hyperlink" Target="http://www.ncbi.nlm.nih.gov/pubmed/29741627" TargetMode="External"/><Relationship Id="rId113" Type="http://schemas.openxmlformats.org/officeDocument/2006/relationships/hyperlink" Target="http://www.ncbi.nlm.nih.gov/pubmed/30858580" TargetMode="External"/><Relationship Id="rId114" Type="http://schemas.openxmlformats.org/officeDocument/2006/relationships/hyperlink" Target="http://www.ncbi.nlm.nih.gov/pubmed/28035032" TargetMode="External"/><Relationship Id="rId115" Type="http://schemas.openxmlformats.org/officeDocument/2006/relationships/hyperlink" Target="http://www.ncbi.nlm.nih.gov/pubmed/29048532" TargetMode="External"/><Relationship Id="rId116" Type="http://schemas.openxmlformats.org/officeDocument/2006/relationships/hyperlink" Target="http://www.ncbi.nlm.nih.gov/pubmed/27153708" TargetMode="External"/><Relationship Id="rId117" Type="http://schemas.openxmlformats.org/officeDocument/2006/relationships/hyperlink" Target="http://www.ncbi.nlm.nih.gov/pubmed/27153660" TargetMode="External"/><Relationship Id="rId118" Type="http://schemas.openxmlformats.org/officeDocument/2006/relationships/hyperlink" Target="http://www.ncbi.nlm.nih.gov/pubmed/30943889" TargetMode="External"/><Relationship Id="rId119" Type="http://schemas.openxmlformats.org/officeDocument/2006/relationships/hyperlink" Target="http://www.ncbi.nlm.nih.gov/pubmed/29036467" TargetMode="External"/><Relationship Id="rId120" Type="http://schemas.openxmlformats.org/officeDocument/2006/relationships/hyperlink" Target="http://www.ncbi.nlm.nih.gov/pubmed/31185897" TargetMode="External"/><Relationship Id="rId121" Type="http://schemas.openxmlformats.org/officeDocument/2006/relationships/hyperlink" Target="http://www.ncbi.nlm.nih.gov/pubmed/30936562" TargetMode="External"/><Relationship Id="rId122" Type="http://schemas.openxmlformats.org/officeDocument/2006/relationships/hyperlink" Target="http://www.ncbi.nlm.nih.gov/pubmed/29900080" TargetMode="External"/><Relationship Id="rId123" Type="http://schemas.openxmlformats.org/officeDocument/2006/relationships/hyperlink" Target="http://www.ncbi.nlm.nih.gov/pubmed/30453880" TargetMode="External"/><Relationship Id="rId124" Type="http://schemas.openxmlformats.org/officeDocument/2006/relationships/hyperlink" Target="http://www.ncbi.nlm.nih.gov/pubmed/27503227" TargetMode="External"/><Relationship Id="rId125" Type="http://schemas.openxmlformats.org/officeDocument/2006/relationships/hyperlink" Target="http://www.ncbi.nlm.nih.gov/pubmed/30064374" TargetMode="External"/><Relationship Id="rId126" Type="http://schemas.openxmlformats.org/officeDocument/2006/relationships/hyperlink" Target="http://www.ncbi.nlm.nih.gov/pubmed/28218240" TargetMode="External"/><Relationship Id="rId127" Type="http://schemas.openxmlformats.org/officeDocument/2006/relationships/hyperlink" Target="http://www.ncbi.nlm.nih.gov/pubmed/26961371" TargetMode="External"/><Relationship Id="rId128" Type="http://schemas.openxmlformats.org/officeDocument/2006/relationships/hyperlink" Target="http://www.ncbi.nlm.nih.gov/pubmed/27604516" TargetMode="External"/><Relationship Id="rId129" Type="http://schemas.openxmlformats.org/officeDocument/2006/relationships/hyperlink" Target="http://www.ncbi.nlm.nih.gov/pubmed/31438611" TargetMode="External"/><Relationship Id="rId130" Type="http://schemas.openxmlformats.org/officeDocument/2006/relationships/hyperlink" Target="http://www.ncbi.nlm.nih.gov/pubmed/28939423" TargetMode="External"/><Relationship Id="rId131" Type="http://schemas.openxmlformats.org/officeDocument/2006/relationships/hyperlink" Target="http://www.ncbi.nlm.nih.gov/pubmed/30148202" TargetMode="External"/><Relationship Id="rId132" Type="http://schemas.openxmlformats.org/officeDocument/2006/relationships/hyperlink" Target="http://www.ncbi.nlm.nih.gov/pubmed/31760933" TargetMode="External"/><Relationship Id="rId133" Type="http://schemas.openxmlformats.org/officeDocument/2006/relationships/hyperlink" Target="http://www.ncbi.nlm.nih.gov/pubmed/32167528" TargetMode="External"/><Relationship Id="rId134" Type="http://schemas.openxmlformats.org/officeDocument/2006/relationships/hyperlink" Target="http://www.ncbi.nlm.nih.gov/pubmed/28186220" TargetMode="External"/><Relationship Id="rId135" Type="http://schemas.openxmlformats.org/officeDocument/2006/relationships/hyperlink" Target="http://www.ncbi.nlm.nih.gov/pubmed/31221194" TargetMode="External"/><Relationship Id="rId136" Type="http://schemas.openxmlformats.org/officeDocument/2006/relationships/hyperlink" Target="http://www.ncbi.nlm.nih.gov/pubmed/26614127" TargetMode="External"/><Relationship Id="rId137" Type="http://schemas.openxmlformats.org/officeDocument/2006/relationships/hyperlink" Target="http://www.ncbi.nlm.nih.gov/pubmed/26776207" TargetMode="External"/><Relationship Id="rId138" Type="http://schemas.openxmlformats.org/officeDocument/2006/relationships/hyperlink" Target="http://www.ncbi.nlm.nih.gov/pubmed/30423094" TargetMode="External"/><Relationship Id="rId139" Type="http://schemas.openxmlformats.org/officeDocument/2006/relationships/hyperlink" Target="http://www.ncbi.nlm.nih.gov/pubmed/30407485" TargetMode="External"/><Relationship Id="rId140" Type="http://schemas.openxmlformats.org/officeDocument/2006/relationships/hyperlink" Target="http://www.ncbi.nlm.nih.gov/pubmed/31611172" TargetMode="External"/><Relationship Id="rId141" Type="http://schemas.openxmlformats.org/officeDocument/2006/relationships/hyperlink" Target="http://www.ncbi.nlm.nih.gov/pubmed/27330851" TargetMode="External"/><Relationship Id="rId142" Type="http://schemas.openxmlformats.org/officeDocument/2006/relationships/hyperlink" Target="http://www.ncbi.nlm.nih.gov/pubmed/27011215" TargetMode="External"/><Relationship Id="rId143" Type="http://schemas.openxmlformats.org/officeDocument/2006/relationships/hyperlink" Target="http://www.ncbi.nlm.nih.gov/pubmed/27586129" TargetMode="External"/><Relationship Id="rId144" Type="http://schemas.openxmlformats.org/officeDocument/2006/relationships/hyperlink" Target="http://www.ncbi.nlm.nih.gov/pubmed/29218887" TargetMode="External"/><Relationship Id="rId145" Type="http://schemas.openxmlformats.org/officeDocument/2006/relationships/hyperlink" Target="http://www.ncbi.nlm.nih.gov/pubmed/26549429" TargetMode="External"/><Relationship Id="rId146" Type="http://schemas.openxmlformats.org/officeDocument/2006/relationships/hyperlink" Target="http://www.ncbi.nlm.nih.gov/pubmed/27958387" TargetMode="External"/><Relationship Id="rId147" Type="http://schemas.openxmlformats.org/officeDocument/2006/relationships/hyperlink" Target="http://www.ncbi.nlm.nih.gov/pubmed/31504211" TargetMode="External"/><Relationship Id="rId148" Type="http://schemas.openxmlformats.org/officeDocument/2006/relationships/hyperlink" Target="http://www.ncbi.nlm.nih.gov/pubmed/28528020" TargetMode="External"/><Relationship Id="rId149" Type="http://schemas.openxmlformats.org/officeDocument/2006/relationships/hyperlink" Target="http://www.ncbi.nlm.nih.gov/pubmed/29554948" TargetMode="External"/><Relationship Id="rId150" Type="http://schemas.openxmlformats.org/officeDocument/2006/relationships/hyperlink" Target="http://www.ncbi.nlm.nih.gov/pubmed/31744515" TargetMode="External"/><Relationship Id="rId151" Type="http://schemas.openxmlformats.org/officeDocument/2006/relationships/hyperlink" Target="http://www.ncbi.nlm.nih.gov/pubmed/29444661" TargetMode="External"/><Relationship Id="rId152" Type="http://schemas.openxmlformats.org/officeDocument/2006/relationships/hyperlink" Target="http://www.ncbi.nlm.nih.gov/pubmed/31842956" TargetMode="External"/><Relationship Id="rId153" Type="http://schemas.openxmlformats.org/officeDocument/2006/relationships/hyperlink" Target="http://www.ncbi.nlm.nih.gov/pubmed/30407482" TargetMode="External"/><Relationship Id="rId154" Type="http://schemas.openxmlformats.org/officeDocument/2006/relationships/hyperlink" Target="http://www.ncbi.nlm.nih.gov/pubmed/31778143" TargetMode="External"/><Relationship Id="rId155" Type="http://schemas.openxmlformats.org/officeDocument/2006/relationships/hyperlink" Target="http://www.ncbi.nlm.nih.gov/pubmed/31504206" TargetMode="External"/><Relationship Id="rId156" Type="http://schemas.openxmlformats.org/officeDocument/2006/relationships/hyperlink" Target="http://www.ncbi.nlm.nih.gov/pubmed/28833563" TargetMode="External"/><Relationship Id="rId157" Type="http://schemas.openxmlformats.org/officeDocument/2006/relationships/hyperlink" Target="http://www.ncbi.nlm.nih.gov/pubmed/27412092" TargetMode="External"/><Relationship Id="rId158" Type="http://schemas.openxmlformats.org/officeDocument/2006/relationships/hyperlink" Target="http://www.ncbi.nlm.nih.gov/pubmed/27940952" TargetMode="External"/><Relationship Id="rId159" Type="http://schemas.openxmlformats.org/officeDocument/2006/relationships/hyperlink" Target="http://www.ncbi.nlm.nih.gov/pubmed/31985810" TargetMode="External"/><Relationship Id="rId160" Type="http://schemas.openxmlformats.org/officeDocument/2006/relationships/hyperlink" Target="http://www.ncbi.nlm.nih.gov/pubmed/26744021" TargetMode="External"/><Relationship Id="rId161" Type="http://schemas.openxmlformats.org/officeDocument/2006/relationships/hyperlink" Target="http://www.ncbi.nlm.nih.gov/pubmed/27547936" TargetMode="External"/><Relationship Id="rId162" Type="http://schemas.openxmlformats.org/officeDocument/2006/relationships/hyperlink" Target="http://www.ncbi.nlm.nih.gov/pubmed/28822795" TargetMode="External"/><Relationship Id="rId163" Type="http://schemas.openxmlformats.org/officeDocument/2006/relationships/hyperlink" Target="http://www.ncbi.nlm.nih.gov/pubmed/27156482" TargetMode="External"/><Relationship Id="rId164" Type="http://schemas.openxmlformats.org/officeDocument/2006/relationships/hyperlink" Target="http://www.ncbi.nlm.nih.gov/pubmed/27378303" TargetMode="External"/><Relationship Id="rId165" Type="http://schemas.openxmlformats.org/officeDocument/2006/relationships/hyperlink" Target="http://www.ncbi.nlm.nih.gov/pubmed/32329220" TargetMode="External"/><Relationship Id="rId166" Type="http://schemas.openxmlformats.org/officeDocument/2006/relationships/hyperlink" Target="http://www.ncbi.nlm.nih.gov/pubmed/28056762" TargetMode="External"/><Relationship Id="rId167" Type="http://schemas.openxmlformats.org/officeDocument/2006/relationships/hyperlink" Target="http://www.ncbi.nlm.nih.gov/pubmed/29083403" TargetMode="External"/><Relationship Id="rId168" Type="http://schemas.openxmlformats.org/officeDocument/2006/relationships/hyperlink" Target="http://www.ncbi.nlm.nih.gov/pubmed/28560825" TargetMode="External"/><Relationship Id="rId169" Type="http://schemas.openxmlformats.org/officeDocument/2006/relationships/hyperlink" Target="http://www.ncbi.nlm.nih.gov/pubmed/28274198" TargetMode="External"/><Relationship Id="rId170" Type="http://schemas.openxmlformats.org/officeDocument/2006/relationships/hyperlink" Target="http://www.ncbi.nlm.nih.gov/pubmed/27102907" TargetMode="External"/><Relationship Id="rId171" Type="http://schemas.openxmlformats.org/officeDocument/2006/relationships/hyperlink" Target="http://www.ncbi.nlm.nih.gov/pubmed/28541403" TargetMode="External"/><Relationship Id="rId172" Type="http://schemas.openxmlformats.org/officeDocument/2006/relationships/hyperlink" Target="http://www.ncbi.nlm.nih.gov/pubmed/29390973" TargetMode="External"/><Relationship Id="rId173" Type="http://schemas.openxmlformats.org/officeDocument/2006/relationships/hyperlink" Target="http://www.ncbi.nlm.nih.gov/pubmed/28968788" TargetMode="External"/><Relationship Id="rId174" Type="http://schemas.openxmlformats.org/officeDocument/2006/relationships/hyperlink" Target="http://www.ncbi.nlm.nih.gov/pubmed/29642840" TargetMode="External"/><Relationship Id="rId175" Type="http://schemas.openxmlformats.org/officeDocument/2006/relationships/hyperlink" Target="http://www.ncbi.nlm.nih.gov/pubmed/27323088" TargetMode="External"/><Relationship Id="rId176" Type="http://schemas.openxmlformats.org/officeDocument/2006/relationships/hyperlink" Target="http://www.ncbi.nlm.nih.gov/pubmed/28839141" TargetMode="External"/><Relationship Id="rId177" Type="http://schemas.openxmlformats.org/officeDocument/2006/relationships/hyperlink" Target="http://www.ncbi.nlm.nih.gov/pubmed/28749987" TargetMode="External"/><Relationship Id="rId178" Type="http://schemas.openxmlformats.org/officeDocument/2006/relationships/hyperlink" Target="http://www.ncbi.nlm.nih.gov/pubmed/27759079" TargetMode="External"/><Relationship Id="rId179" Type="http://schemas.openxmlformats.org/officeDocument/2006/relationships/hyperlink" Target="http://www.ncbi.nlm.nih.gov/pubmed/28205674" TargetMode="External"/><Relationship Id="rId180" Type="http://schemas.openxmlformats.org/officeDocument/2006/relationships/hyperlink" Target="http://www.ncbi.nlm.nih.gov/pubmed/32322368" TargetMode="External"/><Relationship Id="rId181" Type="http://schemas.openxmlformats.org/officeDocument/2006/relationships/hyperlink" Target="http://www.ncbi.nlm.nih.gov/pubmed/28093407" TargetMode="External"/><Relationship Id="rId182" Type="http://schemas.openxmlformats.org/officeDocument/2006/relationships/hyperlink" Target="http://www.ncbi.nlm.nih.gov/pubmed/28361668" TargetMode="External"/><Relationship Id="rId183" Type="http://schemas.openxmlformats.org/officeDocument/2006/relationships/hyperlink" Target="http://www.ncbi.nlm.nih.gov/pubmed/28155631" TargetMode="External"/><Relationship Id="rId184" Type="http://schemas.openxmlformats.org/officeDocument/2006/relationships/hyperlink" Target="http://www.ncbi.nlm.nih.gov/pubmed/29086168" TargetMode="External"/><Relationship Id="rId185" Type="http://schemas.openxmlformats.org/officeDocument/2006/relationships/hyperlink" Target="http://www.ncbi.nlm.nih.gov/pubmed/28459823" TargetMode="External"/><Relationship Id="rId186" Type="http://schemas.openxmlformats.org/officeDocument/2006/relationships/hyperlink" Target="http://www.ncbi.nlm.nih.gov/pubmed/28821183" TargetMode="External"/><Relationship Id="rId187" Type="http://schemas.openxmlformats.org/officeDocument/2006/relationships/hyperlink" Target="http://www.ncbi.nlm.nih.gov/pubmed/29535149" TargetMode="External"/><Relationship Id="rId188" Type="http://schemas.openxmlformats.org/officeDocument/2006/relationships/hyperlink" Target="http://www.ncbi.nlm.nih.gov/pubmed/30923804" TargetMode="External"/><Relationship Id="rId189" Type="http://schemas.openxmlformats.org/officeDocument/2006/relationships/hyperlink" Target="http://www.ncbi.nlm.nih.gov/pubmed/31815396" TargetMode="External"/><Relationship Id="rId190" Type="http://schemas.openxmlformats.org/officeDocument/2006/relationships/hyperlink" Target="http://www.ncbi.nlm.nih.gov/pubmed/27605105" TargetMode="External"/><Relationship Id="rId191" Type="http://schemas.openxmlformats.org/officeDocument/2006/relationships/hyperlink" Target="http://www.ncbi.nlm.nih.gov/pubmed/30458766" TargetMode="External"/><Relationship Id="rId192" Type="http://schemas.openxmlformats.org/officeDocument/2006/relationships/hyperlink" Target="http://www.ncbi.nlm.nih.gov/pubmed/28086746" TargetMode="External"/><Relationship Id="rId193" Type="http://schemas.openxmlformats.org/officeDocument/2006/relationships/hyperlink" Target="http://www.ncbi.nlm.nih.gov/pubmed/31510642" TargetMode="External"/><Relationship Id="rId194" Type="http://schemas.openxmlformats.org/officeDocument/2006/relationships/hyperlink" Target="http://www.ncbi.nlm.nih.gov/pubmed/29036597" TargetMode="External"/><Relationship Id="rId195" Type="http://schemas.openxmlformats.org/officeDocument/2006/relationships/hyperlink" Target="http://www.ncbi.nlm.nih.gov/pubmed/32311025" TargetMode="External"/><Relationship Id="rId196" Type="http://schemas.openxmlformats.org/officeDocument/2006/relationships/hyperlink" Target="http://www.ncbi.nlm.nih.gov/pubmed/31778144" TargetMode="External"/><Relationship Id="rId197" Type="http://schemas.openxmlformats.org/officeDocument/2006/relationships/hyperlink" Target="http://www.ncbi.nlm.nih.gov/pubmed/29970002" TargetMode="External"/><Relationship Id="rId198" Type="http://schemas.openxmlformats.org/officeDocument/2006/relationships/hyperlink" Target="http://www.ncbi.nlm.nih.gov/pubmed/29893851" TargetMode="External"/><Relationship Id="rId199" Type="http://schemas.openxmlformats.org/officeDocument/2006/relationships/hyperlink" Target="http://www.ncbi.nlm.nih.gov/pubmed/27993787" TargetMode="External"/><Relationship Id="rId200" Type="http://schemas.openxmlformats.org/officeDocument/2006/relationships/hyperlink" Target="http://www.ncbi.nlm.nih.gov/pubmed/28369459" TargetMode="External"/><Relationship Id="rId201" Type="http://schemas.openxmlformats.org/officeDocument/2006/relationships/hyperlink" Target="http://www.ncbi.nlm.nih.gov/pubmed/28100585" TargetMode="External"/><Relationship Id="rId202" Type="http://schemas.openxmlformats.org/officeDocument/2006/relationships/hyperlink" Target="http://www.ncbi.nlm.nih.gov/pubmed/27079541" TargetMode="External"/><Relationship Id="rId203" Type="http://schemas.openxmlformats.org/officeDocument/2006/relationships/hyperlink" Target="http://www.ncbi.nlm.nih.gov/pubmed/26315913" TargetMode="External"/><Relationship Id="rId204" Type="http://schemas.openxmlformats.org/officeDocument/2006/relationships/hyperlink" Target="http://www.ncbi.nlm.nih.gov/pubmed/29211825" TargetMode="External"/><Relationship Id="rId205" Type="http://schemas.openxmlformats.org/officeDocument/2006/relationships/hyperlink" Target="http://www.ncbi.nlm.nih.gov/pubmed/30909888" TargetMode="External"/><Relationship Id="rId206" Type="http://schemas.openxmlformats.org/officeDocument/2006/relationships/hyperlink" Target="http://www.ncbi.nlm.nih.gov/pubmed/28881996" TargetMode="External"/><Relationship Id="rId207" Type="http://schemas.openxmlformats.org/officeDocument/2006/relationships/hyperlink" Target="http://www.ncbi.nlm.nih.gov/pubmed/31856811" TargetMode="External"/><Relationship Id="rId208" Type="http://schemas.openxmlformats.org/officeDocument/2006/relationships/hyperlink" Target="http://www.ncbi.nlm.nih.gov/pubmed/29523083" TargetMode="External"/><Relationship Id="rId209" Type="http://schemas.openxmlformats.org/officeDocument/2006/relationships/hyperlink" Target="http://www.ncbi.nlm.nih.gov/pubmed/29554207" TargetMode="External"/><Relationship Id="rId210" Type="http://schemas.openxmlformats.org/officeDocument/2006/relationships/hyperlink" Target="http://www.ncbi.nlm.nih.gov/pubmed/31790154" TargetMode="External"/><Relationship Id="rId211" Type="http://schemas.openxmlformats.org/officeDocument/2006/relationships/hyperlink" Target="http://www.ncbi.nlm.nih.gov/pubmed/27307617" TargetMode="External"/><Relationship Id="rId212" Type="http://schemas.openxmlformats.org/officeDocument/2006/relationships/hyperlink" Target="http://www.ncbi.nlm.nih.gov/pubmed/27000067" TargetMode="External"/><Relationship Id="rId213" Type="http://schemas.openxmlformats.org/officeDocument/2006/relationships/hyperlink" Target="http://www.ncbi.nlm.nih.gov/pubmed/28204566" TargetMode="External"/><Relationship Id="rId214" Type="http://schemas.openxmlformats.org/officeDocument/2006/relationships/hyperlink" Target="http://www.ncbi.nlm.nih.gov/pubmed/27812418" TargetMode="External"/><Relationship Id="rId215" Type="http://schemas.openxmlformats.org/officeDocument/2006/relationships/hyperlink" Target="http://www.ncbi.nlm.nih.gov/pubmed/26753519" TargetMode="External"/><Relationship Id="rId216" Type="http://schemas.openxmlformats.org/officeDocument/2006/relationships/hyperlink" Target="http://www.ncbi.nlm.nih.gov/pubmed/28873962" TargetMode="External"/><Relationship Id="rId217" Type="http://schemas.openxmlformats.org/officeDocument/2006/relationships/hyperlink" Target="http://www.ncbi.nlm.nih.gov/pubmed/28786362" TargetMode="External"/><Relationship Id="rId218" Type="http://schemas.openxmlformats.org/officeDocument/2006/relationships/hyperlink" Target="http://www.ncbi.nlm.nih.gov/pubmed/29769015" TargetMode="External"/><Relationship Id="rId219" Type="http://schemas.openxmlformats.org/officeDocument/2006/relationships/hyperlink" Target="http://www.ncbi.nlm.nih.gov/pubmed/31159721" TargetMode="External"/><Relationship Id="rId220" Type="http://schemas.openxmlformats.org/officeDocument/2006/relationships/hyperlink" Target="http://www.ncbi.nlm.nih.gov/pubmed/31727128" TargetMode="External"/><Relationship Id="rId221" Type="http://schemas.openxmlformats.org/officeDocument/2006/relationships/hyperlink" Target="http://www.ncbi.nlm.nih.gov/pubmed/28049408" TargetMode="External"/><Relationship Id="rId222" Type="http://schemas.openxmlformats.org/officeDocument/2006/relationships/hyperlink" Target="http://www.ncbi.nlm.nih.gov/pubmed/27663496" TargetMode="External"/><Relationship Id="rId223" Type="http://schemas.openxmlformats.org/officeDocument/2006/relationships/hyperlink" Target="http://www.ncbi.nlm.nih.gov/pubmed/29367590" TargetMode="External"/><Relationship Id="rId224" Type="http://schemas.openxmlformats.org/officeDocument/2006/relationships/hyperlink" Target="http://www.ncbi.nlm.nih.gov/pubmed/28910776" TargetMode="External"/><Relationship Id="rId225" Type="http://schemas.openxmlformats.org/officeDocument/2006/relationships/hyperlink" Target="http://www.ncbi.nlm.nih.gov/pubmed/26515532" TargetMode="External"/><Relationship Id="rId226" Type="http://schemas.openxmlformats.org/officeDocument/2006/relationships/hyperlink" Target="http://www.ncbi.nlm.nih.gov/pubmed/31077131" TargetMode="External"/><Relationship Id="rId227" Type="http://schemas.openxmlformats.org/officeDocument/2006/relationships/hyperlink" Target="http://www.ncbi.nlm.nih.gov/pubmed/26589995" TargetMode="External"/><Relationship Id="rId228" Type="http://schemas.openxmlformats.org/officeDocument/2006/relationships/hyperlink" Target="http://www.ncbi.nlm.nih.gov/pubmed/29126180" TargetMode="External"/><Relationship Id="rId229" Type="http://schemas.openxmlformats.org/officeDocument/2006/relationships/hyperlink" Target="http://www.ncbi.nlm.nih.gov/pubmed/31481971" TargetMode="External"/><Relationship Id="rId230" Type="http://schemas.openxmlformats.org/officeDocument/2006/relationships/hyperlink" Target="http://www.ncbi.nlm.nih.gov/pubmed/26894997" TargetMode="External"/><Relationship Id="rId231" Type="http://schemas.openxmlformats.org/officeDocument/2006/relationships/hyperlink" Target="http://www.ncbi.nlm.nih.gov/pubmed/26558345" TargetMode="External"/><Relationship Id="rId232" Type="http://schemas.openxmlformats.org/officeDocument/2006/relationships/hyperlink" Target="http://www.ncbi.nlm.nih.gov/pubmed/29673316" TargetMode="External"/><Relationship Id="rId233" Type="http://schemas.openxmlformats.org/officeDocument/2006/relationships/hyperlink" Target="http://www.ncbi.nlm.nih.gov/pubmed/30598087" TargetMode="External"/><Relationship Id="rId234" Type="http://schemas.openxmlformats.org/officeDocument/2006/relationships/hyperlink" Target="http://www.ncbi.nlm.nih.gov/pubmed/31694538" TargetMode="External"/><Relationship Id="rId235" Type="http://schemas.openxmlformats.org/officeDocument/2006/relationships/hyperlink" Target="http://www.ncbi.nlm.nih.gov/pubmed/27043882" TargetMode="External"/><Relationship Id="rId236" Type="http://schemas.openxmlformats.org/officeDocument/2006/relationships/hyperlink" Target="http://www.ncbi.nlm.nih.gov/pubmed/28334228" TargetMode="External"/><Relationship Id="rId237" Type="http://schemas.openxmlformats.org/officeDocument/2006/relationships/hyperlink" Target="http://www.ncbi.nlm.nih.gov/pubmed/29618097" TargetMode="External"/><Relationship Id="rId238" Type="http://schemas.openxmlformats.org/officeDocument/2006/relationships/hyperlink" Target="http://www.ncbi.nlm.nih.gov/pubmed/29547902" TargetMode="External"/><Relationship Id="rId239" Type="http://schemas.openxmlformats.org/officeDocument/2006/relationships/hyperlink" Target="http://www.ncbi.nlm.nih.gov/pubmed/27454115" TargetMode="External"/><Relationship Id="rId240" Type="http://schemas.openxmlformats.org/officeDocument/2006/relationships/hyperlink" Target="http://www.ncbi.nlm.nih.gov/pubmed/27377322" TargetMode="External"/><Relationship Id="rId241" Type="http://schemas.openxmlformats.org/officeDocument/2006/relationships/hyperlink" Target="http://www.ncbi.nlm.nih.gov/pubmed/31772173" TargetMode="External"/><Relationship Id="rId242" Type="http://schemas.openxmlformats.org/officeDocument/2006/relationships/hyperlink" Target="http://www.ncbi.nlm.nih.gov/pubmed/26545922" TargetMode="External"/><Relationship Id="rId243" Type="http://schemas.openxmlformats.org/officeDocument/2006/relationships/hyperlink" Target="http://www.ncbi.nlm.nih.gov/pubmed/27168761" TargetMode="External"/><Relationship Id="rId244" Type="http://schemas.openxmlformats.org/officeDocument/2006/relationships/hyperlink" Target="http://www.ncbi.nlm.nih.gov/pubmed/27896983" TargetMode="External"/><Relationship Id="rId245" Type="http://schemas.openxmlformats.org/officeDocument/2006/relationships/hyperlink" Target="http://www.ncbi.nlm.nih.gov/pubmed/29373581" TargetMode="External"/><Relationship Id="rId246" Type="http://schemas.openxmlformats.org/officeDocument/2006/relationships/hyperlink" Target="http://www.ncbi.nlm.nih.gov/pubmed/31510677" TargetMode="External"/><Relationship Id="rId247" Type="http://schemas.openxmlformats.org/officeDocument/2006/relationships/hyperlink" Target="http://www.ncbi.nlm.nih.gov/pubmed/29912280" TargetMode="External"/><Relationship Id="rId248" Type="http://schemas.openxmlformats.org/officeDocument/2006/relationships/hyperlink" Target="http://www.ncbi.nlm.nih.gov/pubmed/27153653" TargetMode="External"/><Relationship Id="rId249" Type="http://schemas.openxmlformats.org/officeDocument/2006/relationships/hyperlink" Target="http://www.ncbi.nlm.nih.gov/pubmed/28253853" TargetMode="External"/><Relationship Id="rId250" Type="http://schemas.openxmlformats.org/officeDocument/2006/relationships/hyperlink" Target="http://www.ncbi.nlm.nih.gov/pubmed/31504187" TargetMode="External"/><Relationship Id="rId251" Type="http://schemas.openxmlformats.org/officeDocument/2006/relationships/hyperlink" Target="http://www.ncbi.nlm.nih.gov/pubmed/27646134" TargetMode="External"/><Relationship Id="rId252" Type="http://schemas.openxmlformats.org/officeDocument/2006/relationships/hyperlink" Target="http://www.ncbi.nlm.nih.gov/pubmed/29081686" TargetMode="External"/><Relationship Id="rId253" Type="http://schemas.openxmlformats.org/officeDocument/2006/relationships/hyperlink" Target="http://www.ncbi.nlm.nih.gov/pubmed/28525573" TargetMode="External"/><Relationship Id="rId254" Type="http://schemas.openxmlformats.org/officeDocument/2006/relationships/hyperlink" Target="http://www.ncbi.nlm.nih.gov/pubmed/29511353" TargetMode="External"/><Relationship Id="rId255" Type="http://schemas.openxmlformats.org/officeDocument/2006/relationships/hyperlink" Target="http://www.ncbi.nlm.nih.gov/pubmed/27002637" TargetMode="External"/><Relationship Id="rId256" Type="http://schemas.openxmlformats.org/officeDocument/2006/relationships/hyperlink" Target="http://www.ncbi.nlm.nih.gov/pubmed/30485757" TargetMode="External"/><Relationship Id="rId257" Type="http://schemas.openxmlformats.org/officeDocument/2006/relationships/hyperlink" Target="http://www.ncbi.nlm.nih.gov/pubmed/30999845" TargetMode="External"/><Relationship Id="rId258" Type="http://schemas.openxmlformats.org/officeDocument/2006/relationships/hyperlink" Target="http://www.ncbi.nlm.nih.gov/pubmed/28231760" TargetMode="External"/><Relationship Id="rId259" Type="http://schemas.openxmlformats.org/officeDocument/2006/relationships/hyperlink" Target="http://www.ncbi.nlm.nih.gov/pubmed/31799609" TargetMode="External"/><Relationship Id="rId260" Type="http://schemas.openxmlformats.org/officeDocument/2006/relationships/hyperlink" Target="http://www.ncbi.nlm.nih.gov/pubmed/29072142" TargetMode="External"/><Relationship Id="rId261" Type="http://schemas.openxmlformats.org/officeDocument/2006/relationships/hyperlink" Target="http://www.ncbi.nlm.nih.gov/pubmed/30180801" TargetMode="External"/><Relationship Id="rId262" Type="http://schemas.openxmlformats.org/officeDocument/2006/relationships/hyperlink" Target="http://www.ncbi.nlm.nih.gov/pubmed/31208325" TargetMode="External"/><Relationship Id="rId263" Type="http://schemas.openxmlformats.org/officeDocument/2006/relationships/hyperlink" Target="http://www.ncbi.nlm.nih.gov/pubmed/30526492" TargetMode="External"/><Relationship Id="rId264" Type="http://schemas.openxmlformats.org/officeDocument/2006/relationships/hyperlink" Target="http://www.ncbi.nlm.nih.gov/pubmed/28802713" TargetMode="External"/><Relationship Id="rId265" Type="http://schemas.openxmlformats.org/officeDocument/2006/relationships/hyperlink" Target="http://www.ncbi.nlm.nih.gov/pubmed/28605450" TargetMode="External"/><Relationship Id="rId266" Type="http://schemas.openxmlformats.org/officeDocument/2006/relationships/hyperlink" Target="http://www.ncbi.nlm.nih.gov/pubmed/28883909" TargetMode="External"/><Relationship Id="rId267" Type="http://schemas.openxmlformats.org/officeDocument/2006/relationships/hyperlink" Target="http://www.ncbi.nlm.nih.gov/pubmed/31734873" TargetMode="External"/><Relationship Id="rId268" Type="http://schemas.openxmlformats.org/officeDocument/2006/relationships/hyperlink" Target="http://www.ncbi.nlm.nih.gov/pubmed/28742071" TargetMode="External"/><Relationship Id="rId269" Type="http://schemas.openxmlformats.org/officeDocument/2006/relationships/hyperlink" Target="http://www.ncbi.nlm.nih.gov/pubmed/31125057" TargetMode="External"/><Relationship Id="rId270" Type="http://schemas.openxmlformats.org/officeDocument/2006/relationships/hyperlink" Target="http://www.ncbi.nlm.nih.gov/pubmed/31510668" TargetMode="External"/><Relationship Id="rId271" Type="http://schemas.openxmlformats.org/officeDocument/2006/relationships/hyperlink" Target="http://www.ncbi.nlm.nih.gov/pubmed/28984186" TargetMode="External"/><Relationship Id="rId272" Type="http://schemas.openxmlformats.org/officeDocument/2006/relationships/hyperlink" Target="http://www.ncbi.nlm.nih.gov/pubmed/28104629" TargetMode="External"/><Relationship Id="rId273" Type="http://schemas.openxmlformats.org/officeDocument/2006/relationships/hyperlink" Target="http://www.ncbi.nlm.nih.gov/pubmed/29949969" TargetMode="External"/><Relationship Id="rId274" Type="http://schemas.openxmlformats.org/officeDocument/2006/relationships/hyperlink" Target="http://www.ncbi.nlm.nih.gov/pubmed/29036588" TargetMode="External"/><Relationship Id="rId275" Type="http://schemas.openxmlformats.org/officeDocument/2006/relationships/hyperlink" Target="http://www.ncbi.nlm.nih.gov/pubmed/28158639" TargetMode="External"/><Relationship Id="rId276" Type="http://schemas.openxmlformats.org/officeDocument/2006/relationships/hyperlink" Target="http://www.ncbi.nlm.nih.gov/pubmed/31881822" TargetMode="External"/><Relationship Id="rId277" Type="http://schemas.openxmlformats.org/officeDocument/2006/relationships/hyperlink" Target="http://www.ncbi.nlm.nih.gov/pubmed/31842943" TargetMode="External"/><Relationship Id="rId278" Type="http://schemas.openxmlformats.org/officeDocument/2006/relationships/hyperlink" Target="http://www.ncbi.nlm.nih.gov/pubmed/27612449" TargetMode="External"/><Relationship Id="rId279" Type="http://schemas.openxmlformats.org/officeDocument/2006/relationships/hyperlink" Target="http://www.ncbi.nlm.nih.gov/pubmed/28099457" TargetMode="External"/><Relationship Id="rId280" Type="http://schemas.openxmlformats.org/officeDocument/2006/relationships/hyperlink" Target="http://www.ncbi.nlm.nih.gov/pubmed/29588360" TargetMode="External"/><Relationship Id="rId281" Type="http://schemas.openxmlformats.org/officeDocument/2006/relationships/hyperlink" Target="http://www.ncbi.nlm.nih.gov/pubmed/30463619" TargetMode="External"/><Relationship Id="rId282" Type="http://schemas.openxmlformats.org/officeDocument/2006/relationships/hyperlink" Target="http://www.ncbi.nlm.nih.gov/pubmed/27069806" TargetMode="External"/><Relationship Id="rId283" Type="http://schemas.openxmlformats.org/officeDocument/2006/relationships/hyperlink" Target="http://www.ncbi.nlm.nih.gov/pubmed/29953874" TargetMode="External"/><Relationship Id="rId284" Type="http://schemas.openxmlformats.org/officeDocument/2006/relationships/hyperlink" Target="http://www.ncbi.nlm.nih.gov/pubmed/31510652" TargetMode="External"/><Relationship Id="rId285" Type="http://schemas.openxmlformats.org/officeDocument/2006/relationships/hyperlink" Target="http://www.ncbi.nlm.nih.gov/pubmed/30295745" TargetMode="External"/><Relationship Id="rId286" Type="http://schemas.openxmlformats.org/officeDocument/2006/relationships/hyperlink" Target="http://www.ncbi.nlm.nih.gov/pubmed/31615395" TargetMode="External"/><Relationship Id="rId287" Type="http://schemas.openxmlformats.org/officeDocument/2006/relationships/hyperlink" Target="http://www.ncbi.nlm.nih.gov/pubmed/30052763" TargetMode="External"/><Relationship Id="rId288" Type="http://schemas.openxmlformats.org/officeDocument/2006/relationships/hyperlink" Target="http://www.ncbi.nlm.nih.gov/pubmed/29040406" TargetMode="External"/><Relationship Id="rId289" Type="http://schemas.openxmlformats.org/officeDocument/2006/relationships/hyperlink" Target="http://www.ncbi.nlm.nih.gov/pubmed/27667793" TargetMode="External"/><Relationship Id="rId290" Type="http://schemas.openxmlformats.org/officeDocument/2006/relationships/hyperlink" Target="http://www.ncbi.nlm.nih.gov/pubmed/30010718" TargetMode="External"/><Relationship Id="rId291" Type="http://schemas.openxmlformats.org/officeDocument/2006/relationships/hyperlink" Target="http://www.ncbi.nlm.nih.gov/pubmed/27466624" TargetMode="External"/><Relationship Id="rId292" Type="http://schemas.openxmlformats.org/officeDocument/2006/relationships/hyperlink" Target="http://www.ncbi.nlm.nih.gov/pubmed/30423059" TargetMode="External"/><Relationship Id="rId293" Type="http://schemas.openxmlformats.org/officeDocument/2006/relationships/hyperlink" Target="http://www.ncbi.nlm.nih.gov/pubmed/25700475" TargetMode="External"/><Relationship Id="rId294" Type="http://schemas.openxmlformats.org/officeDocument/2006/relationships/hyperlink" Target="http://www.ncbi.nlm.nih.gov/pubmed/27587667" TargetMode="External"/><Relationship Id="rId295" Type="http://schemas.openxmlformats.org/officeDocument/2006/relationships/hyperlink" Target="http://www.ncbi.nlm.nih.gov/pubmed/29342247" TargetMode="External"/><Relationship Id="rId296" Type="http://schemas.openxmlformats.org/officeDocument/2006/relationships/hyperlink" Target="http://www.ncbi.nlm.nih.gov/pubmed/26821913" TargetMode="External"/><Relationship Id="rId297" Type="http://schemas.openxmlformats.org/officeDocument/2006/relationships/hyperlink" Target="http://www.ncbi.nlm.nih.gov/pubmed/31391098" TargetMode="External"/><Relationship Id="rId298" Type="http://schemas.openxmlformats.org/officeDocument/2006/relationships/hyperlink" Target="http://www.ncbi.nlm.nih.gov/pubmed/28061749" TargetMode="External"/><Relationship Id="rId299" Type="http://schemas.openxmlformats.org/officeDocument/2006/relationships/hyperlink" Target="http://www.ncbi.nlm.nih.gov/pubmed/30089465" TargetMode="External"/><Relationship Id="rId300" Type="http://schemas.openxmlformats.org/officeDocument/2006/relationships/hyperlink" Target="http://www.ncbi.nlm.nih.gov/pubmed/32256504" TargetMode="External"/><Relationship Id="rId301" Type="http://schemas.openxmlformats.org/officeDocument/2006/relationships/hyperlink" Target="http://www.ncbi.nlm.nih.gov/pubmed/28274174" TargetMode="External"/><Relationship Id="rId302" Type="http://schemas.openxmlformats.org/officeDocument/2006/relationships/hyperlink" Target="http://www.ncbi.nlm.nih.gov/pubmed/27229683" TargetMode="External"/><Relationship Id="rId303" Type="http://schemas.openxmlformats.org/officeDocument/2006/relationships/hyperlink" Target="http://www.ncbi.nlm.nih.gov/pubmed/28379292" TargetMode="External"/><Relationship Id="rId304" Type="http://schemas.openxmlformats.org/officeDocument/2006/relationships/hyperlink" Target="http://www.ncbi.nlm.nih.gov/pubmed/27009141" TargetMode="External"/><Relationship Id="rId305" Type="http://schemas.openxmlformats.org/officeDocument/2006/relationships/hyperlink" Target="http://www.ncbi.nlm.nih.gov/pubmed/27374056" TargetMode="External"/><Relationship Id="rId306" Type="http://schemas.openxmlformats.org/officeDocument/2006/relationships/hyperlink" Target="http://www.ncbi.nlm.nih.gov/pubmed/28646868" TargetMode="External"/><Relationship Id="rId307" Type="http://schemas.openxmlformats.org/officeDocument/2006/relationships/hyperlink" Target="http://www.ncbi.nlm.nih.gov/pubmed/30717661" TargetMode="External"/><Relationship Id="rId308" Type="http://schemas.openxmlformats.org/officeDocument/2006/relationships/hyperlink" Target="http://www.ncbi.nlm.nih.gov/pubmed/27161244" TargetMode="External"/><Relationship Id="rId309" Type="http://schemas.openxmlformats.org/officeDocument/2006/relationships/hyperlink" Target="http://www.ncbi.nlm.nih.gov/pubmed/31874647" TargetMode="External"/><Relationship Id="rId310" Type="http://schemas.openxmlformats.org/officeDocument/2006/relationships/hyperlink" Target="http://www.ncbi.nlm.nih.gov/pubmed/30059508" TargetMode="External"/><Relationship Id="rId311" Type="http://schemas.openxmlformats.org/officeDocument/2006/relationships/hyperlink" Target="http://www.ncbi.nlm.nih.gov/pubmed/26864345" TargetMode="External"/><Relationship Id="rId312" Type="http://schemas.openxmlformats.org/officeDocument/2006/relationships/hyperlink" Target="http://www.ncbi.nlm.nih.gov/pubmed/31397839" TargetMode="External"/><Relationship Id="rId313" Type="http://schemas.openxmlformats.org/officeDocument/2006/relationships/hyperlink" Target="http://www.ncbi.nlm.nih.gov/pubmed/27812942" TargetMode="External"/><Relationship Id="rId314" Type="http://schemas.openxmlformats.org/officeDocument/2006/relationships/hyperlink" Target="http://www.ncbi.nlm.nih.gov/pubmed/29807544" TargetMode="External"/><Relationship Id="rId315" Type="http://schemas.openxmlformats.org/officeDocument/2006/relationships/hyperlink" Target="http://www.ncbi.nlm.nih.gov/pubmed/29422526" TargetMode="External"/><Relationship Id="rId316" Type="http://schemas.openxmlformats.org/officeDocument/2006/relationships/hyperlink" Target="http://www.ncbi.nlm.nih.gov/pubmed/29194476" TargetMode="External"/><Relationship Id="rId317" Type="http://schemas.openxmlformats.org/officeDocument/2006/relationships/hyperlink" Target="http://www.ncbi.nlm.nih.gov/pubmed/31113356" TargetMode="External"/><Relationship Id="rId318" Type="http://schemas.openxmlformats.org/officeDocument/2006/relationships/hyperlink" Target="http://www.ncbi.nlm.nih.gov/pubmed/26921234" TargetMode="External"/><Relationship Id="rId319" Type="http://schemas.openxmlformats.org/officeDocument/2006/relationships/hyperlink" Target="http://www.ncbi.nlm.nih.gov/pubmed/26403255" TargetMode="External"/><Relationship Id="rId320" Type="http://schemas.openxmlformats.org/officeDocument/2006/relationships/hyperlink" Target="http://www.ncbi.nlm.nih.gov/pubmed/31362713" TargetMode="External"/><Relationship Id="rId321" Type="http://schemas.openxmlformats.org/officeDocument/2006/relationships/hyperlink" Target="http://www.ncbi.nlm.nih.gov/pubmed/30624602" TargetMode="External"/><Relationship Id="rId322" Type="http://schemas.openxmlformats.org/officeDocument/2006/relationships/hyperlink" Target="http://www.ncbi.nlm.nih.gov/pubmed/28334140" TargetMode="External"/><Relationship Id="rId323" Type="http://schemas.openxmlformats.org/officeDocument/2006/relationships/hyperlink" Target="http://www.ncbi.nlm.nih.gov/pubmed/31500583" TargetMode="External"/><Relationship Id="rId324" Type="http://schemas.openxmlformats.org/officeDocument/2006/relationships/hyperlink" Target="http://www.ncbi.nlm.nih.gov/pubmed/30137508" TargetMode="External"/><Relationship Id="rId325" Type="http://schemas.openxmlformats.org/officeDocument/2006/relationships/hyperlink" Target="http://www.ncbi.nlm.nih.gov/pubmed/31424552" TargetMode="External"/><Relationship Id="rId326" Type="http://schemas.openxmlformats.org/officeDocument/2006/relationships/hyperlink" Target="http://www.ncbi.nlm.nih.gov/pubmed/30036699" TargetMode="External"/><Relationship Id="rId327" Type="http://schemas.openxmlformats.org/officeDocument/2006/relationships/hyperlink" Target="http://www.ncbi.nlm.nih.gov/pubmed/28819626" TargetMode="External"/><Relationship Id="rId328" Type="http://schemas.openxmlformats.org/officeDocument/2006/relationships/hyperlink" Target="http://www.ncbi.nlm.nih.gov/pubmed/26870323" TargetMode="External"/><Relationship Id="rId329" Type="http://schemas.openxmlformats.org/officeDocument/2006/relationships/hyperlink" Target="http://www.ncbi.nlm.nih.gov/pubmed/28065918" TargetMode="External"/><Relationship Id="rId330" Type="http://schemas.openxmlformats.org/officeDocument/2006/relationships/hyperlink" Target="http://www.ncbi.nlm.nih.gov/pubmed/28778149" TargetMode="External"/><Relationship Id="rId331" Type="http://schemas.openxmlformats.org/officeDocument/2006/relationships/hyperlink" Target="http://www.ncbi.nlm.nih.gov/pubmed/26519410" TargetMode="External"/><Relationship Id="rId332" Type="http://schemas.openxmlformats.org/officeDocument/2006/relationships/hyperlink" Target="http://www.ncbi.nlm.nih.gov/pubmed/26382197" TargetMode="External"/><Relationship Id="rId333" Type="http://schemas.openxmlformats.org/officeDocument/2006/relationships/hyperlink" Target="http://www.ncbi.nlm.nih.gov/pubmed/27283950" TargetMode="External"/><Relationship Id="rId334" Type="http://schemas.openxmlformats.org/officeDocument/2006/relationships/hyperlink" Target="http://www.ncbi.nlm.nih.gov/pubmed/27378300" TargetMode="External"/><Relationship Id="rId335" Type="http://schemas.openxmlformats.org/officeDocument/2006/relationships/hyperlink" Target="http://www.ncbi.nlm.nih.gov/pubmed/30086146" TargetMode="External"/><Relationship Id="rId336" Type="http://schemas.openxmlformats.org/officeDocument/2006/relationships/hyperlink" Target="http://www.ncbi.nlm.nih.gov/pubmed/28087515" TargetMode="External"/><Relationship Id="rId337" Type="http://schemas.openxmlformats.org/officeDocument/2006/relationships/hyperlink" Target="http://www.ncbi.nlm.nih.gov/pubmed/31146685" TargetMode="External"/><Relationship Id="rId338" Type="http://schemas.openxmlformats.org/officeDocument/2006/relationships/hyperlink" Target="http://www.ncbi.nlm.nih.gov/pubmed/26831696" TargetMode="External"/><Relationship Id="rId339" Type="http://schemas.openxmlformats.org/officeDocument/2006/relationships/hyperlink" Target="http://www.ncbi.nlm.nih.gov/pubmed/30092359" TargetMode="External"/><Relationship Id="rId340" Type="http://schemas.openxmlformats.org/officeDocument/2006/relationships/hyperlink" Target="http://www.ncbi.nlm.nih.gov/pubmed/31133762" TargetMode="External"/><Relationship Id="rId341" Type="http://schemas.openxmlformats.org/officeDocument/2006/relationships/hyperlink" Target="http://www.ncbi.nlm.nih.gov/pubmed/31278682" TargetMode="External"/><Relationship Id="rId342" Type="http://schemas.openxmlformats.org/officeDocument/2006/relationships/hyperlink" Target="http://www.ncbi.nlm.nih.gov/pubmed/31167639" TargetMode="External"/><Relationship Id="rId343" Type="http://schemas.openxmlformats.org/officeDocument/2006/relationships/hyperlink" Target="http://www.ncbi.nlm.nih.gov/pubmed/31349684" TargetMode="External"/><Relationship Id="rId344" Type="http://schemas.openxmlformats.org/officeDocument/2006/relationships/hyperlink" Target="http://www.ncbi.nlm.nih.gov/pubmed/32280365" TargetMode="External"/><Relationship Id="rId345" Type="http://schemas.openxmlformats.org/officeDocument/2006/relationships/hyperlink" Target="http://www.ncbi.nlm.nih.gov/pubmed/27485445" TargetMode="External"/><Relationship Id="rId346" Type="http://schemas.openxmlformats.org/officeDocument/2006/relationships/hyperlink" Target="http://www.ncbi.nlm.nih.gov/pubmed/29439649" TargetMode="External"/><Relationship Id="rId347" Type="http://schemas.openxmlformats.org/officeDocument/2006/relationships/hyperlink" Target="http://www.ncbi.nlm.nih.gov/pubmed/28361696" TargetMode="External"/><Relationship Id="rId348" Type="http://schemas.openxmlformats.org/officeDocument/2006/relationships/hyperlink" Target="http://www.ncbi.nlm.nih.gov/pubmed/28392341" TargetMode="External"/><Relationship Id="rId349" Type="http://schemas.openxmlformats.org/officeDocument/2006/relationships/hyperlink" Target="http://www.ncbi.nlm.nih.gov/pubmed/32183707" TargetMode="External"/><Relationship Id="rId350" Type="http://schemas.openxmlformats.org/officeDocument/2006/relationships/hyperlink" Target="http://www.ncbi.nlm.nih.gov/pubmed/31378808" TargetMode="External"/><Relationship Id="rId351" Type="http://schemas.openxmlformats.org/officeDocument/2006/relationships/hyperlink" Target="http://www.ncbi.nlm.nih.gov/pubmed/32138998" TargetMode="External"/><Relationship Id="rId352" Type="http://schemas.openxmlformats.org/officeDocument/2006/relationships/hyperlink" Target="http://www.ncbi.nlm.nih.gov/pubmed/30994891" TargetMode="External"/><Relationship Id="rId353" Type="http://schemas.openxmlformats.org/officeDocument/2006/relationships/hyperlink" Target="http://www.ncbi.nlm.nih.gov/pubmed/29244015" TargetMode="External"/><Relationship Id="rId354" Type="http://schemas.openxmlformats.org/officeDocument/2006/relationships/hyperlink" Target="http://www.ncbi.nlm.nih.gov/pubmed/27485443" TargetMode="External"/><Relationship Id="rId355" Type="http://schemas.openxmlformats.org/officeDocument/2006/relationships/hyperlink" Target="http://www.ncbi.nlm.nih.gov/pubmed/26930691" TargetMode="External"/><Relationship Id="rId356" Type="http://schemas.openxmlformats.org/officeDocument/2006/relationships/hyperlink" Target="http://www.ncbi.nlm.nih.gov/pubmed/30860569" TargetMode="External"/><Relationship Id="rId357" Type="http://schemas.openxmlformats.org/officeDocument/2006/relationships/hyperlink" Target="http://www.ncbi.nlm.nih.gov/pubmed/28122610" TargetMode="External"/><Relationship Id="rId358" Type="http://schemas.openxmlformats.org/officeDocument/2006/relationships/hyperlink" Target="http://www.ncbi.nlm.nih.gov/pubmed/29182778" TargetMode="External"/><Relationship Id="rId359" Type="http://schemas.openxmlformats.org/officeDocument/2006/relationships/hyperlink" Target="http://www.ncbi.nlm.nih.gov/pubmed/29072146" TargetMode="External"/><Relationship Id="rId360" Type="http://schemas.openxmlformats.org/officeDocument/2006/relationships/hyperlink" Target="http://www.ncbi.nlm.nih.gov/pubmed/30816929" TargetMode="External"/><Relationship Id="rId361" Type="http://schemas.openxmlformats.org/officeDocument/2006/relationships/hyperlink" Target="http://www.ncbi.nlm.nih.gov/pubmed/30418034" TargetMode="External"/><Relationship Id="rId362" Type="http://schemas.openxmlformats.org/officeDocument/2006/relationships/hyperlink" Target="http://www.ncbi.nlm.nih.gov/pubmed/28435440" TargetMode="External"/><Relationship Id="rId363" Type="http://schemas.openxmlformats.org/officeDocument/2006/relationships/hyperlink" Target="http://www.ncbi.nlm.nih.gov/pubmed/29281959" TargetMode="External"/><Relationship Id="rId364" Type="http://schemas.openxmlformats.org/officeDocument/2006/relationships/hyperlink" Target="http://www.ncbi.nlm.nih.gov/pubmed/27069250" TargetMode="External"/><Relationship Id="rId365" Type="http://schemas.openxmlformats.org/officeDocument/2006/relationships/hyperlink" Target="http://www.ncbi.nlm.nih.gov/pubmed/27189547" TargetMode="External"/><Relationship Id="rId366" Type="http://schemas.openxmlformats.org/officeDocument/2006/relationships/hyperlink" Target="http://www.ncbi.nlm.nih.gov/pubmed/30643257" TargetMode="External"/><Relationship Id="rId367" Type="http://schemas.openxmlformats.org/officeDocument/2006/relationships/hyperlink" Target="http://www.ncbi.nlm.nih.gov/pubmed/29035570" TargetMode="External"/><Relationship Id="rId368" Type="http://schemas.openxmlformats.org/officeDocument/2006/relationships/hyperlink" Target="http://www.ncbi.nlm.nih.gov/pubmed/28582480" TargetMode="External"/><Relationship Id="rId369" Type="http://schemas.openxmlformats.org/officeDocument/2006/relationships/hyperlink" Target="http://www.ncbi.nlm.nih.gov/pubmed/29490610" TargetMode="External"/><Relationship Id="rId370" Type="http://schemas.openxmlformats.org/officeDocument/2006/relationships/hyperlink" Target="http://www.ncbi.nlm.nih.gov/pubmed/28361688" TargetMode="External"/><Relationship Id="rId371" Type="http://schemas.openxmlformats.org/officeDocument/2006/relationships/hyperlink" Target="http://www.ncbi.nlm.nih.gov/pubmed/28315633" TargetMode="External"/><Relationship Id="rId372" Type="http://schemas.openxmlformats.org/officeDocument/2006/relationships/hyperlink" Target="http://www.ncbi.nlm.nih.gov/pubmed/26845461" TargetMode="External"/><Relationship Id="rId373" Type="http://schemas.openxmlformats.org/officeDocument/2006/relationships/hyperlink" Target="http://www.ncbi.nlm.nih.gov/pubmed/28911123" TargetMode="External"/><Relationship Id="rId374" Type="http://schemas.openxmlformats.org/officeDocument/2006/relationships/hyperlink" Target="http://www.ncbi.nlm.nih.gov/pubmed/29346504" TargetMode="External"/><Relationship Id="rId375" Type="http://schemas.openxmlformats.org/officeDocument/2006/relationships/hyperlink" Target="http://www.ncbi.nlm.nih.gov/pubmed/29220491" TargetMode="External"/><Relationship Id="rId376" Type="http://schemas.openxmlformats.org/officeDocument/2006/relationships/hyperlink" Target="http://www.ncbi.nlm.nih.gov/pubmed/27170037" TargetMode="External"/><Relationship Id="rId377" Type="http://schemas.openxmlformats.org/officeDocument/2006/relationships/hyperlink" Target="http://www.ncbi.nlm.nih.gov/pubmed/29993839" TargetMode="External"/><Relationship Id="rId378" Type="http://schemas.openxmlformats.org/officeDocument/2006/relationships/hyperlink" Target="http://www.ncbi.nlm.nih.gov/pubmed/31345254" TargetMode="External"/><Relationship Id="rId379" Type="http://schemas.openxmlformats.org/officeDocument/2006/relationships/hyperlink" Target="http://www.ncbi.nlm.nih.gov/pubmed/30400818" TargetMode="External"/><Relationship Id="rId380" Type="http://schemas.openxmlformats.org/officeDocument/2006/relationships/hyperlink" Target="http://www.ncbi.nlm.nih.gov/pubmed/30534555" TargetMode="External"/><Relationship Id="rId381" Type="http://schemas.openxmlformats.org/officeDocument/2006/relationships/hyperlink" Target="http://www.ncbi.nlm.nih.gov/pubmed/31711268" TargetMode="External"/><Relationship Id="rId382" Type="http://schemas.openxmlformats.org/officeDocument/2006/relationships/hyperlink" Target="http://www.ncbi.nlm.nih.gov/pubmed/27556417" TargetMode="External"/><Relationship Id="rId383" Type="http://schemas.openxmlformats.org/officeDocument/2006/relationships/hyperlink" Target="http://www.ncbi.nlm.nih.gov/pubmed/27034376" TargetMode="External"/><Relationship Id="rId384" Type="http://schemas.openxmlformats.org/officeDocument/2006/relationships/hyperlink" Target="http://www.ncbi.nlm.nih.gov/pubmed/28775309" TargetMode="External"/><Relationship Id="rId385" Type="http://schemas.openxmlformats.org/officeDocument/2006/relationships/hyperlink" Target="http://www.ncbi.nlm.nih.gov/pubmed/27884206" TargetMode="External"/><Relationship Id="rId386" Type="http://schemas.openxmlformats.org/officeDocument/2006/relationships/hyperlink" Target="http://www.ncbi.nlm.nih.gov/pubmed/28438122" TargetMode="External"/><Relationship Id="rId387" Type="http://schemas.openxmlformats.org/officeDocument/2006/relationships/hyperlink" Target="http://www.ncbi.nlm.nih.gov/pubmed/30408027" TargetMode="External"/><Relationship Id="rId388" Type="http://schemas.openxmlformats.org/officeDocument/2006/relationships/hyperlink" Target="http://www.ncbi.nlm.nih.gov/pubmed/30993316" TargetMode="External"/><Relationship Id="rId389" Type="http://schemas.openxmlformats.org/officeDocument/2006/relationships/hyperlink" Target="http://www.ncbi.nlm.nih.gov/pubmed/29186284" TargetMode="External"/><Relationship Id="rId390" Type="http://schemas.openxmlformats.org/officeDocument/2006/relationships/hyperlink" Target="http://www.ncbi.nlm.nih.gov/pubmed/28961789" TargetMode="External"/><Relationship Id="rId391" Type="http://schemas.openxmlformats.org/officeDocument/2006/relationships/hyperlink" Target="http://www.ncbi.nlm.nih.gov/pubmed/29618752" TargetMode="External"/><Relationship Id="rId392" Type="http://schemas.openxmlformats.org/officeDocument/2006/relationships/hyperlink" Target="http://www.ncbi.nlm.nih.gov/pubmed/30627489" TargetMode="External"/><Relationship Id="rId393" Type="http://schemas.openxmlformats.org/officeDocument/2006/relationships/hyperlink" Target="http://www.ncbi.nlm.nih.gov/pubmed/26883044" TargetMode="External"/><Relationship Id="rId394" Type="http://schemas.openxmlformats.org/officeDocument/2006/relationships/hyperlink" Target="http://www.ncbi.nlm.nih.gov/pubmed/31435154" TargetMode="External"/><Relationship Id="rId395" Type="http://schemas.openxmlformats.org/officeDocument/2006/relationships/hyperlink" Target="http://www.ncbi.nlm.nih.gov/pubmed/28092573" TargetMode="External"/><Relationship Id="rId396" Type="http://schemas.openxmlformats.org/officeDocument/2006/relationships/hyperlink" Target="http://www.ncbi.nlm.nih.gov/pubmed/31265154" TargetMode="External"/><Relationship Id="rId397" Type="http://schemas.openxmlformats.org/officeDocument/2006/relationships/hyperlink" Target="http://www.ncbi.nlm.nih.gov/pubmed/31661016" TargetMode="External"/><Relationship Id="rId398" Type="http://schemas.openxmlformats.org/officeDocument/2006/relationships/hyperlink" Target="http://www.ncbi.nlm.nih.gov/pubmed/29621252" TargetMode="External"/><Relationship Id="rId399" Type="http://schemas.openxmlformats.org/officeDocument/2006/relationships/hyperlink" Target="http://www.ncbi.nlm.nih.gov/pubmed/27559152" TargetMode="External"/><Relationship Id="rId400" Type="http://schemas.openxmlformats.org/officeDocument/2006/relationships/hyperlink" Target="http://www.ncbi.nlm.nih.gov/pubmed/29876807" TargetMode="External"/><Relationship Id="rId401" Type="http://schemas.openxmlformats.org/officeDocument/2006/relationships/hyperlink" Target="http://www.ncbi.nlm.nih.gov/pubmed/28293632" TargetMode="External"/><Relationship Id="rId402" Type="http://schemas.openxmlformats.org/officeDocument/2006/relationships/hyperlink" Target="http://www.ncbi.nlm.nih.gov/pubmed/30281475" TargetMode="External"/><Relationship Id="rId403" Type="http://schemas.openxmlformats.org/officeDocument/2006/relationships/hyperlink" Target="http://www.ncbi.nlm.nih.gov/pubmed/30102374" TargetMode="External"/><Relationship Id="rId404" Type="http://schemas.openxmlformats.org/officeDocument/2006/relationships/hyperlink" Target="http://www.ncbi.nlm.nih.gov/pubmed/27008021" TargetMode="External"/><Relationship Id="rId405" Type="http://schemas.openxmlformats.org/officeDocument/2006/relationships/hyperlink" Target="http://www.ncbi.nlm.nih.gov/pubmed/27115637" TargetMode="External"/><Relationship Id="rId406" Type="http://schemas.openxmlformats.org/officeDocument/2006/relationships/hyperlink" Target="http://www.ncbi.nlm.nih.gov/pubmed/32296615" TargetMode="External"/><Relationship Id="rId407" Type="http://schemas.openxmlformats.org/officeDocument/2006/relationships/hyperlink" Target="http://www.ncbi.nlm.nih.gov/pubmed/30471906" TargetMode="External"/><Relationship Id="rId408" Type="http://schemas.openxmlformats.org/officeDocument/2006/relationships/hyperlink" Target="http://www.ncbi.nlm.nih.gov/pubmed/30483597" TargetMode="External"/><Relationship Id="rId409" Type="http://schemas.openxmlformats.org/officeDocument/2006/relationships/hyperlink" Target="http://www.ncbi.nlm.nih.gov/pubmed/29677992" TargetMode="External"/><Relationship Id="rId410" Type="http://schemas.openxmlformats.org/officeDocument/2006/relationships/hyperlink" Target="http://www.ncbi.nlm.nih.gov/pubmed/29095700" TargetMode="External"/><Relationship Id="rId411" Type="http://schemas.openxmlformats.org/officeDocument/2006/relationships/hyperlink" Target="http://www.ncbi.nlm.nih.gov/pubmed/27531103" TargetMode="External"/><Relationship Id="rId412" Type="http://schemas.openxmlformats.org/officeDocument/2006/relationships/hyperlink" Target="http://www.ncbi.nlm.nih.gov/pubmed/31510649" TargetMode="External"/><Relationship Id="rId413" Type="http://schemas.openxmlformats.org/officeDocument/2006/relationships/hyperlink" Target="http://www.ncbi.nlm.nih.gov/pubmed/31873730" TargetMode="External"/><Relationship Id="rId414" Type="http://schemas.openxmlformats.org/officeDocument/2006/relationships/hyperlink" Target="http://www.ncbi.nlm.nih.gov/pubmed/30122171" TargetMode="External"/><Relationship Id="rId415" Type="http://schemas.openxmlformats.org/officeDocument/2006/relationships/hyperlink" Target="http://www.ncbi.nlm.nih.gov/pubmed/30189838" TargetMode="External"/><Relationship Id="rId416" Type="http://schemas.openxmlformats.org/officeDocument/2006/relationships/hyperlink" Target="http://www.ncbi.nlm.nih.gov/pubmed/31510681" TargetMode="External"/><Relationship Id="rId417" Type="http://schemas.openxmlformats.org/officeDocument/2006/relationships/hyperlink" Target="http://www.ncbi.nlm.nih.gov/pubmed/29485993" TargetMode="External"/><Relationship Id="rId418" Type="http://schemas.openxmlformats.org/officeDocument/2006/relationships/hyperlink" Target="http://www.ncbi.nlm.nih.gov/pubmed/29444237" TargetMode="External"/><Relationship Id="rId419" Type="http://schemas.openxmlformats.org/officeDocument/2006/relationships/hyperlink" Target="http://www.ncbi.nlm.nih.gov/pubmed/28453624" TargetMode="External"/><Relationship Id="rId420" Type="http://schemas.openxmlformats.org/officeDocument/2006/relationships/hyperlink" Target="http://www.ncbi.nlm.nih.gov/pubmed/30521000" TargetMode="External"/><Relationship Id="rId421" Type="http://schemas.openxmlformats.org/officeDocument/2006/relationships/hyperlink" Target="http://www.ncbi.nlm.nih.gov/pubmed/30445566" TargetMode="External"/><Relationship Id="rId422" Type="http://schemas.openxmlformats.org/officeDocument/2006/relationships/hyperlink" Target="http://www.ncbi.nlm.nih.gov/pubmed/27659450" TargetMode="External"/><Relationship Id="rId423" Type="http://schemas.openxmlformats.org/officeDocument/2006/relationships/hyperlink" Target="http://www.ncbi.nlm.nih.gov/pubmed/30657860" TargetMode="External"/><Relationship Id="rId424" Type="http://schemas.openxmlformats.org/officeDocument/2006/relationships/hyperlink" Target="http://www.ncbi.nlm.nih.gov/pubmed/30552369" TargetMode="External"/><Relationship Id="rId425" Type="http://schemas.openxmlformats.org/officeDocument/2006/relationships/hyperlink" Target="http://www.ncbi.nlm.nih.gov/pubmed/28513253" TargetMode="External"/><Relationship Id="rId426" Type="http://schemas.openxmlformats.org/officeDocument/2006/relationships/hyperlink" Target="http://www.ncbi.nlm.nih.gov/pubmed/28253908" TargetMode="External"/><Relationship Id="rId427" Type="http://schemas.openxmlformats.org/officeDocument/2006/relationships/hyperlink" Target="http://www.ncbi.nlm.nih.gov/pubmed/28114351" TargetMode="External"/><Relationship Id="rId428" Type="http://schemas.openxmlformats.org/officeDocument/2006/relationships/hyperlink" Target="http://www.ncbi.nlm.nih.gov/pubmed/28155629" TargetMode="External"/><Relationship Id="rId429" Type="http://schemas.openxmlformats.org/officeDocument/2006/relationships/hyperlink" Target="http://www.ncbi.nlm.nih.gov/pubmed/28443186" TargetMode="External"/><Relationship Id="rId430" Type="http://schemas.openxmlformats.org/officeDocument/2006/relationships/hyperlink" Target="http://www.ncbi.nlm.nih.gov/pubmed/30100085" TargetMode="External"/><Relationship Id="rId431" Type="http://schemas.openxmlformats.org/officeDocument/2006/relationships/hyperlink" Target="http://www.ncbi.nlm.nih.gov/pubmed/30577747" TargetMode="External"/><Relationship Id="rId432" Type="http://schemas.openxmlformats.org/officeDocument/2006/relationships/hyperlink" Target="http://www.ncbi.nlm.nih.gov/pubmed/28498906" TargetMode="External"/><Relationship Id="rId433" Type="http://schemas.openxmlformats.org/officeDocument/2006/relationships/hyperlink" Target="http://www.ncbi.nlm.nih.gov/pubmed/28541215" TargetMode="External"/><Relationship Id="rId434" Type="http://schemas.openxmlformats.org/officeDocument/2006/relationships/hyperlink" Target="http://www.ncbi.nlm.nih.gov/pubmed/28693474" TargetMode="External"/><Relationship Id="rId435" Type="http://schemas.openxmlformats.org/officeDocument/2006/relationships/hyperlink" Target="http://www.ncbi.nlm.nih.gov/pubmed/30848784" TargetMode="External"/><Relationship Id="rId436" Type="http://schemas.openxmlformats.org/officeDocument/2006/relationships/hyperlink" Target="http://www.ncbi.nlm.nih.gov/pubmed/27794555" TargetMode="External"/><Relationship Id="rId437" Type="http://schemas.openxmlformats.org/officeDocument/2006/relationships/hyperlink" Target="http://www.ncbi.nlm.nih.gov/pubmed/27256312" TargetMode="External"/><Relationship Id="rId438" Type="http://schemas.openxmlformats.org/officeDocument/2006/relationships/hyperlink" Target="http://www.ncbi.nlm.nih.gov/pubmed/29659582" TargetMode="External"/><Relationship Id="rId439" Type="http://schemas.openxmlformats.org/officeDocument/2006/relationships/hyperlink" Target="http://www.ncbi.nlm.nih.gov/pubmed/28049411" TargetMode="External"/><Relationship Id="rId440" Type="http://schemas.openxmlformats.org/officeDocument/2006/relationships/hyperlink" Target="http://www.ncbi.nlm.nih.gov/pubmed/28873954" TargetMode="External"/><Relationship Id="rId441" Type="http://schemas.openxmlformats.org/officeDocument/2006/relationships/hyperlink" Target="http://www.ncbi.nlm.nih.gov/pubmed/30999943" TargetMode="External"/><Relationship Id="rId442" Type="http://schemas.openxmlformats.org/officeDocument/2006/relationships/hyperlink" Target="http://www.ncbi.nlm.nih.gov/pubmed/31004147" TargetMode="External"/><Relationship Id="rId443" Type="http://schemas.openxmlformats.org/officeDocument/2006/relationships/hyperlink" Target="http://www.ncbi.nlm.nih.gov/pubmed/32245072" TargetMode="External"/><Relationship Id="rId444" Type="http://schemas.openxmlformats.org/officeDocument/2006/relationships/hyperlink" Target="http://www.ncbi.nlm.nih.gov/pubmed/31278666" TargetMode="External"/><Relationship Id="rId445" Type="http://schemas.openxmlformats.org/officeDocument/2006/relationships/hyperlink" Target="http://www.ncbi.nlm.nih.gov/pubmed/30742610" TargetMode="External"/><Relationship Id="rId446" Type="http://schemas.openxmlformats.org/officeDocument/2006/relationships/hyperlink" Target="http://www.ncbi.nlm.nih.gov/pubmed/29945233" TargetMode="External"/><Relationship Id="rId447" Type="http://schemas.openxmlformats.org/officeDocument/2006/relationships/hyperlink" Target="http://www.ncbi.nlm.nih.gov/pubmed/30649204" TargetMode="External"/><Relationship Id="rId448" Type="http://schemas.openxmlformats.org/officeDocument/2006/relationships/hyperlink" Target="http://www.ncbi.nlm.nih.gov/pubmed/31600218" TargetMode="External"/><Relationship Id="rId449" Type="http://schemas.openxmlformats.org/officeDocument/2006/relationships/hyperlink" Target="http://www.ncbi.nlm.nih.gov/pubmed/30020412" TargetMode="External"/><Relationship Id="rId450" Type="http://schemas.openxmlformats.org/officeDocument/2006/relationships/hyperlink" Target="http://www.ncbi.nlm.nih.gov/pubmed/29506177" TargetMode="External"/><Relationship Id="rId451" Type="http://schemas.openxmlformats.org/officeDocument/2006/relationships/hyperlink" Target="http://www.ncbi.nlm.nih.gov/pubmed/29747076" TargetMode="External"/><Relationship Id="rId452" Type="http://schemas.openxmlformats.org/officeDocument/2006/relationships/hyperlink" Target="http://www.ncbi.nlm.nih.gov/pubmed/26568628" TargetMode="External"/><Relationship Id="rId453" Type="http://schemas.openxmlformats.org/officeDocument/2006/relationships/hyperlink" Target="http://www.ncbi.nlm.nih.gov/pubmed/27770783" TargetMode="External"/><Relationship Id="rId454" Type="http://schemas.openxmlformats.org/officeDocument/2006/relationships/hyperlink" Target="http://www.ncbi.nlm.nih.gov/pubmed/29800571" TargetMode="External"/><Relationship Id="rId455" Type="http://schemas.openxmlformats.org/officeDocument/2006/relationships/hyperlink" Target="http://www.ncbi.nlm.nih.gov/pubmed/27612635" TargetMode="External"/><Relationship Id="rId456" Type="http://schemas.openxmlformats.org/officeDocument/2006/relationships/hyperlink" Target="http://www.ncbi.nlm.nih.gov/pubmed/32334508" TargetMode="External"/><Relationship Id="rId457" Type="http://schemas.openxmlformats.org/officeDocument/2006/relationships/hyperlink" Target="http://www.ncbi.nlm.nih.gov/pubmed/31613774" TargetMode="External"/><Relationship Id="rId458" Type="http://schemas.openxmlformats.org/officeDocument/2006/relationships/hyperlink" Target="http://www.ncbi.nlm.nih.gov/pubmed/29931282" TargetMode="External"/><Relationship Id="rId459" Type="http://schemas.openxmlformats.org/officeDocument/2006/relationships/hyperlink" Target="http://www.ncbi.nlm.nih.gov/pubmed/31440213" TargetMode="External"/><Relationship Id="rId460" Type="http://schemas.openxmlformats.org/officeDocument/2006/relationships/hyperlink" Target="http://www.ncbi.nlm.nih.gov/pubmed/30305021" TargetMode="External"/><Relationship Id="rId461" Type="http://schemas.openxmlformats.org/officeDocument/2006/relationships/hyperlink" Target="http://www.ncbi.nlm.nih.gov/pubmed/27896730" TargetMode="External"/><Relationship Id="rId462" Type="http://schemas.openxmlformats.org/officeDocument/2006/relationships/hyperlink" Target="http://www.ncbi.nlm.nih.gov/pubmed/29994355" TargetMode="External"/><Relationship Id="rId463" Type="http://schemas.openxmlformats.org/officeDocument/2006/relationships/hyperlink" Target="http://www.ncbi.nlm.nih.gov/pubmed/31740918" TargetMode="External"/><Relationship Id="rId464" Type="http://schemas.openxmlformats.org/officeDocument/2006/relationships/hyperlink" Target="http://www.ncbi.nlm.nih.gov/pubmed/28056767" TargetMode="External"/><Relationship Id="rId465" Type="http://schemas.openxmlformats.org/officeDocument/2006/relationships/hyperlink" Target="http://www.ncbi.nlm.nih.gov/pubmed/28410574" TargetMode="External"/><Relationship Id="rId466" Type="http://schemas.openxmlformats.org/officeDocument/2006/relationships/hyperlink" Target="http://www.ncbi.nlm.nih.gov/pubmed/26852142" TargetMode="External"/><Relationship Id="rId467" Type="http://schemas.openxmlformats.org/officeDocument/2006/relationships/hyperlink" Target="http://www.ncbi.nlm.nih.gov/pubmed/27454357" TargetMode="External"/><Relationship Id="rId468" Type="http://schemas.openxmlformats.org/officeDocument/2006/relationships/hyperlink" Target="http://www.ncbi.nlm.nih.gov/pubmed/28637275" TargetMode="External"/><Relationship Id="rId469" Type="http://schemas.openxmlformats.org/officeDocument/2006/relationships/hyperlink" Target="http://www.ncbi.nlm.nih.gov/pubmed/28883548" TargetMode="External"/><Relationship Id="rId470" Type="http://schemas.openxmlformats.org/officeDocument/2006/relationships/hyperlink" Target="http://www.ncbi.nlm.nih.gov/pubmed/28172557" TargetMode="External"/><Relationship Id="rId471" Type="http://schemas.openxmlformats.org/officeDocument/2006/relationships/hyperlink" Target="http://www.ncbi.nlm.nih.gov/pubmed/29614954" TargetMode="External"/><Relationship Id="rId472" Type="http://schemas.openxmlformats.org/officeDocument/2006/relationships/hyperlink" Target="http://www.ncbi.nlm.nih.gov/pubmed/31601178" TargetMode="External"/><Relationship Id="rId473" Type="http://schemas.openxmlformats.org/officeDocument/2006/relationships/hyperlink" Target="http://www.ncbi.nlm.nih.gov/pubmed/32290857" TargetMode="External"/><Relationship Id="rId474" Type="http://schemas.openxmlformats.org/officeDocument/2006/relationships/hyperlink" Target="http://www.ncbi.nlm.nih.gov/pubmed/27760567" TargetMode="External"/><Relationship Id="rId475" Type="http://schemas.openxmlformats.org/officeDocument/2006/relationships/hyperlink" Target="http://www.ncbi.nlm.nih.gov/pubmed/32024475" TargetMode="External"/><Relationship Id="rId476" Type="http://schemas.openxmlformats.org/officeDocument/2006/relationships/hyperlink" Target="http://www.ncbi.nlm.nih.gov/pubmed/28957500" TargetMode="External"/><Relationship Id="rId477" Type="http://schemas.openxmlformats.org/officeDocument/2006/relationships/hyperlink" Target="http://www.ncbi.nlm.nih.gov/pubmed/28065898" TargetMode="External"/><Relationship Id="rId478" Type="http://schemas.openxmlformats.org/officeDocument/2006/relationships/hyperlink" Target="http://www.ncbi.nlm.nih.gov/pubmed/31186302" TargetMode="External"/><Relationship Id="rId479" Type="http://schemas.openxmlformats.org/officeDocument/2006/relationships/hyperlink" Target="http://www.ncbi.nlm.nih.gov/pubmed/28130230" TargetMode="External"/><Relationship Id="rId480" Type="http://schemas.openxmlformats.org/officeDocument/2006/relationships/hyperlink" Target="http://www.ncbi.nlm.nih.gov/pubmed/27480613" TargetMode="External"/><Relationship Id="rId481" Type="http://schemas.openxmlformats.org/officeDocument/2006/relationships/hyperlink" Target="http://www.ncbi.nlm.nih.gov/pubmed/31097148" TargetMode="External"/><Relationship Id="rId482" Type="http://schemas.openxmlformats.org/officeDocument/2006/relationships/hyperlink" Target="http://www.ncbi.nlm.nih.gov/pubmed/31089679" TargetMode="External"/><Relationship Id="rId483" Type="http://schemas.openxmlformats.org/officeDocument/2006/relationships/hyperlink" Target="http://www.ncbi.nlm.nih.gov/pubmed/29852994" TargetMode="External"/><Relationship Id="rId484" Type="http://schemas.openxmlformats.org/officeDocument/2006/relationships/hyperlink" Target="http://www.ncbi.nlm.nih.gov/pubmed/29563514" TargetMode="External"/><Relationship Id="rId485" Type="http://schemas.openxmlformats.org/officeDocument/2006/relationships/hyperlink" Target="http://www.ncbi.nlm.nih.gov/pubmed/30168903" TargetMode="External"/><Relationship Id="rId486" Type="http://schemas.openxmlformats.org/officeDocument/2006/relationships/hyperlink" Target="http://www.ncbi.nlm.nih.gov/pubmed/31639049" TargetMode="External"/><Relationship Id="rId487" Type="http://schemas.openxmlformats.org/officeDocument/2006/relationships/hyperlink" Target="http://www.ncbi.nlm.nih.gov/pubmed/27836983" TargetMode="External"/><Relationship Id="rId488" Type="http://schemas.openxmlformats.org/officeDocument/2006/relationships/hyperlink" Target="http://www.ncbi.nlm.nih.gov/pubmed/30590415" TargetMode="External"/><Relationship Id="rId489" Type="http://schemas.openxmlformats.org/officeDocument/2006/relationships/hyperlink" Target="http://www.ncbi.nlm.nih.gov/pubmed/32196066" TargetMode="External"/><Relationship Id="rId490" Type="http://schemas.openxmlformats.org/officeDocument/2006/relationships/hyperlink" Target="http://www.ncbi.nlm.nih.gov/pubmed/31801633" TargetMode="External"/><Relationship Id="rId491" Type="http://schemas.openxmlformats.org/officeDocument/2006/relationships/hyperlink" Target="http://www.ncbi.nlm.nih.gov/pubmed/27107712" TargetMode="External"/><Relationship Id="rId492" Type="http://schemas.openxmlformats.org/officeDocument/2006/relationships/hyperlink" Target="http://www.ncbi.nlm.nih.gov/pubmed/27809781" TargetMode="External"/><Relationship Id="rId493" Type="http://schemas.openxmlformats.org/officeDocument/2006/relationships/hyperlink" Target="http://www.ncbi.nlm.nih.gov/pubmed/29060748" TargetMode="External"/><Relationship Id="rId494" Type="http://schemas.openxmlformats.org/officeDocument/2006/relationships/hyperlink" Target="http://www.ncbi.nlm.nih.gov/pubmed/32029882" TargetMode="External"/><Relationship Id="rId495" Type="http://schemas.openxmlformats.org/officeDocument/2006/relationships/hyperlink" Target="http://www.ncbi.nlm.nih.gov/pubmed/31173057" TargetMode="External"/><Relationship Id="rId496" Type="http://schemas.openxmlformats.org/officeDocument/2006/relationships/hyperlink" Target="http://www.ncbi.nlm.nih.gov/pubmed/30032192" TargetMode="External"/><Relationship Id="rId497" Type="http://schemas.openxmlformats.org/officeDocument/2006/relationships/hyperlink" Target="http://www.ncbi.nlm.nih.gov/pubmed/29327814" TargetMode="External"/><Relationship Id="rId498" Type="http://schemas.openxmlformats.org/officeDocument/2006/relationships/hyperlink" Target="http://www.ncbi.nlm.nih.gov/pubmed/31667383" TargetMode="External"/><Relationship Id="rId499" Type="http://schemas.openxmlformats.org/officeDocument/2006/relationships/hyperlink" Target="http://www.ncbi.nlm.nih.gov/pubmed/32117453" TargetMode="External"/><Relationship Id="rId500" Type="http://schemas.openxmlformats.org/officeDocument/2006/relationships/hyperlink" Target="http://www.ncbi.nlm.nih.gov/pubmed/31842925" TargetMode="External"/><Relationship Id="rId501" Type="http://schemas.openxmlformats.org/officeDocument/2006/relationships/hyperlink" Target="http://www.ncbi.nlm.nih.gov/pubmed/28968831" TargetMode="External"/><Relationship Id="rId502" Type="http://schemas.openxmlformats.org/officeDocument/2006/relationships/hyperlink" Target="http://www.ncbi.nlm.nih.gov/pubmed/29218881" TargetMode="External"/><Relationship Id="rId503" Type="http://schemas.openxmlformats.org/officeDocument/2006/relationships/hyperlink" Target="http://www.ncbi.nlm.nih.gov/pubmed/27859161" TargetMode="External"/><Relationship Id="rId504" Type="http://schemas.openxmlformats.org/officeDocument/2006/relationships/hyperlink" Target="http://www.ncbi.nlm.nih.gov/pubmed/28369201" TargetMode="External"/><Relationship Id="rId505" Type="http://schemas.openxmlformats.org/officeDocument/2006/relationships/hyperlink" Target="http://www.ncbi.nlm.nih.gov/pubmed/29848301" TargetMode="External"/><Relationship Id="rId506" Type="http://schemas.openxmlformats.org/officeDocument/2006/relationships/hyperlink" Target="http://www.ncbi.nlm.nih.gov/pubmed/28715269" TargetMode="External"/><Relationship Id="rId507" Type="http://schemas.openxmlformats.org/officeDocument/2006/relationships/hyperlink" Target="http://www.ncbi.nlm.nih.gov/pubmed/27590176" TargetMode="External"/><Relationship Id="rId508" Type="http://schemas.openxmlformats.org/officeDocument/2006/relationships/hyperlink" Target="http://www.ncbi.nlm.nih.gov/pubmed/29363427" TargetMode="External"/><Relationship Id="rId509" Type="http://schemas.openxmlformats.org/officeDocument/2006/relationships/hyperlink" Target="http://www.ncbi.nlm.nih.gov/pubmed/29475824" TargetMode="External"/><Relationship Id="rId510" Type="http://schemas.openxmlformats.org/officeDocument/2006/relationships/hyperlink" Target="http://www.ncbi.nlm.nih.gov/pubmed/31220077" TargetMode="External"/><Relationship Id="rId511" Type="http://schemas.openxmlformats.org/officeDocument/2006/relationships/hyperlink" Target="http://www.ncbi.nlm.nih.gov/pubmed/30583062" TargetMode="External"/><Relationship Id="rId512" Type="http://schemas.openxmlformats.org/officeDocument/2006/relationships/hyperlink" Target="http://www.ncbi.nlm.nih.gov/pubmed/27308864" TargetMode="External"/><Relationship Id="rId513" Type="http://schemas.openxmlformats.org/officeDocument/2006/relationships/hyperlink" Target="http://www.ncbi.nlm.nih.gov/pubmed/28877673" TargetMode="External"/><Relationship Id="rId514" Type="http://schemas.openxmlformats.org/officeDocument/2006/relationships/hyperlink" Target="http://www.ncbi.nlm.nih.gov/pubmed/29416032" TargetMode="External"/><Relationship Id="rId515" Type="http://schemas.openxmlformats.org/officeDocument/2006/relationships/hyperlink" Target="http://www.ncbi.nlm.nih.gov/pubmed/28348060" TargetMode="External"/><Relationship Id="rId516" Type="http://schemas.openxmlformats.org/officeDocument/2006/relationships/hyperlink" Target="http://www.ncbi.nlm.nih.gov/pubmed/29762668" TargetMode="External"/><Relationship Id="rId517" Type="http://schemas.openxmlformats.org/officeDocument/2006/relationships/hyperlink" Target="http://www.ncbi.nlm.nih.gov/pubmed/27423894" TargetMode="External"/><Relationship Id="rId518" Type="http://schemas.openxmlformats.org/officeDocument/2006/relationships/hyperlink" Target="http://www.ncbi.nlm.nih.gov/pubmed/26925517" TargetMode="External"/><Relationship Id="rId519" Type="http://schemas.openxmlformats.org/officeDocument/2006/relationships/hyperlink" Target="http://www.ncbi.nlm.nih.gov/pubmed/31790149" TargetMode="External"/><Relationship Id="rId520" Type="http://schemas.openxmlformats.org/officeDocument/2006/relationships/hyperlink" Target="http://www.ncbi.nlm.nih.gov/pubmed/31805063" TargetMode="External"/><Relationship Id="rId521" Type="http://schemas.openxmlformats.org/officeDocument/2006/relationships/hyperlink" Target="http://www.ncbi.nlm.nih.gov/pubmed/27576546" TargetMode="External"/><Relationship Id="rId522" Type="http://schemas.openxmlformats.org/officeDocument/2006/relationships/hyperlink" Target="http://www.ncbi.nlm.nih.gov/pubmed/28361676" TargetMode="External"/><Relationship Id="rId523" Type="http://schemas.openxmlformats.org/officeDocument/2006/relationships/hyperlink" Target="http://www.ncbi.nlm.nih.gov/pubmed/29765298" TargetMode="External"/><Relationship Id="rId524" Type="http://schemas.openxmlformats.org/officeDocument/2006/relationships/hyperlink" Target="http://www.ncbi.nlm.nih.gov/pubmed/30241460" TargetMode="External"/><Relationship Id="rId525" Type="http://schemas.openxmlformats.org/officeDocument/2006/relationships/hyperlink" Target="http://www.ncbi.nlm.nih.gov/pubmed/28793860" TargetMode="External"/><Relationship Id="rId526" Type="http://schemas.openxmlformats.org/officeDocument/2006/relationships/hyperlink" Target="http://www.ncbi.nlm.nih.gov/pubmed/30169622" TargetMode="External"/><Relationship Id="rId527" Type="http://schemas.openxmlformats.org/officeDocument/2006/relationships/hyperlink" Target="http://www.ncbi.nlm.nih.gov/pubmed/29902968" TargetMode="External"/><Relationship Id="rId528" Type="http://schemas.openxmlformats.org/officeDocument/2006/relationships/hyperlink" Target="http://www.ncbi.nlm.nih.gov/pubmed/28574989" TargetMode="External"/><Relationship Id="rId529" Type="http://schemas.openxmlformats.org/officeDocument/2006/relationships/hyperlink" Target="http://www.ncbi.nlm.nih.gov/pubmed/28865426" TargetMode="External"/><Relationship Id="rId530" Type="http://schemas.openxmlformats.org/officeDocument/2006/relationships/hyperlink" Target="http://www.ncbi.nlm.nih.gov/pubmed/27797760" TargetMode="External"/><Relationship Id="rId531" Type="http://schemas.openxmlformats.org/officeDocument/2006/relationships/hyperlink" Target="http://www.ncbi.nlm.nih.gov/pubmed/31384919" TargetMode="External"/><Relationship Id="rId532" Type="http://schemas.openxmlformats.org/officeDocument/2006/relationships/hyperlink" Target="http://www.ncbi.nlm.nih.gov/pubmed/31975601" TargetMode="External"/><Relationship Id="rId533" Type="http://schemas.openxmlformats.org/officeDocument/2006/relationships/hyperlink" Target="http://www.ncbi.nlm.nih.gov/pubmed/31392316" TargetMode="External"/><Relationship Id="rId534" Type="http://schemas.openxmlformats.org/officeDocument/2006/relationships/hyperlink" Target="http://www.ncbi.nlm.nih.gov/pubmed/29907290" TargetMode="External"/><Relationship Id="rId535" Type="http://schemas.openxmlformats.org/officeDocument/2006/relationships/hyperlink" Target="http://www.ncbi.nlm.nih.gov/pubmed/26740642" TargetMode="External"/><Relationship Id="rId536" Type="http://schemas.openxmlformats.org/officeDocument/2006/relationships/hyperlink" Target="http://www.ncbi.nlm.nih.gov/pubmed/28541223" TargetMode="External"/><Relationship Id="rId537" Type="http://schemas.openxmlformats.org/officeDocument/2006/relationships/hyperlink" Target="http://www.ncbi.nlm.nih.gov/pubmed/30101283" TargetMode="External"/><Relationship Id="rId538" Type="http://schemas.openxmlformats.org/officeDocument/2006/relationships/hyperlink" Target="http://www.ncbi.nlm.nih.gov/pubmed/31197307" TargetMode="External"/><Relationship Id="rId539" Type="http://schemas.openxmlformats.org/officeDocument/2006/relationships/hyperlink" Target="http://www.ncbi.nlm.nih.gov/pubmed/27560945" TargetMode="External"/><Relationship Id="rId540" Type="http://schemas.openxmlformats.org/officeDocument/2006/relationships/hyperlink" Target="http://www.ncbi.nlm.nih.gov/pubmed/23129110" TargetMode="External"/><Relationship Id="rId541" Type="http://schemas.openxmlformats.org/officeDocument/2006/relationships/hyperlink" Target="http://www.ncbi.nlm.nih.gov/pubmed/28454900" TargetMode="External"/><Relationship Id="rId542" Type="http://schemas.openxmlformats.org/officeDocument/2006/relationships/hyperlink" Target="http://www.ncbi.nlm.nih.gov/pubmed/32046651" TargetMode="External"/><Relationship Id="rId543" Type="http://schemas.openxmlformats.org/officeDocument/2006/relationships/hyperlink" Target="http://www.ncbi.nlm.nih.gov/pubmed/31984131" TargetMode="External"/><Relationship Id="rId544" Type="http://schemas.openxmlformats.org/officeDocument/2006/relationships/hyperlink" Target="http://www.ncbi.nlm.nih.gov/pubmed/27145223" TargetMode="External"/><Relationship Id="rId545" Type="http://schemas.openxmlformats.org/officeDocument/2006/relationships/hyperlink" Target="http://www.ncbi.nlm.nih.gov/pubmed/27843493" TargetMode="External"/><Relationship Id="rId546" Type="http://schemas.openxmlformats.org/officeDocument/2006/relationships/hyperlink" Target="http://www.ncbi.nlm.nih.gov/pubmed/27242038" TargetMode="External"/><Relationship Id="rId547" Type="http://schemas.openxmlformats.org/officeDocument/2006/relationships/hyperlink" Target="http://www.ncbi.nlm.nih.gov/pubmed/29914357" TargetMode="External"/><Relationship Id="rId548" Type="http://schemas.openxmlformats.org/officeDocument/2006/relationships/hyperlink" Target="http://www.ncbi.nlm.nih.gov/pubmed/31307371" TargetMode="External"/><Relationship Id="rId549" Type="http://schemas.openxmlformats.org/officeDocument/2006/relationships/hyperlink" Target="http://www.ncbi.nlm.nih.gov/pubmed/27454253" TargetMode="External"/><Relationship Id="rId550" Type="http://schemas.openxmlformats.org/officeDocument/2006/relationships/hyperlink" Target="http://www.ncbi.nlm.nih.gov/pubmed/31913436" TargetMode="External"/><Relationship Id="rId551" Type="http://schemas.openxmlformats.org/officeDocument/2006/relationships/hyperlink" Target="http://www.ncbi.nlm.nih.gov/pubmed/31992615" TargetMode="External"/><Relationship Id="rId552" Type="http://schemas.openxmlformats.org/officeDocument/2006/relationships/hyperlink" Target="http://www.ncbi.nlm.nih.gov/pubmed/28451970" TargetMode="External"/><Relationship Id="rId553" Type="http://schemas.openxmlformats.org/officeDocument/2006/relationships/hyperlink" Target="http://www.ncbi.nlm.nih.gov/pubmed/31498789" TargetMode="External"/><Relationship Id="rId554" Type="http://schemas.openxmlformats.org/officeDocument/2006/relationships/hyperlink" Target="http://www.ncbi.nlm.nih.gov/pubmed/29402212" TargetMode="External"/><Relationship Id="rId555" Type="http://schemas.openxmlformats.org/officeDocument/2006/relationships/hyperlink" Target="http://www.ncbi.nlm.nih.gov/pubmed/30521030" TargetMode="External"/><Relationship Id="rId556" Type="http://schemas.openxmlformats.org/officeDocument/2006/relationships/hyperlink" Target="http://www.ncbi.nlm.nih.gov/pubmed/28069635" TargetMode="External"/><Relationship Id="rId557" Type="http://schemas.openxmlformats.org/officeDocument/2006/relationships/hyperlink" Target="http://www.ncbi.nlm.nih.gov/pubmed/29691895" TargetMode="External"/><Relationship Id="rId558" Type="http://schemas.openxmlformats.org/officeDocument/2006/relationships/hyperlink" Target="http://www.ncbi.nlm.nih.gov/pubmed/27187204" TargetMode="External"/><Relationship Id="rId559" Type="http://schemas.openxmlformats.org/officeDocument/2006/relationships/hyperlink" Target="http://www.ncbi.nlm.nih.gov/pubmed/27168601" TargetMode="External"/><Relationship Id="rId560" Type="http://schemas.openxmlformats.org/officeDocument/2006/relationships/hyperlink" Target="http://www.ncbi.nlm.nih.gov/pubmed/31914944" TargetMode="External"/><Relationship Id="rId561" Type="http://schemas.openxmlformats.org/officeDocument/2006/relationships/hyperlink" Target="http://www.ncbi.nlm.nih.gov/pubmed/31580402" TargetMode="External"/><Relationship Id="rId562" Type="http://schemas.openxmlformats.org/officeDocument/2006/relationships/hyperlink" Target="http://www.ncbi.nlm.nih.gov/pubmed/31036850" TargetMode="External"/><Relationship Id="rId563" Type="http://schemas.openxmlformats.org/officeDocument/2006/relationships/hyperlink" Target="http://www.ncbi.nlm.nih.gov/pubmed/31657527" TargetMode="External"/><Relationship Id="rId564" Type="http://schemas.openxmlformats.org/officeDocument/2006/relationships/hyperlink" Target="http://www.ncbi.nlm.nih.gov/pubmed/30060008" TargetMode="External"/><Relationship Id="rId565" Type="http://schemas.openxmlformats.org/officeDocument/2006/relationships/hyperlink" Target="http://www.ncbi.nlm.nih.gov/pubmed/32170927" TargetMode="External"/><Relationship Id="rId566" Type="http://schemas.openxmlformats.org/officeDocument/2006/relationships/hyperlink" Target="http://www.ncbi.nlm.nih.gov/pubmed/29893801" TargetMode="External"/><Relationship Id="rId567" Type="http://schemas.openxmlformats.org/officeDocument/2006/relationships/hyperlink" Target="http://www.ncbi.nlm.nih.gov/pubmed/27896728" TargetMode="External"/><Relationship Id="rId568" Type="http://schemas.openxmlformats.org/officeDocument/2006/relationships/hyperlink" Target="http://www.ncbi.nlm.nih.gov/pubmed/29345009" TargetMode="External"/><Relationship Id="rId569" Type="http://schemas.openxmlformats.org/officeDocument/2006/relationships/hyperlink" Target="http://www.ncbi.nlm.nih.gov/pubmed/28558684" TargetMode="External"/><Relationship Id="rId570" Type="http://schemas.openxmlformats.org/officeDocument/2006/relationships/hyperlink" Target="http://www.ncbi.nlm.nih.gov/pubmed/29884114" TargetMode="External"/><Relationship Id="rId571" Type="http://schemas.openxmlformats.org/officeDocument/2006/relationships/hyperlink" Target="http://www.ncbi.nlm.nih.gov/pubmed/27822515" TargetMode="External"/><Relationship Id="rId572" Type="http://schemas.openxmlformats.org/officeDocument/2006/relationships/hyperlink" Target="http://www.ncbi.nlm.nih.gov/pubmed/32005131" TargetMode="External"/><Relationship Id="rId573" Type="http://schemas.openxmlformats.org/officeDocument/2006/relationships/hyperlink" Target="http://www.ncbi.nlm.nih.gov/pubmed/27505054" TargetMode="External"/><Relationship Id="rId574" Type="http://schemas.openxmlformats.org/officeDocument/2006/relationships/hyperlink" Target="http://www.ncbi.nlm.nih.gov/pubmed/28541404" TargetMode="External"/><Relationship Id="rId575" Type="http://schemas.openxmlformats.org/officeDocument/2006/relationships/hyperlink" Target="http://www.ncbi.nlm.nih.gov/pubmed/31648300" TargetMode="External"/><Relationship Id="rId576" Type="http://schemas.openxmlformats.org/officeDocument/2006/relationships/hyperlink" Target="http://www.ncbi.nlm.nih.gov/pubmed/28680106" TargetMode="External"/><Relationship Id="rId577" Type="http://schemas.openxmlformats.org/officeDocument/2006/relationships/hyperlink" Target="http://www.ncbi.nlm.nih.gov/pubmed/31498807" TargetMode="External"/><Relationship Id="rId578" Type="http://schemas.openxmlformats.org/officeDocument/2006/relationships/hyperlink" Target="http://www.ncbi.nlm.nih.gov/pubmed/29949995" TargetMode="External"/><Relationship Id="rId579" Type="http://schemas.openxmlformats.org/officeDocument/2006/relationships/hyperlink" Target="http://www.ncbi.nlm.nih.gov/pubmed/32091572" TargetMode="External"/><Relationship Id="rId580" Type="http://schemas.openxmlformats.org/officeDocument/2006/relationships/hyperlink" Target="http://www.ncbi.nlm.nih.gov/pubmed/30699145" TargetMode="External"/><Relationship Id="rId581" Type="http://schemas.openxmlformats.org/officeDocument/2006/relationships/hyperlink" Target="http://www.ncbi.nlm.nih.gov/pubmed/28149701" TargetMode="External"/><Relationship Id="rId582" Type="http://schemas.openxmlformats.org/officeDocument/2006/relationships/hyperlink" Target="http://www.ncbi.nlm.nih.gov/pubmed/29036272" TargetMode="External"/><Relationship Id="rId583" Type="http://schemas.openxmlformats.org/officeDocument/2006/relationships/hyperlink" Target="http://www.ncbi.nlm.nih.gov/pubmed/28431121" TargetMode="External"/><Relationship Id="rId584" Type="http://schemas.openxmlformats.org/officeDocument/2006/relationships/hyperlink" Target="http://www.ncbi.nlm.nih.gov/pubmed/30871467" TargetMode="External"/><Relationship Id="rId585" Type="http://schemas.openxmlformats.org/officeDocument/2006/relationships/hyperlink" Target="http://www.ncbi.nlm.nih.gov/pubmed/27175019" TargetMode="External"/><Relationship Id="rId586" Type="http://schemas.openxmlformats.org/officeDocument/2006/relationships/hyperlink" Target="http://www.ncbi.nlm.nih.gov/pubmed/26955050" TargetMode="External"/><Relationship Id="rId587" Type="http://schemas.openxmlformats.org/officeDocument/2006/relationships/hyperlink" Target="http://www.ncbi.nlm.nih.gov/pubmed/30423064" TargetMode="External"/><Relationship Id="rId588" Type="http://schemas.openxmlformats.org/officeDocument/2006/relationships/hyperlink" Target="http://www.ncbi.nlm.nih.gov/pubmed/28829315" TargetMode="External"/><Relationship Id="rId589" Type="http://schemas.openxmlformats.org/officeDocument/2006/relationships/hyperlink" Target="http://www.ncbi.nlm.nih.gov/pubmed/26761858" TargetMode="External"/><Relationship Id="rId590" Type="http://schemas.openxmlformats.org/officeDocument/2006/relationships/hyperlink" Target="http://www.ncbi.nlm.nih.gov/pubmed/27295644" TargetMode="External"/><Relationship Id="rId591" Type="http://schemas.openxmlformats.org/officeDocument/2006/relationships/hyperlink" Target="http://www.ncbi.nlm.nih.gov/pubmed/26982880" TargetMode="External"/><Relationship Id="rId592" Type="http://schemas.openxmlformats.org/officeDocument/2006/relationships/hyperlink" Target="http://www.ncbi.nlm.nih.gov/pubmed/29504891" TargetMode="External"/><Relationship Id="rId593" Type="http://schemas.openxmlformats.org/officeDocument/2006/relationships/hyperlink" Target="http://www.ncbi.nlm.nih.gov/pubmed/31545363" TargetMode="External"/><Relationship Id="rId594" Type="http://schemas.openxmlformats.org/officeDocument/2006/relationships/hyperlink" Target="http://www.ncbi.nlm.nih.gov/pubmed/32000676" TargetMode="External"/><Relationship Id="rId595" Type="http://schemas.openxmlformats.org/officeDocument/2006/relationships/hyperlink" Target="http://www.ncbi.nlm.nih.gov/pubmed/27312410" TargetMode="External"/><Relationship Id="rId596" Type="http://schemas.openxmlformats.org/officeDocument/2006/relationships/hyperlink" Target="http://www.ncbi.nlm.nih.gov/pubmed/29018478" TargetMode="External"/><Relationship Id="rId597" Type="http://schemas.openxmlformats.org/officeDocument/2006/relationships/hyperlink" Target="http://www.ncbi.nlm.nih.gov/pubmed/29914350" TargetMode="External"/><Relationship Id="rId598" Type="http://schemas.openxmlformats.org/officeDocument/2006/relationships/hyperlink" Target="http://www.ncbi.nlm.nih.gov/pubmed/29959024" TargetMode="External"/><Relationship Id="rId599" Type="http://schemas.openxmlformats.org/officeDocument/2006/relationships/hyperlink" Target="http://www.ncbi.nlm.nih.gov/pubmed/31345161" TargetMode="External"/><Relationship Id="rId600" Type="http://schemas.openxmlformats.org/officeDocument/2006/relationships/hyperlink" Target="http://www.ncbi.nlm.nih.gov/pubmed/26901849" TargetMode="External"/><Relationship Id="rId601" Type="http://schemas.openxmlformats.org/officeDocument/2006/relationships/hyperlink" Target="http://www.ncbi.nlm.nih.gov/pubmed/30448525" TargetMode="External"/><Relationship Id="rId602" Type="http://schemas.openxmlformats.org/officeDocument/2006/relationships/hyperlink" Target="http://www.ncbi.nlm.nih.gov/pubmed/29745851" TargetMode="External"/><Relationship Id="rId603" Type="http://schemas.openxmlformats.org/officeDocument/2006/relationships/hyperlink" Target="http://www.ncbi.nlm.nih.gov/pubmed/27507884" TargetMode="External"/><Relationship Id="rId604" Type="http://schemas.openxmlformats.org/officeDocument/2006/relationships/hyperlink" Target="http://www.ncbi.nlm.nih.gov/pubmed/29914372" TargetMode="External"/><Relationship Id="rId605" Type="http://schemas.openxmlformats.org/officeDocument/2006/relationships/hyperlink" Target="http://www.ncbi.nlm.nih.gov/pubmed/29385525" TargetMode="External"/><Relationship Id="rId606" Type="http://schemas.openxmlformats.org/officeDocument/2006/relationships/hyperlink" Target="http://www.ncbi.nlm.nih.gov/pubmed/30379879" TargetMode="External"/><Relationship Id="rId607" Type="http://schemas.openxmlformats.org/officeDocument/2006/relationships/hyperlink" Target="http://www.ncbi.nlm.nih.gov/pubmed/29789557" TargetMode="External"/><Relationship Id="rId608" Type="http://schemas.openxmlformats.org/officeDocument/2006/relationships/hyperlink" Target="http://www.ncbi.nlm.nih.gov/pubmed/31416440" TargetMode="External"/><Relationship Id="rId609" Type="http://schemas.openxmlformats.org/officeDocument/2006/relationships/hyperlink" Target="http://www.ncbi.nlm.nih.gov/pubmed/30137425" TargetMode="External"/><Relationship Id="rId610" Type="http://schemas.openxmlformats.org/officeDocument/2006/relationships/hyperlink" Target="http://www.ncbi.nlm.nih.gov/pubmed/29114401" TargetMode="External"/><Relationship Id="rId611" Type="http://schemas.openxmlformats.org/officeDocument/2006/relationships/hyperlink" Target="http://www.ncbi.nlm.nih.gov/pubmed/30052804" TargetMode="External"/><Relationship Id="rId612" Type="http://schemas.openxmlformats.org/officeDocument/2006/relationships/hyperlink" Target="http://www.ncbi.nlm.nih.gov/pubmed/27583802" TargetMode="External"/><Relationship Id="rId613" Type="http://schemas.openxmlformats.org/officeDocument/2006/relationships/hyperlink" Target="http://www.ncbi.nlm.nih.gov/pubmed/31210725" TargetMode="External"/><Relationship Id="rId614" Type="http://schemas.openxmlformats.org/officeDocument/2006/relationships/hyperlink" Target="http://www.ncbi.nlm.nih.gov/pubmed/32299346" TargetMode="External"/><Relationship Id="rId615" Type="http://schemas.openxmlformats.org/officeDocument/2006/relationships/hyperlink" Target="http://www.ncbi.nlm.nih.gov/pubmed/28848763" TargetMode="External"/><Relationship Id="rId616" Type="http://schemas.openxmlformats.org/officeDocument/2006/relationships/hyperlink" Target="http://www.ncbi.nlm.nih.gov/pubmed/29792182" TargetMode="External"/><Relationship Id="rId617" Type="http://schemas.openxmlformats.org/officeDocument/2006/relationships/hyperlink" Target="http://www.ncbi.nlm.nih.gov/pubmed/30021534" TargetMode="External"/><Relationship Id="rId618" Type="http://schemas.openxmlformats.org/officeDocument/2006/relationships/hyperlink" Target="http://www.ncbi.nlm.nih.gov/pubmed/32252268" TargetMode="External"/><Relationship Id="rId619" Type="http://schemas.openxmlformats.org/officeDocument/2006/relationships/hyperlink" Target="http://www.ncbi.nlm.nih.gov/pubmed/30131346" TargetMode="External"/><Relationship Id="rId620" Type="http://schemas.openxmlformats.org/officeDocument/2006/relationships/hyperlink" Target="http://www.ncbi.nlm.nih.gov/pubmed/29044471" TargetMode="External"/><Relationship Id="rId621" Type="http://schemas.openxmlformats.org/officeDocument/2006/relationships/hyperlink" Target="http://www.ncbi.nlm.nih.gov/pubmed/29453452" TargetMode="External"/><Relationship Id="rId622" Type="http://schemas.openxmlformats.org/officeDocument/2006/relationships/hyperlink" Target="http://www.ncbi.nlm.nih.gov/pubmed/27924600" TargetMode="External"/><Relationship Id="rId623" Type="http://schemas.openxmlformats.org/officeDocument/2006/relationships/hyperlink" Target="http://www.ncbi.nlm.nih.gov/pubmed/27861637" TargetMode="External"/><Relationship Id="rId624" Type="http://schemas.openxmlformats.org/officeDocument/2006/relationships/hyperlink" Target="http://www.ncbi.nlm.nih.gov/pubmed/32071706" TargetMode="External"/><Relationship Id="rId625" Type="http://schemas.openxmlformats.org/officeDocument/2006/relationships/hyperlink" Target="http://www.ncbi.nlm.nih.gov/pubmed/30428853" TargetMode="External"/><Relationship Id="rId626" Type="http://schemas.openxmlformats.org/officeDocument/2006/relationships/hyperlink" Target="http://www.ncbi.nlm.nih.gov/pubmed/30020403" TargetMode="External"/><Relationship Id="rId627" Type="http://schemas.openxmlformats.org/officeDocument/2006/relationships/hyperlink" Target="http://www.ncbi.nlm.nih.gov/pubmed/32033565" TargetMode="External"/><Relationship Id="rId628" Type="http://schemas.openxmlformats.org/officeDocument/2006/relationships/hyperlink" Target="http://www.ncbi.nlm.nih.gov/pubmed/27806691" TargetMode="External"/><Relationship Id="rId629" Type="http://schemas.openxmlformats.org/officeDocument/2006/relationships/hyperlink" Target="http://www.ncbi.nlm.nih.gov/pubmed/27638685" TargetMode="External"/><Relationship Id="rId630" Type="http://schemas.openxmlformats.org/officeDocument/2006/relationships/hyperlink" Target="http://www.ncbi.nlm.nih.gov/pubmed/28915574" TargetMode="External"/><Relationship Id="rId631" Type="http://schemas.openxmlformats.org/officeDocument/2006/relationships/hyperlink" Target="http://www.ncbi.nlm.nih.gov/pubmed/28696556" TargetMode="External"/><Relationship Id="rId632" Type="http://schemas.openxmlformats.org/officeDocument/2006/relationships/hyperlink" Target="http://www.ncbi.nlm.nih.gov/pubmed/30137223" TargetMode="External"/><Relationship Id="rId633" Type="http://schemas.openxmlformats.org/officeDocument/2006/relationships/hyperlink" Target="http://www.ncbi.nlm.nih.gov/pubmed/27907167" TargetMode="External"/><Relationship Id="rId634" Type="http://schemas.openxmlformats.org/officeDocument/2006/relationships/hyperlink" Target="http://www.ncbi.nlm.nih.gov/pubmed/29348708" TargetMode="External"/><Relationship Id="rId635" Type="http://schemas.openxmlformats.org/officeDocument/2006/relationships/hyperlink" Target="http://www.ncbi.nlm.nih.gov/pubmed/31352182" TargetMode="External"/><Relationship Id="rId636" Type="http://schemas.openxmlformats.org/officeDocument/2006/relationships/hyperlink" Target="http://www.ncbi.nlm.nih.gov/pubmed/30849961" TargetMode="External"/><Relationship Id="rId637" Type="http://schemas.openxmlformats.org/officeDocument/2006/relationships/hyperlink" Target="http://www.ncbi.nlm.nih.gov/pubmed/27062589" TargetMode="External"/><Relationship Id="rId638" Type="http://schemas.openxmlformats.org/officeDocument/2006/relationships/hyperlink" Target="http://www.ncbi.nlm.nih.gov/pubmed/27295643" TargetMode="External"/><Relationship Id="rId639" Type="http://schemas.openxmlformats.org/officeDocument/2006/relationships/hyperlink" Target="http://www.ncbi.nlm.nih.gov/pubmed/29361178" TargetMode="External"/><Relationship Id="rId640" Type="http://schemas.openxmlformats.org/officeDocument/2006/relationships/hyperlink" Target="http://www.ncbi.nlm.nih.gov/pubmed/28820478" TargetMode="External"/><Relationship Id="rId641" Type="http://schemas.openxmlformats.org/officeDocument/2006/relationships/hyperlink" Target="http://www.ncbi.nlm.nih.gov/pubmed/30940067" TargetMode="External"/><Relationship Id="rId642" Type="http://schemas.openxmlformats.org/officeDocument/2006/relationships/hyperlink" Target="http://www.ncbi.nlm.nih.gov/pubmed/28302061" TargetMode="External"/><Relationship Id="rId643" Type="http://schemas.openxmlformats.org/officeDocument/2006/relationships/hyperlink" Target="http://www.ncbi.nlm.nih.gov/pubmed/28472320" TargetMode="External"/><Relationship Id="rId644" Type="http://schemas.openxmlformats.org/officeDocument/2006/relationships/hyperlink" Target="http://www.ncbi.nlm.nih.gov/pubmed/29444235" TargetMode="External"/><Relationship Id="rId645" Type="http://schemas.openxmlformats.org/officeDocument/2006/relationships/hyperlink" Target="http://www.ncbi.nlm.nih.gov/pubmed/27828710" TargetMode="External"/><Relationship Id="rId646" Type="http://schemas.openxmlformats.org/officeDocument/2006/relationships/hyperlink" Target="http://www.ncbi.nlm.nih.gov/pubmed/30947440" TargetMode="External"/><Relationship Id="rId647" Type="http://schemas.openxmlformats.org/officeDocument/2006/relationships/hyperlink" Target="http://www.ncbi.nlm.nih.gov/pubmed/27190234" TargetMode="External"/><Relationship Id="rId648" Type="http://schemas.openxmlformats.org/officeDocument/2006/relationships/hyperlink" Target="http://www.ncbi.nlm.nih.gov/pubmed/30157759" TargetMode="External"/><Relationship Id="rId649" Type="http://schemas.openxmlformats.org/officeDocument/2006/relationships/hyperlink" Target="http://www.ncbi.nlm.nih.gov/pubmed/31278669" TargetMode="External"/><Relationship Id="rId650" Type="http://schemas.openxmlformats.org/officeDocument/2006/relationships/hyperlink" Target="http://www.ncbi.nlm.nih.gov/pubmed/27618913" TargetMode="External"/><Relationship Id="rId651" Type="http://schemas.openxmlformats.org/officeDocument/2006/relationships/hyperlink" Target="http://www.ncbi.nlm.nih.gov/pubmed/28095772" TargetMode="External"/><Relationship Id="rId652" Type="http://schemas.openxmlformats.org/officeDocument/2006/relationships/hyperlink" Target="http://www.ncbi.nlm.nih.gov/pubmed/28172448" TargetMode="External"/><Relationship Id="rId653" Type="http://schemas.openxmlformats.org/officeDocument/2006/relationships/hyperlink" Target="http://www.ncbi.nlm.nih.gov/pubmed/29234460" TargetMode="External"/><Relationship Id="rId654" Type="http://schemas.openxmlformats.org/officeDocument/2006/relationships/hyperlink" Target="http://www.ncbi.nlm.nih.gov/pubmed/30753281" TargetMode="External"/><Relationship Id="rId655" Type="http://schemas.openxmlformats.org/officeDocument/2006/relationships/hyperlink" Target="http://www.ncbi.nlm.nih.gov/pubmed/28414531" TargetMode="External"/><Relationship Id="rId656" Type="http://schemas.openxmlformats.org/officeDocument/2006/relationships/hyperlink" Target="http://www.ncbi.nlm.nih.gov/pubmed/29284540" TargetMode="External"/><Relationship Id="rId657" Type="http://schemas.openxmlformats.org/officeDocument/2006/relationships/hyperlink" Target="http://www.ncbi.nlm.nih.gov/pubmed/27104636" TargetMode="External"/><Relationship Id="rId658" Type="http://schemas.openxmlformats.org/officeDocument/2006/relationships/hyperlink" Target="http://www.ncbi.nlm.nih.gov/pubmed/26556644" TargetMode="External"/><Relationship Id="rId659" Type="http://schemas.openxmlformats.org/officeDocument/2006/relationships/hyperlink" Target="http://www.ncbi.nlm.nih.gov/pubmed/26813113" TargetMode="External"/><Relationship Id="rId660" Type="http://schemas.openxmlformats.org/officeDocument/2006/relationships/hyperlink" Target="http://www.ncbi.nlm.nih.gov/pubmed/27088313" TargetMode="External"/><Relationship Id="rId661" Type="http://schemas.openxmlformats.org/officeDocument/2006/relationships/hyperlink" Target="http://www.ncbi.nlm.nih.gov/pubmed/27076461" TargetMode="External"/><Relationship Id="rId662" Type="http://schemas.openxmlformats.org/officeDocument/2006/relationships/hyperlink" Target="http://www.ncbi.nlm.nih.gov/pubmed/31891531" TargetMode="External"/><Relationship Id="rId663" Type="http://schemas.openxmlformats.org/officeDocument/2006/relationships/hyperlink" Target="http://www.ncbi.nlm.nih.gov/pubmed/29481549" TargetMode="External"/><Relationship Id="rId664" Type="http://schemas.openxmlformats.org/officeDocument/2006/relationships/hyperlink" Target="http://www.ncbi.nlm.nih.gov/pubmed/27980218" TargetMode="External"/><Relationship Id="rId665" Type="http://schemas.openxmlformats.org/officeDocument/2006/relationships/hyperlink" Target="http://www.ncbi.nlm.nih.gov/pubmed/28651329" TargetMode="External"/><Relationship Id="rId666" Type="http://schemas.openxmlformats.org/officeDocument/2006/relationships/hyperlink" Target="http://www.ncbi.nlm.nih.gov/pubmed/28541216" TargetMode="External"/><Relationship Id="rId667" Type="http://schemas.openxmlformats.org/officeDocument/2006/relationships/hyperlink" Target="http://www.ncbi.nlm.nih.gov/pubmed/30265546" TargetMode="External"/><Relationship Id="rId668" Type="http://schemas.openxmlformats.org/officeDocument/2006/relationships/hyperlink" Target="http://www.ncbi.nlm.nih.gov/pubmed/31426747" TargetMode="External"/><Relationship Id="rId669" Type="http://schemas.openxmlformats.org/officeDocument/2006/relationships/hyperlink" Target="http://www.ncbi.nlm.nih.gov/pubmed/28414515" TargetMode="External"/><Relationship Id="rId670" Type="http://schemas.openxmlformats.org/officeDocument/2006/relationships/hyperlink" Target="http://www.ncbi.nlm.nih.gov/pubmed/31159724" TargetMode="External"/><Relationship Id="rId671" Type="http://schemas.openxmlformats.org/officeDocument/2006/relationships/hyperlink" Target="http://www.ncbi.nlm.nih.gov/pubmed/31890139" TargetMode="External"/><Relationship Id="rId672" Type="http://schemas.openxmlformats.org/officeDocument/2006/relationships/hyperlink" Target="http://www.ncbi.nlm.nih.gov/pubmed/29069299" TargetMode="External"/><Relationship Id="rId673" Type="http://schemas.openxmlformats.org/officeDocument/2006/relationships/hyperlink" Target="http://www.ncbi.nlm.nih.gov/pubmed/26771390" TargetMode="External"/><Relationship Id="rId674" Type="http://schemas.openxmlformats.org/officeDocument/2006/relationships/hyperlink" Target="http://www.ncbi.nlm.nih.gov/pubmed/30963075" TargetMode="External"/><Relationship Id="rId675" Type="http://schemas.openxmlformats.org/officeDocument/2006/relationships/hyperlink" Target="http://www.ncbi.nlm.nih.gov/pubmed/29346510" TargetMode="External"/><Relationship Id="rId676" Type="http://schemas.openxmlformats.org/officeDocument/2006/relationships/hyperlink" Target="http://www.ncbi.nlm.nih.gov/pubmed/27762341" TargetMode="External"/><Relationship Id="rId677" Type="http://schemas.openxmlformats.org/officeDocument/2006/relationships/hyperlink" Target="http://www.ncbi.nlm.nih.gov/pubmed/32138643" TargetMode="External"/><Relationship Id="rId678" Type="http://schemas.openxmlformats.org/officeDocument/2006/relationships/hyperlink" Target="http://www.ncbi.nlm.nih.gov/pubmed/28475694" TargetMode="External"/><Relationship Id="rId679" Type="http://schemas.openxmlformats.org/officeDocument/2006/relationships/hyperlink" Target="http://www.ncbi.nlm.nih.gov/pubmed/32086753" TargetMode="External"/><Relationship Id="rId680" Type="http://schemas.openxmlformats.org/officeDocument/2006/relationships/hyperlink" Target="http://www.ncbi.nlm.nih.gov/pubmed/29186593" TargetMode="External"/><Relationship Id="rId681" Type="http://schemas.openxmlformats.org/officeDocument/2006/relationships/hyperlink" Target="http://www.ncbi.nlm.nih.gov/pubmed/28163155" TargetMode="External"/><Relationship Id="rId682" Type="http://schemas.openxmlformats.org/officeDocument/2006/relationships/hyperlink" Target="http://www.ncbi.nlm.nih.gov/pubmed/31024610" TargetMode="External"/><Relationship Id="rId683" Type="http://schemas.openxmlformats.org/officeDocument/2006/relationships/hyperlink" Target="http://www.ncbi.nlm.nih.gov/pubmed/26393800" TargetMode="External"/><Relationship Id="rId684" Type="http://schemas.openxmlformats.org/officeDocument/2006/relationships/hyperlink" Target="http://www.ncbi.nlm.nih.gov/pubmed/27595130" TargetMode="External"/><Relationship Id="rId685" Type="http://schemas.openxmlformats.org/officeDocument/2006/relationships/hyperlink" Target="http://www.ncbi.nlm.nih.gov/pubmed/31226924" TargetMode="External"/><Relationship Id="rId686" Type="http://schemas.openxmlformats.org/officeDocument/2006/relationships/hyperlink" Target="http://www.ncbi.nlm.nih.gov/pubmed/27033417" TargetMode="External"/><Relationship Id="rId687" Type="http://schemas.openxmlformats.org/officeDocument/2006/relationships/hyperlink" Target="http://www.ncbi.nlm.nih.gov/pubmed/28558664" TargetMode="External"/><Relationship Id="rId688" Type="http://schemas.openxmlformats.org/officeDocument/2006/relationships/hyperlink" Target="http://www.ncbi.nlm.nih.gov/pubmed/29506019" TargetMode="External"/><Relationship Id="rId689" Type="http://schemas.openxmlformats.org/officeDocument/2006/relationships/hyperlink" Target="http://www.ncbi.nlm.nih.gov/pubmed/28662051" TargetMode="External"/><Relationship Id="rId690" Type="http://schemas.openxmlformats.org/officeDocument/2006/relationships/hyperlink" Target="http://www.ncbi.nlm.nih.gov/pubmed/27153601" TargetMode="External"/><Relationship Id="rId691" Type="http://schemas.openxmlformats.org/officeDocument/2006/relationships/hyperlink" Target="http://www.ncbi.nlm.nih.gov/pubmed/30832730" TargetMode="External"/><Relationship Id="rId692" Type="http://schemas.openxmlformats.org/officeDocument/2006/relationships/hyperlink" Target="http://www.ncbi.nlm.nih.gov/pubmed/30598067" TargetMode="External"/><Relationship Id="rId693" Type="http://schemas.openxmlformats.org/officeDocument/2006/relationships/hyperlink" Target="http://www.ncbi.nlm.nih.gov/pubmed/31296857" TargetMode="External"/><Relationship Id="rId694" Type="http://schemas.openxmlformats.org/officeDocument/2006/relationships/hyperlink" Target="http://www.ncbi.nlm.nih.gov/pubmed/27164604" TargetMode="External"/><Relationship Id="rId695" Type="http://schemas.openxmlformats.org/officeDocument/2006/relationships/hyperlink" Target="http://www.ncbi.nlm.nih.gov/pubmed/32119070" TargetMode="External"/><Relationship Id="rId696" Type="http://schemas.openxmlformats.org/officeDocument/2006/relationships/hyperlink" Target="http://www.ncbi.nlm.nih.gov/pubmed/28198678" TargetMode="External"/><Relationship Id="rId697" Type="http://schemas.openxmlformats.org/officeDocument/2006/relationships/hyperlink" Target="http://www.ncbi.nlm.nih.gov/pubmed/31808800" TargetMode="External"/><Relationship Id="rId698" Type="http://schemas.openxmlformats.org/officeDocument/2006/relationships/hyperlink" Target="http://www.ncbi.nlm.nih.gov/pubmed/28744460" TargetMode="External"/><Relationship Id="rId699" Type="http://schemas.openxmlformats.org/officeDocument/2006/relationships/hyperlink" Target="http://www.ncbi.nlm.nih.gov/pubmed/31405382" TargetMode="External"/><Relationship Id="rId700" Type="http://schemas.openxmlformats.org/officeDocument/2006/relationships/hyperlink" Target="http://www.ncbi.nlm.nih.gov/pubmed/29659792" TargetMode="External"/><Relationship Id="rId701" Type="http://schemas.openxmlformats.org/officeDocument/2006/relationships/hyperlink" Target="http://www.ncbi.nlm.nih.gov/pubmed/27132143" TargetMode="External"/><Relationship Id="rId702" Type="http://schemas.openxmlformats.org/officeDocument/2006/relationships/hyperlink" Target="http://www.ncbi.nlm.nih.gov/pubmed/29253074" TargetMode="External"/><Relationship Id="rId703" Type="http://schemas.openxmlformats.org/officeDocument/2006/relationships/hyperlink" Target="http://www.ncbi.nlm.nih.gov/pubmed/30958542" TargetMode="External"/><Relationship Id="rId704" Type="http://schemas.openxmlformats.org/officeDocument/2006/relationships/hyperlink" Target="http://www.ncbi.nlm.nih.gov/pubmed/29029241" TargetMode="External"/><Relationship Id="rId705" Type="http://schemas.openxmlformats.org/officeDocument/2006/relationships/hyperlink" Target="http://www.ncbi.nlm.nih.gov/pubmed/31061385" TargetMode="External"/><Relationship Id="rId706" Type="http://schemas.openxmlformats.org/officeDocument/2006/relationships/hyperlink" Target="http://www.ncbi.nlm.nih.gov/pubmed/29950004" TargetMode="External"/><Relationship Id="rId707" Type="http://schemas.openxmlformats.org/officeDocument/2006/relationships/hyperlink" Target="http://www.ncbi.nlm.nih.gov/pubmed/27716058" TargetMode="External"/><Relationship Id="rId708" Type="http://schemas.openxmlformats.org/officeDocument/2006/relationships/hyperlink" Target="http://www.ncbi.nlm.nih.gov/pubmed/26585756" TargetMode="External"/><Relationship Id="rId709" Type="http://schemas.openxmlformats.org/officeDocument/2006/relationships/hyperlink" Target="http://www.ncbi.nlm.nih.gov/pubmed/30016950" TargetMode="External"/><Relationship Id="rId710" Type="http://schemas.openxmlformats.org/officeDocument/2006/relationships/hyperlink" Target="http://www.ncbi.nlm.nih.gov/pubmed/26673718" TargetMode="External"/><Relationship Id="rId711" Type="http://schemas.openxmlformats.org/officeDocument/2006/relationships/hyperlink" Target="http://www.ncbi.nlm.nih.gov/pubmed/32197076" TargetMode="External"/><Relationship Id="rId712" Type="http://schemas.openxmlformats.org/officeDocument/2006/relationships/hyperlink" Target="http://www.ncbi.nlm.nih.gov/pubmed/29293960" TargetMode="External"/><Relationship Id="rId713" Type="http://schemas.openxmlformats.org/officeDocument/2006/relationships/hyperlink" Target="http://www.ncbi.nlm.nih.gov/pubmed/29141584" TargetMode="External"/><Relationship Id="rId714" Type="http://schemas.openxmlformats.org/officeDocument/2006/relationships/hyperlink" Target="http://www.ncbi.nlm.nih.gov/pubmed/30971295" TargetMode="External"/><Relationship Id="rId715" Type="http://schemas.openxmlformats.org/officeDocument/2006/relationships/hyperlink" Target="http://www.ncbi.nlm.nih.gov/pubmed/31810454" TargetMode="External"/><Relationship Id="rId716" Type="http://schemas.openxmlformats.org/officeDocument/2006/relationships/hyperlink" Target="http://www.ncbi.nlm.nih.gov/pubmed/29137598" TargetMode="External"/><Relationship Id="rId717" Type="http://schemas.openxmlformats.org/officeDocument/2006/relationships/hyperlink" Target="http://www.ncbi.nlm.nih.gov/pubmed/30052755" TargetMode="External"/><Relationship Id="rId718" Type="http://schemas.openxmlformats.org/officeDocument/2006/relationships/hyperlink" Target="http://www.ncbi.nlm.nih.gov/pubmed/31266441" TargetMode="External"/><Relationship Id="rId719" Type="http://schemas.openxmlformats.org/officeDocument/2006/relationships/hyperlink" Target="http://www.ncbi.nlm.nih.gov/pubmed/29478411" TargetMode="External"/><Relationship Id="rId720" Type="http://schemas.openxmlformats.org/officeDocument/2006/relationships/hyperlink" Target="http://www.ncbi.nlm.nih.gov/pubmed/31152127" TargetMode="External"/><Relationship Id="rId721" Type="http://schemas.openxmlformats.org/officeDocument/2006/relationships/hyperlink" Target="http://www.ncbi.nlm.nih.gov/pubmed/30184069" TargetMode="External"/><Relationship Id="rId722" Type="http://schemas.openxmlformats.org/officeDocument/2006/relationships/hyperlink" Target="http://www.ncbi.nlm.nih.gov/pubmed/26743026" TargetMode="External"/><Relationship Id="rId723" Type="http://schemas.openxmlformats.org/officeDocument/2006/relationships/hyperlink" Target="http://www.ncbi.nlm.nih.gov/pubmed/32031567" TargetMode="External"/><Relationship Id="rId724" Type="http://schemas.openxmlformats.org/officeDocument/2006/relationships/hyperlink" Target="http://www.ncbi.nlm.nih.gov/pubmed/29295119" TargetMode="External"/><Relationship Id="rId725" Type="http://schemas.openxmlformats.org/officeDocument/2006/relationships/hyperlink" Target="http://www.ncbi.nlm.nih.gov/pubmed/26906401" TargetMode="External"/><Relationship Id="rId726" Type="http://schemas.openxmlformats.org/officeDocument/2006/relationships/hyperlink" Target="http://www.ncbi.nlm.nih.gov/pubmed/32070994" TargetMode="External"/><Relationship Id="rId727" Type="http://schemas.openxmlformats.org/officeDocument/2006/relationships/hyperlink" Target="http://www.ncbi.nlm.nih.gov/pubmed/32277811" TargetMode="External"/><Relationship Id="rId728" Type="http://schemas.openxmlformats.org/officeDocument/2006/relationships/hyperlink" Target="http://www.ncbi.nlm.nih.gov/pubmed/28531267" TargetMode="External"/><Relationship Id="rId729" Type="http://schemas.openxmlformats.org/officeDocument/2006/relationships/hyperlink" Target="http://www.ncbi.nlm.nih.gov/pubmed/28436887" TargetMode="External"/><Relationship Id="rId730" Type="http://schemas.openxmlformats.org/officeDocument/2006/relationships/hyperlink" Target="http://www.ncbi.nlm.nih.gov/pubmed/29915429" TargetMode="External"/><Relationship Id="rId731" Type="http://schemas.openxmlformats.org/officeDocument/2006/relationships/hyperlink" Target="http://www.ncbi.nlm.nih.gov/pubmed/28659712" TargetMode="External"/><Relationship Id="rId732" Type="http://schemas.openxmlformats.org/officeDocument/2006/relationships/hyperlink" Target="http://www.ncbi.nlm.nih.gov/pubmed/27672352" TargetMode="External"/><Relationship Id="rId733" Type="http://schemas.openxmlformats.org/officeDocument/2006/relationships/hyperlink" Target="http://www.ncbi.nlm.nih.gov/pubmed/28646874" TargetMode="External"/><Relationship Id="rId734" Type="http://schemas.openxmlformats.org/officeDocument/2006/relationships/hyperlink" Target="http://www.ncbi.nlm.nih.gov/pubmed/31780650" TargetMode="External"/><Relationship Id="rId735" Type="http://schemas.openxmlformats.org/officeDocument/2006/relationships/hyperlink" Target="http://www.ncbi.nlm.nih.gov/pubmed/30367570" TargetMode="External"/><Relationship Id="rId736" Type="http://schemas.openxmlformats.org/officeDocument/2006/relationships/hyperlink" Target="http://www.ncbi.nlm.nih.gov/pubmed/29994538" TargetMode="External"/><Relationship Id="rId737" Type="http://schemas.openxmlformats.org/officeDocument/2006/relationships/hyperlink" Target="http://www.ncbi.nlm.nih.gov/pubmed/28439857" TargetMode="External"/><Relationship Id="rId738" Type="http://schemas.openxmlformats.org/officeDocument/2006/relationships/hyperlink" Target="http://www.ncbi.nlm.nih.gov/pubmed/29728236" TargetMode="External"/><Relationship Id="rId739" Type="http://schemas.openxmlformats.org/officeDocument/2006/relationships/hyperlink" Target="http://www.ncbi.nlm.nih.gov/pubmed/28320324" TargetMode="External"/><Relationship Id="rId740" Type="http://schemas.openxmlformats.org/officeDocument/2006/relationships/hyperlink" Target="http://www.ncbi.nlm.nih.gov/pubmed/29990264" TargetMode="External"/><Relationship Id="rId741" Type="http://schemas.openxmlformats.org/officeDocument/2006/relationships/hyperlink" Target="http://www.ncbi.nlm.nih.gov/pubmed/29854245" TargetMode="External"/><Relationship Id="rId742" Type="http://schemas.openxmlformats.org/officeDocument/2006/relationships/hyperlink" Target="http://www.ncbi.nlm.nih.gov/pubmed/30629122" TargetMode="External"/><Relationship Id="rId743" Type="http://schemas.openxmlformats.org/officeDocument/2006/relationships/hyperlink" Target="http://www.ncbi.nlm.nih.gov/pubmed/27634377" TargetMode="External"/><Relationship Id="rId744" Type="http://schemas.openxmlformats.org/officeDocument/2006/relationships/hyperlink" Target="http://www.ncbi.nlm.nih.gov/pubmed/26922377" TargetMode="External"/><Relationship Id="rId745" Type="http://schemas.openxmlformats.org/officeDocument/2006/relationships/hyperlink" Target="http://www.ncbi.nlm.nih.gov/pubmed/29993953" TargetMode="External"/><Relationship Id="rId746" Type="http://schemas.openxmlformats.org/officeDocument/2006/relationships/hyperlink" Target="http://www.ncbi.nlm.nih.gov/pubmed/30445607" TargetMode="External"/><Relationship Id="rId747" Type="http://schemas.openxmlformats.org/officeDocument/2006/relationships/hyperlink" Target="http://www.ncbi.nlm.nih.gov/pubmed/32051003" TargetMode="External"/><Relationship Id="rId748" Type="http://schemas.openxmlformats.org/officeDocument/2006/relationships/hyperlink" Target="http://www.ncbi.nlm.nih.gov/pubmed/32151271" TargetMode="External"/><Relationship Id="rId749" Type="http://schemas.openxmlformats.org/officeDocument/2006/relationships/hyperlink" Target="http://www.ncbi.nlm.nih.gov/pubmed/30450194" TargetMode="External"/><Relationship Id="rId750" Type="http://schemas.openxmlformats.org/officeDocument/2006/relationships/hyperlink" Target="http://www.ncbi.nlm.nih.gov/pubmed/31180865" TargetMode="External"/><Relationship Id="rId751" Type="http://schemas.openxmlformats.org/officeDocument/2006/relationships/hyperlink" Target="http://www.ncbi.nlm.nih.gov/pubmed/29776335" TargetMode="External"/><Relationship Id="rId752" Type="http://schemas.openxmlformats.org/officeDocument/2006/relationships/hyperlink" Target="http://www.ncbi.nlm.nih.gov/pubmed/28951530" TargetMode="External"/><Relationship Id="rId753" Type="http://schemas.openxmlformats.org/officeDocument/2006/relationships/hyperlink" Target="http://www.ncbi.nlm.nih.gov/pubmed/28604721" TargetMode="External"/><Relationship Id="rId754" Type="http://schemas.openxmlformats.org/officeDocument/2006/relationships/hyperlink" Target="http://www.ncbi.nlm.nih.gov/pubmed/26803159" TargetMode="External"/><Relationship Id="rId755" Type="http://schemas.openxmlformats.org/officeDocument/2006/relationships/hyperlink" Target="http://www.ncbi.nlm.nih.gov/pubmed/28011768" TargetMode="External"/><Relationship Id="rId756" Type="http://schemas.openxmlformats.org/officeDocument/2006/relationships/hyperlink" Target="http://www.ncbi.nlm.nih.gov/pubmed/28724352" TargetMode="External"/><Relationship Id="rId757" Type="http://schemas.openxmlformats.org/officeDocument/2006/relationships/hyperlink" Target="http://www.ncbi.nlm.nih.gov/pubmed/31176772" TargetMode="External"/><Relationship Id="rId758" Type="http://schemas.openxmlformats.org/officeDocument/2006/relationships/hyperlink" Target="http://www.ncbi.nlm.nih.gov/pubmed/31243432" TargetMode="External"/><Relationship Id="rId759" Type="http://schemas.openxmlformats.org/officeDocument/2006/relationships/hyperlink" Target="http://www.ncbi.nlm.nih.gov/pubmed/28158331" TargetMode="External"/><Relationship Id="rId760" Type="http://schemas.openxmlformats.org/officeDocument/2006/relationships/hyperlink" Target="http://www.ncbi.nlm.nih.gov/pubmed/30783653" TargetMode="External"/><Relationship Id="rId761" Type="http://schemas.openxmlformats.org/officeDocument/2006/relationships/hyperlink" Target="http://www.ncbi.nlm.nih.gov/pubmed/26336140" TargetMode="External"/><Relationship Id="rId762" Type="http://schemas.openxmlformats.org/officeDocument/2006/relationships/hyperlink" Target="http://www.ncbi.nlm.nih.gov/pubmed/32107702" TargetMode="External"/><Relationship Id="rId763" Type="http://schemas.openxmlformats.org/officeDocument/2006/relationships/hyperlink" Target="http://www.ncbi.nlm.nih.gov/pubmed/28665011" TargetMode="External"/><Relationship Id="rId764" Type="http://schemas.openxmlformats.org/officeDocument/2006/relationships/hyperlink" Target="http://www.ncbi.nlm.nih.gov/pubmed/31739806" TargetMode="External"/><Relationship Id="rId765" Type="http://schemas.openxmlformats.org/officeDocument/2006/relationships/hyperlink" Target="http://www.ncbi.nlm.nih.gov/pubmed/29732264" TargetMode="External"/><Relationship Id="rId766" Type="http://schemas.openxmlformats.org/officeDocument/2006/relationships/hyperlink" Target="http://www.ncbi.nlm.nih.gov/pubmed/32313073" TargetMode="External"/><Relationship Id="rId767" Type="http://schemas.openxmlformats.org/officeDocument/2006/relationships/hyperlink" Target="http://www.ncbi.nlm.nih.gov/pubmed/28398468" TargetMode="External"/><Relationship Id="rId768" Type="http://schemas.openxmlformats.org/officeDocument/2006/relationships/hyperlink" Target="http://www.ncbi.nlm.nih.gov/pubmed/31604912" TargetMode="External"/><Relationship Id="rId769" Type="http://schemas.openxmlformats.org/officeDocument/2006/relationships/hyperlink" Target="http://www.ncbi.nlm.nih.gov/pubmed/29981002" TargetMode="External"/><Relationship Id="rId770" Type="http://schemas.openxmlformats.org/officeDocument/2006/relationships/hyperlink" Target="http://www.ncbi.nlm.nih.gov/pubmed/31504166" TargetMode="External"/><Relationship Id="rId771" Type="http://schemas.openxmlformats.org/officeDocument/2006/relationships/hyperlink" Target="http://www.ncbi.nlm.nih.gov/pubmed/28682264" TargetMode="External"/><Relationship Id="rId772" Type="http://schemas.openxmlformats.org/officeDocument/2006/relationships/hyperlink" Target="http://www.ncbi.nlm.nih.gov/pubmed/31950998" TargetMode="External"/><Relationship Id="rId773" Type="http://schemas.openxmlformats.org/officeDocument/2006/relationships/hyperlink" Target="http://www.ncbi.nlm.nih.gov/pubmed/31999333" TargetMode="External"/><Relationship Id="rId774" Type="http://schemas.openxmlformats.org/officeDocument/2006/relationships/hyperlink" Target="http://www.ncbi.nlm.nih.gov/pubmed/28172520" TargetMode="External"/><Relationship Id="rId775" Type="http://schemas.openxmlformats.org/officeDocument/2006/relationships/hyperlink" Target="http://www.ncbi.nlm.nih.gov/pubmed/27444371" TargetMode="External"/><Relationship Id="rId776" Type="http://schemas.openxmlformats.org/officeDocument/2006/relationships/hyperlink" Target="http://www.ncbi.nlm.nih.gov/pubmed/28231449" TargetMode="External"/><Relationship Id="rId777" Type="http://schemas.openxmlformats.org/officeDocument/2006/relationships/hyperlink" Target="http://www.ncbi.nlm.nih.gov/pubmed/28989812" TargetMode="External"/><Relationship Id="rId778" Type="http://schemas.openxmlformats.org/officeDocument/2006/relationships/hyperlink" Target="http://www.ncbi.nlm.nih.gov/pubmed/30859188" TargetMode="External"/><Relationship Id="rId779" Type="http://schemas.openxmlformats.org/officeDocument/2006/relationships/hyperlink" Target="http://www.ncbi.nlm.nih.gov/pubmed/29039688" TargetMode="External"/><Relationship Id="rId780" Type="http://schemas.openxmlformats.org/officeDocument/2006/relationships/hyperlink" Target="http://www.ncbi.nlm.nih.gov/pubmed/31500668" TargetMode="External"/><Relationship Id="rId781" Type="http://schemas.openxmlformats.org/officeDocument/2006/relationships/hyperlink" Target="http://www.ncbi.nlm.nih.gov/pubmed/26818685" TargetMode="External"/><Relationship Id="rId782" Type="http://schemas.openxmlformats.org/officeDocument/2006/relationships/hyperlink" Target="http://www.ncbi.nlm.nih.gov/pubmed/30062738" TargetMode="External"/><Relationship Id="rId783" Type="http://schemas.openxmlformats.org/officeDocument/2006/relationships/hyperlink" Target="http://www.ncbi.nlm.nih.gov/pubmed/29617936" TargetMode="External"/><Relationship Id="rId784" Type="http://schemas.openxmlformats.org/officeDocument/2006/relationships/hyperlink" Target="http://www.ncbi.nlm.nih.gov/pubmed/30309317" TargetMode="External"/><Relationship Id="rId785" Type="http://schemas.openxmlformats.org/officeDocument/2006/relationships/hyperlink" Target="http://www.ncbi.nlm.nih.gov/pubmed/29755638" TargetMode="External"/><Relationship Id="rId786" Type="http://schemas.openxmlformats.org/officeDocument/2006/relationships/hyperlink" Target="http://www.ncbi.nlm.nih.gov/pubmed/27574204" TargetMode="External"/><Relationship Id="rId787" Type="http://schemas.openxmlformats.org/officeDocument/2006/relationships/hyperlink" Target="http://www.ncbi.nlm.nih.gov/pubmed/26987456" TargetMode="External"/><Relationship Id="rId788" Type="http://schemas.openxmlformats.org/officeDocument/2006/relationships/hyperlink" Target="http://www.ncbi.nlm.nih.gov/pubmed/26519503" TargetMode="External"/><Relationship Id="rId789" Type="http://schemas.openxmlformats.org/officeDocument/2006/relationships/hyperlink" Target="http://www.ncbi.nlm.nih.gov/pubmed/29028896" TargetMode="External"/><Relationship Id="rId790" Type="http://schemas.openxmlformats.org/officeDocument/2006/relationships/hyperlink" Target="http://www.ncbi.nlm.nih.gov/pubmed/27808382" TargetMode="External"/><Relationship Id="rId791" Type="http://schemas.openxmlformats.org/officeDocument/2006/relationships/hyperlink" Target="http://www.ncbi.nlm.nih.gov/pubmed/31197158" TargetMode="External"/><Relationship Id="rId792" Type="http://schemas.openxmlformats.org/officeDocument/2006/relationships/hyperlink" Target="http://www.ncbi.nlm.nih.gov/pubmed/28114078" TargetMode="External"/><Relationship Id="rId793" Type="http://schemas.openxmlformats.org/officeDocument/2006/relationships/hyperlink" Target="http://www.ncbi.nlm.nih.gov/pubmed/29642836" TargetMode="External"/><Relationship Id="rId794" Type="http://schemas.openxmlformats.org/officeDocument/2006/relationships/hyperlink" Target="http://www.ncbi.nlm.nih.gov/pubmed/30256901" TargetMode="External"/><Relationship Id="rId795" Type="http://schemas.openxmlformats.org/officeDocument/2006/relationships/hyperlink" Target="http://www.ncbi.nlm.nih.gov/pubmed/27362989" TargetMode="External"/><Relationship Id="rId796" Type="http://schemas.openxmlformats.org/officeDocument/2006/relationships/hyperlink" Target="http://www.ncbi.nlm.nih.gov/pubmed/29514861" TargetMode="External"/><Relationship Id="rId797" Type="http://schemas.openxmlformats.org/officeDocument/2006/relationships/hyperlink" Target="http://www.ncbi.nlm.nih.gov/pubmed/30228881" TargetMode="External"/><Relationship Id="rId798" Type="http://schemas.openxmlformats.org/officeDocument/2006/relationships/hyperlink" Target="http://www.ncbi.nlm.nih.gov/pubmed/27712980" TargetMode="External"/><Relationship Id="rId799" Type="http://schemas.openxmlformats.org/officeDocument/2006/relationships/hyperlink" Target="http://www.ncbi.nlm.nih.gov/pubmed/29658474" TargetMode="External"/><Relationship Id="rId800" Type="http://schemas.openxmlformats.org/officeDocument/2006/relationships/hyperlink" Target="http://www.ncbi.nlm.nih.gov/pubmed/30991937" TargetMode="External"/><Relationship Id="rId801" Type="http://schemas.openxmlformats.org/officeDocument/2006/relationships/hyperlink" Target="http://www.ncbi.nlm.nih.gov/pubmed/31977216" TargetMode="External"/><Relationship Id="rId802" Type="http://schemas.openxmlformats.org/officeDocument/2006/relationships/hyperlink" Target="http://www.ncbi.nlm.nih.gov/pubmed/28334108" TargetMode="External"/><Relationship Id="rId803" Type="http://schemas.openxmlformats.org/officeDocument/2006/relationships/hyperlink" Target="http://www.ncbi.nlm.nih.gov/pubmed/28890673" TargetMode="External"/><Relationship Id="rId804" Type="http://schemas.openxmlformats.org/officeDocument/2006/relationships/hyperlink" Target="http://www.ncbi.nlm.nih.gov/pubmed/30204848" TargetMode="External"/><Relationship Id="rId805" Type="http://schemas.openxmlformats.org/officeDocument/2006/relationships/hyperlink" Target="http://www.ncbi.nlm.nih.gov/pubmed/26768196" TargetMode="External"/><Relationship Id="rId806" Type="http://schemas.openxmlformats.org/officeDocument/2006/relationships/hyperlink" Target="http://www.ncbi.nlm.nih.gov/pubmed/26889875" TargetMode="External"/><Relationship Id="rId807" Type="http://schemas.openxmlformats.org/officeDocument/2006/relationships/hyperlink" Target="http://www.ncbi.nlm.nih.gov/pubmed/29792917" TargetMode="External"/><Relationship Id="rId808" Type="http://schemas.openxmlformats.org/officeDocument/2006/relationships/hyperlink" Target="http://www.ncbi.nlm.nih.gov/pubmed/27905885" TargetMode="External"/><Relationship Id="rId809" Type="http://schemas.openxmlformats.org/officeDocument/2006/relationships/hyperlink" Target="http://www.ncbi.nlm.nih.gov/pubmed/29989064" TargetMode="External"/><Relationship Id="rId810" Type="http://schemas.openxmlformats.org/officeDocument/2006/relationships/hyperlink" Target="http://www.ncbi.nlm.nih.gov/pubmed/28481363" TargetMode="External"/><Relationship Id="rId811" Type="http://schemas.openxmlformats.org/officeDocument/2006/relationships/hyperlink" Target="http://www.ncbi.nlm.nih.gov/pubmed/25575544" TargetMode="External"/><Relationship Id="rId812" Type="http://schemas.openxmlformats.org/officeDocument/2006/relationships/hyperlink" Target="http://www.ncbi.nlm.nih.gov/pubmed/27296980" TargetMode="External"/><Relationship Id="rId813" Type="http://schemas.openxmlformats.org/officeDocument/2006/relationships/hyperlink" Target="http://www.ncbi.nlm.nih.gov/pubmed/28586119" TargetMode="External"/><Relationship Id="rId814" Type="http://schemas.openxmlformats.org/officeDocument/2006/relationships/hyperlink" Target="http://www.ncbi.nlm.nih.gov/pubmed/28008714" TargetMode="External"/><Relationship Id="rId815" Type="http://schemas.openxmlformats.org/officeDocument/2006/relationships/hyperlink" Target="http://www.ncbi.nlm.nih.gov/pubmed/28420343" TargetMode="External"/><Relationship Id="rId816" Type="http://schemas.openxmlformats.org/officeDocument/2006/relationships/hyperlink" Target="http://www.ncbi.nlm.nih.gov/pubmed/32216286" TargetMode="External"/><Relationship Id="rId817" Type="http://schemas.openxmlformats.org/officeDocument/2006/relationships/hyperlink" Target="http://www.ncbi.nlm.nih.gov/pubmed/27769162" TargetMode="External"/><Relationship Id="rId818" Type="http://schemas.openxmlformats.org/officeDocument/2006/relationships/hyperlink" Target="http://www.ncbi.nlm.nih.gov/pubmed/31756426" TargetMode="External"/><Relationship Id="rId819" Type="http://schemas.openxmlformats.org/officeDocument/2006/relationships/hyperlink" Target="http://www.ncbi.nlm.nih.gov/pubmed/27993788" TargetMode="External"/><Relationship Id="rId820" Type="http://schemas.openxmlformats.org/officeDocument/2006/relationships/hyperlink" Target="http://www.ncbi.nlm.nih.gov/pubmed/28211674" TargetMode="External"/><Relationship Id="rId821" Type="http://schemas.openxmlformats.org/officeDocument/2006/relationships/hyperlink" Target="http://www.ncbi.nlm.nih.gov/pubmed/28927434" TargetMode="External"/><Relationship Id="rId822" Type="http://schemas.openxmlformats.org/officeDocument/2006/relationships/hyperlink" Target="http://www.ncbi.nlm.nih.gov/pubmed/26378970" TargetMode="External"/><Relationship Id="rId823" Type="http://schemas.openxmlformats.org/officeDocument/2006/relationships/hyperlink" Target="http://www.ncbi.nlm.nih.gov/pubmed/30382840" TargetMode="External"/><Relationship Id="rId824" Type="http://schemas.openxmlformats.org/officeDocument/2006/relationships/hyperlink" Target="http://www.ncbi.nlm.nih.gov/pubmed/28776963" TargetMode="External"/><Relationship Id="rId825" Type="http://schemas.openxmlformats.org/officeDocument/2006/relationships/hyperlink" Target="http://www.ncbi.nlm.nih.gov/pubmed/31542415" TargetMode="External"/><Relationship Id="rId826" Type="http://schemas.openxmlformats.org/officeDocument/2006/relationships/hyperlink" Target="http://www.ncbi.nlm.nih.gov/pubmed/27523192" TargetMode="External"/><Relationship Id="rId827" Type="http://schemas.openxmlformats.org/officeDocument/2006/relationships/hyperlink" Target="http://www.ncbi.nlm.nih.gov/pubmed/26518740" TargetMode="External"/><Relationship Id="rId828" Type="http://schemas.openxmlformats.org/officeDocument/2006/relationships/hyperlink" Target="http://www.ncbi.nlm.nih.gov/pubmed/27812276" TargetMode="External"/><Relationship Id="rId829" Type="http://schemas.openxmlformats.org/officeDocument/2006/relationships/hyperlink" Target="http://www.ncbi.nlm.nih.gov/pubmed/28325452" TargetMode="External"/><Relationship Id="rId830" Type="http://schemas.openxmlformats.org/officeDocument/2006/relationships/hyperlink" Target="http://www.ncbi.nlm.nih.gov/pubmed/30903149" TargetMode="External"/><Relationship Id="rId831" Type="http://schemas.openxmlformats.org/officeDocument/2006/relationships/hyperlink" Target="http://www.ncbi.nlm.nih.gov/pubmed/29621297" TargetMode="External"/><Relationship Id="rId832" Type="http://schemas.openxmlformats.org/officeDocument/2006/relationships/hyperlink" Target="http://www.ncbi.nlm.nih.gov/pubmed/30084692" TargetMode="External"/><Relationship Id="rId833" Type="http://schemas.openxmlformats.org/officeDocument/2006/relationships/hyperlink" Target="http://www.ncbi.nlm.nih.gov/pubmed/31121028" TargetMode="External"/><Relationship Id="rId834" Type="http://schemas.openxmlformats.org/officeDocument/2006/relationships/hyperlink" Target="http://www.ncbi.nlm.nih.gov/pubmed/32341560" TargetMode="External"/><Relationship Id="rId835" Type="http://schemas.openxmlformats.org/officeDocument/2006/relationships/hyperlink" Target="http://www.ncbi.nlm.nih.gov/pubmed/31167661" TargetMode="External"/><Relationship Id="rId836" Type="http://schemas.openxmlformats.org/officeDocument/2006/relationships/hyperlink" Target="http://www.ncbi.nlm.nih.gov/pubmed/30445428" TargetMode="External"/><Relationship Id="rId837" Type="http://schemas.openxmlformats.org/officeDocument/2006/relationships/hyperlink" Target="http://www.ncbi.nlm.nih.gov/pubmed/28828995" TargetMode="External"/><Relationship Id="rId838" Type="http://schemas.openxmlformats.org/officeDocument/2006/relationships/hyperlink" Target="http://www.ncbi.nlm.nih.gov/pubmed/28968408" TargetMode="External"/><Relationship Id="rId839" Type="http://schemas.openxmlformats.org/officeDocument/2006/relationships/hyperlink" Target="http://www.ncbi.nlm.nih.gov/pubmed/32151972" TargetMode="External"/><Relationship Id="rId840" Type="http://schemas.openxmlformats.org/officeDocument/2006/relationships/hyperlink" Target="http://www.ncbi.nlm.nih.gov/pubmed/29092025" TargetMode="External"/><Relationship Id="rId841" Type="http://schemas.openxmlformats.org/officeDocument/2006/relationships/hyperlink" Target="http://www.ncbi.nlm.nih.gov/pubmed/29617939" TargetMode="External"/><Relationship Id="rId842" Type="http://schemas.openxmlformats.org/officeDocument/2006/relationships/hyperlink" Target="http://www.ncbi.nlm.nih.gov/pubmed/28881970" TargetMode="External"/><Relationship Id="rId843" Type="http://schemas.openxmlformats.org/officeDocument/2006/relationships/hyperlink" Target="http://www.ncbi.nlm.nih.gov/pubmed/28916731" TargetMode="External"/><Relationship Id="rId844" Type="http://schemas.openxmlformats.org/officeDocument/2006/relationships/hyperlink" Target="http://www.ncbi.nlm.nih.gov/pubmed/30535251" TargetMode="External"/><Relationship Id="rId845" Type="http://schemas.openxmlformats.org/officeDocument/2006/relationships/hyperlink" Target="http://www.ncbi.nlm.nih.gov/pubmed/30704462" TargetMode="External"/><Relationship Id="rId846" Type="http://schemas.openxmlformats.org/officeDocument/2006/relationships/hyperlink" Target="http://www.ncbi.nlm.nih.gov/pubmed/31466333" TargetMode="External"/><Relationship Id="rId847" Type="http://schemas.openxmlformats.org/officeDocument/2006/relationships/hyperlink" Target="http://www.ncbi.nlm.nih.gov/pubmed/30165477" TargetMode="External"/><Relationship Id="rId848" Type="http://schemas.openxmlformats.org/officeDocument/2006/relationships/hyperlink" Target="http://www.ncbi.nlm.nih.gov/pubmed/30583719" TargetMode="External"/><Relationship Id="rId849" Type="http://schemas.openxmlformats.org/officeDocument/2006/relationships/hyperlink" Target="http://www.ncbi.nlm.nih.gov/pubmed/29931046" TargetMode="External"/><Relationship Id="rId850" Type="http://schemas.openxmlformats.org/officeDocument/2006/relationships/hyperlink" Target="http://www.ncbi.nlm.nih.gov/pubmed/31550391" TargetMode="External"/><Relationship Id="rId851" Type="http://schemas.openxmlformats.org/officeDocument/2006/relationships/hyperlink" Target="http://www.ncbi.nlm.nih.gov/pubmed/29123647" TargetMode="External"/><Relationship Id="rId852" Type="http://schemas.openxmlformats.org/officeDocument/2006/relationships/hyperlink" Target="http://www.ncbi.nlm.nih.gov/pubmed/29790909" TargetMode="External"/><Relationship Id="rId853" Type="http://schemas.openxmlformats.org/officeDocument/2006/relationships/hyperlink" Target="http://www.ncbi.nlm.nih.gov/pubmed/30139765" TargetMode="External"/><Relationship Id="rId854" Type="http://schemas.openxmlformats.org/officeDocument/2006/relationships/hyperlink" Target="http://www.ncbi.nlm.nih.gov/pubmed/32130758" TargetMode="External"/><Relationship Id="rId855" Type="http://schemas.openxmlformats.org/officeDocument/2006/relationships/hyperlink" Target="http://www.ncbi.nlm.nih.gov/pubmed/31432490" TargetMode="External"/><Relationship Id="rId856" Type="http://schemas.openxmlformats.org/officeDocument/2006/relationships/hyperlink" Target="http://www.ncbi.nlm.nih.gov/pubmed/27243472" TargetMode="External"/><Relationship Id="rId857" Type="http://schemas.openxmlformats.org/officeDocument/2006/relationships/hyperlink" Target="http://www.ncbi.nlm.nih.gov/pubmed/30590436" TargetMode="External"/><Relationship Id="rId858" Type="http://schemas.openxmlformats.org/officeDocument/2006/relationships/hyperlink" Target="http://www.ncbi.nlm.nih.gov/pubmed/31123781" TargetMode="External"/><Relationship Id="rId859" Type="http://schemas.openxmlformats.org/officeDocument/2006/relationships/hyperlink" Target="http://www.ncbi.nlm.nih.gov/pubmed/32235704" TargetMode="External"/><Relationship Id="rId860" Type="http://schemas.openxmlformats.org/officeDocument/2006/relationships/hyperlink" Target="http://www.ncbi.nlm.nih.gov/pubmed/29292539" TargetMode="External"/><Relationship Id="rId861" Type="http://schemas.openxmlformats.org/officeDocument/2006/relationships/hyperlink" Target="http://www.ncbi.nlm.nih.gov/pubmed/30509173" TargetMode="External"/><Relationship Id="rId862" Type="http://schemas.openxmlformats.org/officeDocument/2006/relationships/hyperlink" Target="http://www.ncbi.nlm.nih.gov/pubmed/31247679" TargetMode="External"/><Relationship Id="rId863" Type="http://schemas.openxmlformats.org/officeDocument/2006/relationships/hyperlink" Target="http://www.ncbi.nlm.nih.gov/pubmed/29788398" TargetMode="External"/><Relationship Id="rId864" Type="http://schemas.openxmlformats.org/officeDocument/2006/relationships/hyperlink" Target="http://www.ncbi.nlm.nih.gov/pubmed/30864335" TargetMode="External"/><Relationship Id="rId865" Type="http://schemas.openxmlformats.org/officeDocument/2006/relationships/hyperlink" Target="http://www.ncbi.nlm.nih.gov/pubmed/26613371" TargetMode="External"/><Relationship Id="rId866" Type="http://schemas.openxmlformats.org/officeDocument/2006/relationships/hyperlink" Target="http://www.ncbi.nlm.nih.gov/pubmed/31510688" TargetMode="External"/><Relationship Id="rId867" Type="http://schemas.openxmlformats.org/officeDocument/2006/relationships/hyperlink" Target="http://www.ncbi.nlm.nih.gov/pubmed/30792576" TargetMode="External"/><Relationship Id="rId868" Type="http://schemas.openxmlformats.org/officeDocument/2006/relationships/hyperlink" Target="http://www.ncbi.nlm.nih.gov/pubmed/28357402" TargetMode="External"/><Relationship Id="rId869" Type="http://schemas.openxmlformats.org/officeDocument/2006/relationships/hyperlink" Target="http://www.ncbi.nlm.nih.gov/pubmed/27507290" TargetMode="External"/><Relationship Id="rId870" Type="http://schemas.openxmlformats.org/officeDocument/2006/relationships/hyperlink" Target="http://www.ncbi.nlm.nih.gov/pubmed/27486222" TargetMode="External"/><Relationship Id="rId871" Type="http://schemas.openxmlformats.org/officeDocument/2006/relationships/hyperlink" Target="http://www.ncbi.nlm.nih.gov/pubmed/30816928" TargetMode="External"/><Relationship Id="rId872" Type="http://schemas.openxmlformats.org/officeDocument/2006/relationships/hyperlink" Target="http://www.ncbi.nlm.nih.gov/pubmed/28451968" TargetMode="External"/><Relationship Id="rId873" Type="http://schemas.openxmlformats.org/officeDocument/2006/relationships/hyperlink" Target="http://www.ncbi.nlm.nih.gov/pubmed/28085284" TargetMode="External"/><Relationship Id="rId874" Type="http://schemas.openxmlformats.org/officeDocument/2006/relationships/hyperlink" Target="http://www.ncbi.nlm.nih.gov/pubmed/31251324" TargetMode="External"/><Relationship Id="rId875" Type="http://schemas.openxmlformats.org/officeDocument/2006/relationships/hyperlink" Target="http://www.ncbi.nlm.nih.gov/pubmed/28659129" TargetMode="External"/><Relationship Id="rId876" Type="http://schemas.openxmlformats.org/officeDocument/2006/relationships/hyperlink" Target="http://www.ncbi.nlm.nih.gov/pubmed/30060142" TargetMode="External"/><Relationship Id="rId877" Type="http://schemas.openxmlformats.org/officeDocument/2006/relationships/hyperlink" Target="http://www.ncbi.nlm.nih.gov/pubmed/31860671" TargetMode="External"/><Relationship Id="rId878" Type="http://schemas.openxmlformats.org/officeDocument/2006/relationships/hyperlink" Target="http://www.ncbi.nlm.nih.gov/pubmed/28361710" TargetMode="External"/><Relationship Id="rId879" Type="http://schemas.openxmlformats.org/officeDocument/2006/relationships/hyperlink" Target="http://www.ncbi.nlm.nih.gov/pubmed/29028893" TargetMode="External"/><Relationship Id="rId880" Type="http://schemas.openxmlformats.org/officeDocument/2006/relationships/hyperlink" Target="http://www.ncbi.nlm.nih.gov/pubmed/27168722" TargetMode="External"/><Relationship Id="rId881" Type="http://schemas.openxmlformats.org/officeDocument/2006/relationships/hyperlink" Target="http://www.ncbi.nlm.nih.gov/pubmed/28261162" TargetMode="External"/><Relationship Id="rId882" Type="http://schemas.openxmlformats.org/officeDocument/2006/relationships/hyperlink" Target="http://www.ncbi.nlm.nih.gov/pubmed/29319471" TargetMode="External"/><Relationship Id="rId883" Type="http://schemas.openxmlformats.org/officeDocument/2006/relationships/hyperlink" Target="http://www.ncbi.nlm.nih.gov/pubmed/30753300" TargetMode="External"/><Relationship Id="rId884" Type="http://schemas.openxmlformats.org/officeDocument/2006/relationships/hyperlink" Target="http://www.ncbi.nlm.nih.gov/pubmed/27507088" TargetMode="External"/><Relationship Id="rId885" Type="http://schemas.openxmlformats.org/officeDocument/2006/relationships/hyperlink" Target="http://www.ncbi.nlm.nih.gov/pubmed/28095799" TargetMode="External"/><Relationship Id="rId886" Type="http://schemas.openxmlformats.org/officeDocument/2006/relationships/hyperlink" Target="http://www.ncbi.nlm.nih.gov/pubmed/28028226" TargetMode="External"/><Relationship Id="rId887" Type="http://schemas.openxmlformats.org/officeDocument/2006/relationships/hyperlink" Target="http://www.ncbi.nlm.nih.gov/pubmed/29552000" TargetMode="External"/><Relationship Id="rId888" Type="http://schemas.openxmlformats.org/officeDocument/2006/relationships/hyperlink" Target="http://www.ncbi.nlm.nih.gov/pubmed/27182962" TargetMode="External"/><Relationship Id="rId889" Type="http://schemas.openxmlformats.org/officeDocument/2006/relationships/hyperlink" Target="http://www.ncbi.nlm.nih.gov/pubmed/28701799" TargetMode="External"/><Relationship Id="rId890" Type="http://schemas.openxmlformats.org/officeDocument/2006/relationships/hyperlink" Target="http://www.ncbi.nlm.nih.gov/pubmed/31120942" TargetMode="External"/><Relationship Id="rId891" Type="http://schemas.openxmlformats.org/officeDocument/2006/relationships/hyperlink" Target="http://www.ncbi.nlm.nih.gov/pubmed/30685186" TargetMode="External"/><Relationship Id="rId892" Type="http://schemas.openxmlformats.org/officeDocument/2006/relationships/hyperlink" Target="http://www.ncbi.nlm.nih.gov/pubmed/31873728" TargetMode="External"/><Relationship Id="rId893" Type="http://schemas.openxmlformats.org/officeDocument/2006/relationships/hyperlink" Target="http://www.ncbi.nlm.nih.gov/pubmed/29813064" TargetMode="External"/><Relationship Id="rId894" Type="http://schemas.openxmlformats.org/officeDocument/2006/relationships/hyperlink" Target="http://www.ncbi.nlm.nih.gov/pubmed/28031037" TargetMode="External"/><Relationship Id="rId895" Type="http://schemas.openxmlformats.org/officeDocument/2006/relationships/hyperlink" Target="http://www.ncbi.nlm.nih.gov/pubmed/27270105" TargetMode="External"/><Relationship Id="rId896" Type="http://schemas.openxmlformats.org/officeDocument/2006/relationships/hyperlink" Target="http://www.ncbi.nlm.nih.gov/pubmed/29565902" TargetMode="External"/><Relationship Id="rId897" Type="http://schemas.openxmlformats.org/officeDocument/2006/relationships/hyperlink" Target="http://www.ncbi.nlm.nih.gov/pubmed/30271256" TargetMode="External"/><Relationship Id="rId898" Type="http://schemas.openxmlformats.org/officeDocument/2006/relationships/hyperlink" Target="http://www.ncbi.nlm.nih.gov/pubmed/32092230" TargetMode="External"/><Relationship Id="rId899" Type="http://schemas.openxmlformats.org/officeDocument/2006/relationships/hyperlink" Target="http://www.ncbi.nlm.nih.gov/pubmed/28358893" TargetMode="External"/><Relationship Id="rId900" Type="http://schemas.openxmlformats.org/officeDocument/2006/relationships/hyperlink" Target="http://www.ncbi.nlm.nih.gov/pubmed/31367240" TargetMode="External"/><Relationship Id="rId901" Type="http://schemas.openxmlformats.org/officeDocument/2006/relationships/hyperlink" Target="http://www.ncbi.nlm.nih.gov/pubmed/29570071" TargetMode="External"/><Relationship Id="rId902" Type="http://schemas.openxmlformats.org/officeDocument/2006/relationships/hyperlink" Target="http://www.ncbi.nlm.nih.gov/pubmed/28727743" TargetMode="External"/><Relationship Id="rId903" Type="http://schemas.openxmlformats.org/officeDocument/2006/relationships/hyperlink" Target="http://www.ncbi.nlm.nih.gov/pubmed/30977806" TargetMode="External"/><Relationship Id="rId904" Type="http://schemas.openxmlformats.org/officeDocument/2006/relationships/hyperlink" Target="http://www.ncbi.nlm.nih.gov/pubmed/28479868" TargetMode="External"/><Relationship Id="rId905" Type="http://schemas.openxmlformats.org/officeDocument/2006/relationships/hyperlink" Target="http://www.ncbi.nlm.nih.gov/pubmed/28686614" TargetMode="External"/><Relationship Id="rId906" Type="http://schemas.openxmlformats.org/officeDocument/2006/relationships/hyperlink" Target="http://www.ncbi.nlm.nih.gov/pubmed/29036558" TargetMode="External"/><Relationship Id="rId907" Type="http://schemas.openxmlformats.org/officeDocument/2006/relationships/hyperlink" Target="http://www.ncbi.nlm.nih.gov/pubmed/31594544" TargetMode="External"/><Relationship Id="rId908" Type="http://schemas.openxmlformats.org/officeDocument/2006/relationships/hyperlink" Target="http://www.ncbi.nlm.nih.gov/pubmed/31463840" TargetMode="External"/><Relationship Id="rId909" Type="http://schemas.openxmlformats.org/officeDocument/2006/relationships/hyperlink" Target="http://www.ncbi.nlm.nih.gov/pubmed/30678108" TargetMode="External"/><Relationship Id="rId910" Type="http://schemas.openxmlformats.org/officeDocument/2006/relationships/hyperlink" Target="http://www.ncbi.nlm.nih.gov/pubmed/28113438" TargetMode="External"/><Relationship Id="rId911" Type="http://schemas.openxmlformats.org/officeDocument/2006/relationships/hyperlink" Target="http://www.ncbi.nlm.nih.gov/pubmed/31510689" TargetMode="External"/><Relationship Id="rId912" Type="http://schemas.openxmlformats.org/officeDocument/2006/relationships/hyperlink" Target="http://www.ncbi.nlm.nih.gov/pubmed/31913460" TargetMode="External"/><Relationship Id="rId913" Type="http://schemas.openxmlformats.org/officeDocument/2006/relationships/hyperlink" Target="http://www.ncbi.nlm.nih.gov/pubmed/27591079" TargetMode="External"/><Relationship Id="rId914" Type="http://schemas.openxmlformats.org/officeDocument/2006/relationships/hyperlink" Target="http://www.ncbi.nlm.nih.gov/pubmed/31316100" TargetMode="External"/><Relationship Id="rId915" Type="http://schemas.openxmlformats.org/officeDocument/2006/relationships/hyperlink" Target="http://www.ncbi.nlm.nih.gov/pubmed/31381336" TargetMode="External"/><Relationship Id="rId916" Type="http://schemas.openxmlformats.org/officeDocument/2006/relationships/hyperlink" Target="http://www.ncbi.nlm.nih.gov/pubmed/28185580" TargetMode="External"/><Relationship Id="rId917" Type="http://schemas.openxmlformats.org/officeDocument/2006/relationships/hyperlink" Target="http://www.ncbi.nlm.nih.gov/pubmed/30425147" TargetMode="External"/><Relationship Id="rId918" Type="http://schemas.openxmlformats.org/officeDocument/2006/relationships/hyperlink" Target="http://www.ncbi.nlm.nih.gov/pubmed/27638400" TargetMode="External"/><Relationship Id="rId919" Type="http://schemas.openxmlformats.org/officeDocument/2006/relationships/hyperlink" Target="http://www.ncbi.nlm.nih.gov/pubmed/29890948" TargetMode="External"/><Relationship Id="rId920" Type="http://schemas.openxmlformats.org/officeDocument/2006/relationships/hyperlink" Target="http://www.ncbi.nlm.nih.gov/pubmed/28348874" TargetMode="External"/><Relationship Id="rId921" Type="http://schemas.openxmlformats.org/officeDocument/2006/relationships/hyperlink" Target="http://www.ncbi.nlm.nih.gov/pubmed/28753663" TargetMode="External"/><Relationship Id="rId922" Type="http://schemas.openxmlformats.org/officeDocument/2006/relationships/hyperlink" Target="http://www.ncbi.nlm.nih.gov/pubmed/32108315" TargetMode="External"/><Relationship Id="rId923" Type="http://schemas.openxmlformats.org/officeDocument/2006/relationships/hyperlink" Target="http://www.ncbi.nlm.nih.gov/pubmed/27455061" TargetMode="External"/><Relationship Id="rId924" Type="http://schemas.openxmlformats.org/officeDocument/2006/relationships/hyperlink" Target="http://www.ncbi.nlm.nih.gov/pubmed/28143486" TargetMode="External"/><Relationship Id="rId925" Type="http://schemas.openxmlformats.org/officeDocument/2006/relationships/hyperlink" Target="http://www.ncbi.nlm.nih.gov/pubmed/31604420" TargetMode="External"/><Relationship Id="rId926" Type="http://schemas.openxmlformats.org/officeDocument/2006/relationships/hyperlink" Target="http://www.ncbi.nlm.nih.gov/pubmed/27605103" TargetMode="External"/><Relationship Id="rId927" Type="http://schemas.openxmlformats.org/officeDocument/2006/relationships/hyperlink" Target="http://www.ncbi.nlm.nih.gov/pubmed/29067699" TargetMode="External"/><Relationship Id="rId928" Type="http://schemas.openxmlformats.org/officeDocument/2006/relationships/hyperlink" Target="http://www.ncbi.nlm.nih.gov/pubmed/28155635" TargetMode="External"/><Relationship Id="rId929" Type="http://schemas.openxmlformats.org/officeDocument/2006/relationships/hyperlink" Target="http://www.ncbi.nlm.nih.gov/pubmed/30326663" TargetMode="External"/><Relationship Id="rId930" Type="http://schemas.openxmlformats.org/officeDocument/2006/relationships/hyperlink" Target="http://www.ncbi.nlm.nih.gov/pubmed/29116822" TargetMode="External"/><Relationship Id="rId931" Type="http://schemas.openxmlformats.org/officeDocument/2006/relationships/hyperlink" Target="http://www.ncbi.nlm.nih.gov/pubmed/28508884" TargetMode="External"/><Relationship Id="rId932" Type="http://schemas.openxmlformats.org/officeDocument/2006/relationships/hyperlink" Target="http://www.ncbi.nlm.nih.gov/pubmed/32227937" TargetMode="External"/><Relationship Id="rId933" Type="http://schemas.openxmlformats.org/officeDocument/2006/relationships/hyperlink" Target="http://www.ncbi.nlm.nih.gov/pubmed/30764760" TargetMode="External"/><Relationship Id="rId934" Type="http://schemas.openxmlformats.org/officeDocument/2006/relationships/hyperlink" Target="http://www.ncbi.nlm.nih.gov/pubmed/28881964" TargetMode="External"/><Relationship Id="rId935" Type="http://schemas.openxmlformats.org/officeDocument/2006/relationships/hyperlink" Target="http://www.ncbi.nlm.nih.gov/pubmed/27590916" TargetMode="External"/><Relationship Id="rId936" Type="http://schemas.openxmlformats.org/officeDocument/2006/relationships/hyperlink" Target="http://www.ncbi.nlm.nih.gov/pubmed/31653208" TargetMode="External"/><Relationship Id="rId937" Type="http://schemas.openxmlformats.org/officeDocument/2006/relationships/hyperlink" Target="http://www.ncbi.nlm.nih.gov/pubmed/28096085" TargetMode="External"/><Relationship Id="rId938" Type="http://schemas.openxmlformats.org/officeDocument/2006/relationships/hyperlink" Target="http://www.ncbi.nlm.nih.gov/pubmed/28320326" TargetMode="External"/><Relationship Id="rId939" Type="http://schemas.openxmlformats.org/officeDocument/2006/relationships/hyperlink" Target="http://www.ncbi.nlm.nih.gov/pubmed/29244013" TargetMode="External"/><Relationship Id="rId940" Type="http://schemas.openxmlformats.org/officeDocument/2006/relationships/hyperlink" Target="http://www.ncbi.nlm.nih.gov/pubmed/28025198" TargetMode="External"/><Relationship Id="rId941" Type="http://schemas.openxmlformats.org/officeDocument/2006/relationships/hyperlink" Target="http://www.ncbi.nlm.nih.gov/pubmed/27412862" TargetMode="External"/><Relationship Id="rId942" Type="http://schemas.openxmlformats.org/officeDocument/2006/relationships/hyperlink" Target="http://www.ncbi.nlm.nih.gov/pubmed/26731399" TargetMode="External"/><Relationship Id="rId943" Type="http://schemas.openxmlformats.org/officeDocument/2006/relationships/hyperlink" Target="http://www.ncbi.nlm.nih.gov/pubmed/29936244" TargetMode="External"/><Relationship Id="rId944" Type="http://schemas.openxmlformats.org/officeDocument/2006/relationships/hyperlink" Target="http://www.ncbi.nlm.nih.gov/pubmed/28607381" TargetMode="External"/><Relationship Id="rId945" Type="http://schemas.openxmlformats.org/officeDocument/2006/relationships/hyperlink" Target="http://www.ncbi.nlm.nih.gov/pubmed/28856455" TargetMode="External"/><Relationship Id="rId946" Type="http://schemas.openxmlformats.org/officeDocument/2006/relationships/hyperlink" Target="http://www.ncbi.nlm.nih.gov/pubmed/30678641" TargetMode="External"/><Relationship Id="rId947" Type="http://schemas.openxmlformats.org/officeDocument/2006/relationships/hyperlink" Target="http://www.ncbi.nlm.nih.gov/pubmed/28361693" TargetMode="External"/><Relationship Id="rId948" Type="http://schemas.openxmlformats.org/officeDocument/2006/relationships/hyperlink" Target="http://www.ncbi.nlm.nih.gov/pubmed/28917044" TargetMode="External"/><Relationship Id="rId949" Type="http://schemas.openxmlformats.org/officeDocument/2006/relationships/hyperlink" Target="http://www.ncbi.nlm.nih.gov/pubmed/29769290" TargetMode="External"/><Relationship Id="rId950" Type="http://schemas.openxmlformats.org/officeDocument/2006/relationships/hyperlink" Target="http://www.ncbi.nlm.nih.gov/pubmed/31801606" TargetMode="External"/><Relationship Id="rId951" Type="http://schemas.openxmlformats.org/officeDocument/2006/relationships/hyperlink" Target="http://www.ncbi.nlm.nih.gov/pubmed/31471617" TargetMode="External"/><Relationship Id="rId952" Type="http://schemas.openxmlformats.org/officeDocument/2006/relationships/hyperlink" Target="http://www.ncbi.nlm.nih.gov/pubmed/28373894" TargetMode="External"/><Relationship Id="rId953" Type="http://schemas.openxmlformats.org/officeDocument/2006/relationships/hyperlink" Target="http://www.ncbi.nlm.nih.gov/pubmed/32103044" TargetMode="External"/><Relationship Id="rId954" Type="http://schemas.openxmlformats.org/officeDocument/2006/relationships/hyperlink" Target="http://www.ncbi.nlm.nih.gov/pubmed/28336562" TargetMode="External"/><Relationship Id="rId955" Type="http://schemas.openxmlformats.org/officeDocument/2006/relationships/hyperlink" Target="http://www.ncbi.nlm.nih.gov/pubmed/28289728" TargetMode="External"/><Relationship Id="rId956" Type="http://schemas.openxmlformats.org/officeDocument/2006/relationships/hyperlink" Target="http://www.ncbi.nlm.nih.gov/pubmed/30222583" TargetMode="External"/><Relationship Id="rId957" Type="http://schemas.openxmlformats.org/officeDocument/2006/relationships/hyperlink" Target="http://www.ncbi.nlm.nih.gov/pubmed/26992174" TargetMode="External"/><Relationship Id="rId958" Type="http://schemas.openxmlformats.org/officeDocument/2006/relationships/hyperlink" Target="http://www.ncbi.nlm.nih.gov/pubmed/29695976" TargetMode="External"/><Relationship Id="rId959" Type="http://schemas.openxmlformats.org/officeDocument/2006/relationships/hyperlink" Target="http://www.ncbi.nlm.nih.gov/pubmed/26631489" TargetMode="External"/><Relationship Id="rId960" Type="http://schemas.openxmlformats.org/officeDocument/2006/relationships/hyperlink" Target="http://www.ncbi.nlm.nih.gov/pubmed/30938757" TargetMode="External"/><Relationship Id="rId961" Type="http://schemas.openxmlformats.org/officeDocument/2006/relationships/hyperlink" Target="http://www.ncbi.nlm.nih.gov/pubmed/29774036" TargetMode="External"/><Relationship Id="rId962" Type="http://schemas.openxmlformats.org/officeDocument/2006/relationships/hyperlink" Target="http://www.ncbi.nlm.nih.gov/pubmed/30896083" TargetMode="External"/><Relationship Id="rId963" Type="http://schemas.openxmlformats.org/officeDocument/2006/relationships/hyperlink" Target="http://www.ncbi.nlm.nih.gov/pubmed/26863669" TargetMode="External"/><Relationship Id="rId964" Type="http://schemas.openxmlformats.org/officeDocument/2006/relationships/hyperlink" Target="http://www.ncbi.nlm.nih.gov/pubmed/31649739" TargetMode="External"/><Relationship Id="rId965" Type="http://schemas.openxmlformats.org/officeDocument/2006/relationships/hyperlink" Target="http://www.ncbi.nlm.nih.gov/pubmed/29994032" TargetMode="External"/><Relationship Id="rId966" Type="http://schemas.openxmlformats.org/officeDocument/2006/relationships/hyperlink" Target="http://www.ncbi.nlm.nih.gov/pubmed/29097403" TargetMode="External"/><Relationship Id="rId967" Type="http://schemas.openxmlformats.org/officeDocument/2006/relationships/hyperlink" Target="http://www.ncbi.nlm.nih.gov/pubmed/29297296" TargetMode="External"/><Relationship Id="rId968" Type="http://schemas.openxmlformats.org/officeDocument/2006/relationships/hyperlink" Target="http://www.ncbi.nlm.nih.gov/pubmed/31419937" TargetMode="External"/><Relationship Id="rId969" Type="http://schemas.openxmlformats.org/officeDocument/2006/relationships/hyperlink" Target="http://www.ncbi.nlm.nih.gov/pubmed/28398048" TargetMode="External"/><Relationship Id="rId970" Type="http://schemas.openxmlformats.org/officeDocument/2006/relationships/hyperlink" Target="http://www.ncbi.nlm.nih.gov/pubmed/31856214" TargetMode="External"/><Relationship Id="rId971" Type="http://schemas.openxmlformats.org/officeDocument/2006/relationships/hyperlink" Target="http://www.ncbi.nlm.nih.gov/pubmed/30012569" TargetMode="External"/><Relationship Id="rId972" Type="http://schemas.openxmlformats.org/officeDocument/2006/relationships/hyperlink" Target="http://www.ncbi.nlm.nih.gov/pubmed/30890159" TargetMode="External"/><Relationship Id="rId973" Type="http://schemas.openxmlformats.org/officeDocument/2006/relationships/hyperlink" Target="http://www.ncbi.nlm.nih.gov/pubmed/28097710" TargetMode="External"/><Relationship Id="rId974" Type="http://schemas.openxmlformats.org/officeDocument/2006/relationships/hyperlink" Target="http://www.ncbi.nlm.nih.gov/pubmed/29617272" TargetMode="External"/><Relationship Id="rId975" Type="http://schemas.openxmlformats.org/officeDocument/2006/relationships/hyperlink" Target="http://www.ncbi.nlm.nih.gov/pubmed/28492483" TargetMode="External"/><Relationship Id="rId976" Type="http://schemas.openxmlformats.org/officeDocument/2006/relationships/hyperlink" Target="http://www.ncbi.nlm.nih.gov/pubmed/31076776" TargetMode="External"/><Relationship Id="rId977" Type="http://schemas.openxmlformats.org/officeDocument/2006/relationships/hyperlink" Target="http://www.ncbi.nlm.nih.gov/pubmed/28961926" TargetMode="External"/><Relationship Id="rId978" Type="http://schemas.openxmlformats.org/officeDocument/2006/relationships/hyperlink" Target="http://www.ncbi.nlm.nih.gov/pubmed/31161212" TargetMode="External"/><Relationship Id="rId979" Type="http://schemas.openxmlformats.org/officeDocument/2006/relationships/hyperlink" Target="http://www.ncbi.nlm.nih.gov/pubmed/29490630" TargetMode="External"/><Relationship Id="rId980" Type="http://schemas.openxmlformats.org/officeDocument/2006/relationships/hyperlink" Target="http://www.ncbi.nlm.nih.gov/pubmed/28093410" TargetMode="External"/><Relationship Id="rId981" Type="http://schemas.openxmlformats.org/officeDocument/2006/relationships/hyperlink" Target="http://www.ncbi.nlm.nih.gov/pubmed/29381109" TargetMode="External"/><Relationship Id="rId982" Type="http://schemas.openxmlformats.org/officeDocument/2006/relationships/hyperlink" Target="http://www.ncbi.nlm.nih.gov/pubmed/29517771" TargetMode="External"/><Relationship Id="rId983" Type="http://schemas.openxmlformats.org/officeDocument/2006/relationships/hyperlink" Target="http://www.ncbi.nlm.nih.gov/pubmed/29200539" TargetMode="External"/><Relationship Id="rId984" Type="http://schemas.openxmlformats.org/officeDocument/2006/relationships/hyperlink" Target="http://www.ncbi.nlm.nih.gov/pubmed/29713314" TargetMode="External"/><Relationship Id="rId985" Type="http://schemas.openxmlformats.org/officeDocument/2006/relationships/hyperlink" Target="http://www.ncbi.nlm.nih.gov/pubmed/30761179" TargetMode="External"/><Relationship Id="rId986" Type="http://schemas.openxmlformats.org/officeDocument/2006/relationships/hyperlink" Target="https://github.com/aanchalMongia/McImpute_scRNAseq." TargetMode="External"/><Relationship Id="rId987" Type="http://schemas.openxmlformats.org/officeDocument/2006/relationships/hyperlink" Target="http://www.ncbi.nlm.nih.gov/pubmed/27801969" TargetMode="External"/><Relationship Id="rId988" Type="http://schemas.openxmlformats.org/officeDocument/2006/relationships/hyperlink" Target="http://www.ncbi.nlm.nih.gov/pubmed/26391352" TargetMode="External"/><Relationship Id="rId989" Type="http://schemas.openxmlformats.org/officeDocument/2006/relationships/hyperlink" Target="http://www.ncbi.nlm.nih.gov/pubmed/27625391" TargetMode="External"/><Relationship Id="rId990" Type="http://schemas.openxmlformats.org/officeDocument/2006/relationships/hyperlink" Target="http://www.ncbi.nlm.nih.gov/pubmed/30802546" TargetMode="External"/><Relationship Id="rId991" Type="http://schemas.openxmlformats.org/officeDocument/2006/relationships/hyperlink" Target="http://www.ncbi.nlm.nih.gov/pubmed/30908454" TargetMode="External"/><Relationship Id="rId992" Type="http://schemas.openxmlformats.org/officeDocument/2006/relationships/hyperlink" Target="http://www.ncbi.nlm.nih.gov/pubmed/29258911" TargetMode="External"/><Relationship Id="rId993" Type="http://schemas.openxmlformats.org/officeDocument/2006/relationships/hyperlink" Target="http://www.ncbi.nlm.nih.gov/pubmed/27635656" TargetMode="External"/><Relationship Id="rId994" Type="http://schemas.openxmlformats.org/officeDocument/2006/relationships/hyperlink" Target="http://www.ncbi.nlm.nih.gov/pubmed/31009458" TargetMode="External"/><Relationship Id="rId995" Type="http://schemas.openxmlformats.org/officeDocument/2006/relationships/hyperlink" Target="http://www.ncbi.nlm.nih.gov/pubmed/28641043" TargetMode="External"/><Relationship Id="rId996" Type="http://schemas.openxmlformats.org/officeDocument/2006/relationships/hyperlink" Target="http://www.ncbi.nlm.nih.gov/pubmed/29135365" TargetMode="External"/><Relationship Id="rId997" Type="http://schemas.openxmlformats.org/officeDocument/2006/relationships/hyperlink" Target="http://www.ncbi.nlm.nih.gov/pubmed/30486378" TargetMode="External"/><Relationship Id="rId998" Type="http://schemas.openxmlformats.org/officeDocument/2006/relationships/hyperlink" Target="http://www.ncbi.nlm.nih.gov/pubmed/30759172" TargetMode="External"/><Relationship Id="rId999" Type="http://schemas.openxmlformats.org/officeDocument/2006/relationships/hyperlink" Target="http://www.ncbi.nlm.nih.gov/pubmed/31138121" TargetMode="External"/><Relationship Id="rId1000" Type="http://schemas.openxmlformats.org/officeDocument/2006/relationships/hyperlink" Target="http://www.ncbi.nlm.nih.gov/pubmed/31178127" TargetMode="External"/><Relationship Id="rId1001" Type="http://schemas.openxmlformats.org/officeDocument/2006/relationships/hyperlink" Target="http://www.ncbi.nlm.nih.gov/pubmed/27896990" TargetMode="External"/><Relationship Id="rId1002" Type="http://schemas.openxmlformats.org/officeDocument/2006/relationships/hyperlink" Target="http://www.ncbi.nlm.nih.gov/pubmed/31683916" TargetMode="External"/><Relationship Id="rId1003" Type="http://schemas.openxmlformats.org/officeDocument/2006/relationships/hyperlink" Target="http://www.ncbi.nlm.nih.gov/pubmed/31907445" TargetMode="External"/><Relationship Id="rId1004" Type="http://schemas.openxmlformats.org/officeDocument/2006/relationships/hyperlink" Target="http://www.ncbi.nlm.nih.gov/pubmed/31638801" TargetMode="External"/><Relationship Id="rId1005" Type="http://schemas.openxmlformats.org/officeDocument/2006/relationships/hyperlink" Target="http://www.ncbi.nlm.nih.gov/pubmed/29697057" TargetMode="External"/><Relationship Id="rId1006" Type="http://schemas.openxmlformats.org/officeDocument/2006/relationships/hyperlink" Target="http://www.ncbi.nlm.nih.gov/pubmed/29974050" TargetMode="External"/><Relationship Id="rId1007" Type="http://schemas.openxmlformats.org/officeDocument/2006/relationships/hyperlink" Target="http://www.ncbi.nlm.nih.gov/pubmed/28475668" TargetMode="External"/><Relationship Id="rId1008" Type="http://schemas.openxmlformats.org/officeDocument/2006/relationships/hyperlink" Target="http://www.ncbi.nlm.nih.gov/pubmed/30915057" TargetMode="External"/><Relationship Id="rId1009" Type="http://schemas.openxmlformats.org/officeDocument/2006/relationships/hyperlink" Target="http://www.ncbi.nlm.nih.gov/pubmed/28742083" TargetMode="External"/><Relationship Id="rId1010" Type="http://schemas.openxmlformats.org/officeDocument/2006/relationships/hyperlink" Target="http://www.ncbi.nlm.nih.gov/pubmed/27935766" TargetMode="External"/><Relationship Id="rId1011" Type="http://schemas.openxmlformats.org/officeDocument/2006/relationships/hyperlink" Target="http://www.ncbi.nlm.nih.gov/pubmed/30008726" TargetMode="External"/><Relationship Id="rId1012" Type="http://schemas.openxmlformats.org/officeDocument/2006/relationships/hyperlink" Target="http://www.ncbi.nlm.nih.gov/pubmed/29745866" TargetMode="External"/><Relationship Id="rId1013" Type="http://schemas.openxmlformats.org/officeDocument/2006/relationships/hyperlink" Target="http://www.ncbi.nlm.nih.gov/pubmed/31510701" TargetMode="External"/><Relationship Id="rId1014" Type="http://schemas.openxmlformats.org/officeDocument/2006/relationships/hyperlink" Target="http://www.ncbi.nlm.nih.gov/pubmed/26887003" TargetMode="External"/><Relationship Id="rId1015" Type="http://schemas.openxmlformats.org/officeDocument/2006/relationships/hyperlink" Target="http://www.ncbi.nlm.nih.gov/pubmed/28469246" TargetMode="External"/><Relationship Id="rId1016" Type="http://schemas.openxmlformats.org/officeDocument/2006/relationships/hyperlink" Target="http://www.ncbi.nlm.nih.gov/pubmed/30563452" TargetMode="External"/><Relationship Id="rId1017" Type="http://schemas.openxmlformats.org/officeDocument/2006/relationships/hyperlink" Target="http://www.ncbi.nlm.nih.gov/pubmed/27822312" TargetMode="External"/><Relationship Id="rId1018" Type="http://schemas.openxmlformats.org/officeDocument/2006/relationships/hyperlink" Target="http://www.ncbi.nlm.nih.gov/pubmed/31510657" TargetMode="External"/><Relationship Id="rId1019" Type="http://schemas.openxmlformats.org/officeDocument/2006/relationships/hyperlink" Target="http://www.ncbi.nlm.nih.gov/pubmed/26887664"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www.ncbi.nlm.nih.gov/pubmed/31465436" TargetMode="External"/><Relationship Id="rId3" Type="http://schemas.openxmlformats.org/officeDocument/2006/relationships/hyperlink" Target="http://www.ncbi.nlm.nih.gov/pubmed/30717772" TargetMode="External"/><Relationship Id="rId4" Type="http://schemas.openxmlformats.org/officeDocument/2006/relationships/hyperlink" Target="http://www.ncbi.nlm.nih.gov/pubmed/30936559" TargetMode="External"/><Relationship Id="rId5" Type="http://schemas.openxmlformats.org/officeDocument/2006/relationships/hyperlink" Target="http://www.ncbi.nlm.nih.gov/pubmed/31874603" TargetMode="External"/><Relationship Id="rId6" Type="http://schemas.openxmlformats.org/officeDocument/2006/relationships/hyperlink" Target="http://www.ncbi.nlm.nih.gov/pubmed/31639029" TargetMode="External"/><Relationship Id="rId7" Type="http://schemas.openxmlformats.org/officeDocument/2006/relationships/hyperlink" Target="http://www.ncbi.nlm.nih.gov/pubmed/28569140" TargetMode="External"/><Relationship Id="rId8" Type="http://schemas.openxmlformats.org/officeDocument/2006/relationships/hyperlink" Target="http://www.ncbi.nlm.nih.gov/pubmed/28052134" TargetMode="External"/><Relationship Id="rId9" Type="http://schemas.openxmlformats.org/officeDocument/2006/relationships/hyperlink" Target="http://www.ncbi.nlm.nih.gov/pubmed/32183840" TargetMode="External"/><Relationship Id="rId10" Type="http://schemas.openxmlformats.org/officeDocument/2006/relationships/hyperlink" Target="http://www.ncbi.nlm.nih.gov/pubmed/31984131" TargetMode="External"/><Relationship Id="rId11" Type="http://schemas.openxmlformats.org/officeDocument/2006/relationships/hyperlink" Target="http://www.ncbi.nlm.nih.gov/pubmed/28739658" TargetMode="External"/><Relationship Id="rId12" Type="http://schemas.openxmlformats.org/officeDocument/2006/relationships/hyperlink" Target="https://www.genetics.org/content/genetics/suppl/2017/07/21/genetics.117.1122.DC1/FileS1.pdf" TargetMode="External"/><Relationship Id="rId13" Type="http://schemas.openxmlformats.org/officeDocument/2006/relationships/hyperlink" Target="http://www.ncbi.nlm.nih.gov/pubmed/27256311" TargetMode="External"/><Relationship Id="rId14" Type="http://schemas.openxmlformats.org/officeDocument/2006/relationships/hyperlink" Target="http://www.ncbi.nlm.nih.gov/pubmed/30658573" TargetMode="External"/><Relationship Id="rId15" Type="http://schemas.openxmlformats.org/officeDocument/2006/relationships/hyperlink" Target="http://www.ncbi.nlm.nih.gov/pubmed/32138645" TargetMode="External"/><Relationship Id="rId16" Type="http://schemas.openxmlformats.org/officeDocument/2006/relationships/hyperlink" Target="http://www.ncbi.nlm.nih.gov/pubmed/28808243" TargetMode="External"/><Relationship Id="rId17" Type="http://schemas.openxmlformats.org/officeDocument/2006/relationships/hyperlink" Target="http://www.ncbi.nlm.nih.gov/pubmed/28934964" TargetMode="External"/><Relationship Id="rId18" Type="http://schemas.openxmlformats.org/officeDocument/2006/relationships/hyperlink" Target="http://www.ncbi.nlm.nih.gov/pubmed/31324872" TargetMode="External"/><Relationship Id="rId19" Type="http://schemas.openxmlformats.org/officeDocument/2006/relationships/hyperlink" Target="http://www.ncbi.nlm.nih.gov/pubmed/31159850" TargetMode="External"/><Relationship Id="rId20" Type="http://schemas.openxmlformats.org/officeDocument/2006/relationships/hyperlink" Target="http://www.ncbi.nlm.nih.gov/pubmed/31136576" TargetMode="External"/><Relationship Id="rId21" Type="http://schemas.openxmlformats.org/officeDocument/2006/relationships/hyperlink" Target="http://www.ncbi.nlm.nih.gov/pubmed/31077315" TargetMode="External"/><Relationship Id="rId22" Type="http://schemas.openxmlformats.org/officeDocument/2006/relationships/hyperlink" Target="https://www.rna.uni-jena.de/supplements/assembly/index.html" TargetMode="External"/><Relationship Id="rId23" Type="http://schemas.openxmlformats.org/officeDocument/2006/relationships/hyperlink" Target="http://www.ncbi.nlm.nih.gov/pubmed/31015787" TargetMode="External"/><Relationship Id="rId24" Type="http://schemas.openxmlformats.org/officeDocument/2006/relationships/hyperlink" Target="http://www.ncbi.nlm.nih.gov/pubmed/30329135" TargetMode="External"/><Relationship Id="rId25" Type="http://schemas.openxmlformats.org/officeDocument/2006/relationships/hyperlink" Target="http://www.ncbi.nlm.nih.gov/pubmed/31080946" TargetMode="External"/><Relationship Id="rId26" Type="http://schemas.openxmlformats.org/officeDocument/2006/relationships/hyperlink" Target="http://www.ncbi.nlm.nih.gov/pubmed/26628557" TargetMode="External"/><Relationship Id="rId27" Type="http://schemas.openxmlformats.org/officeDocument/2006/relationships/hyperlink" Target="http://www.ncbi.nlm.nih.gov/pubmed/29568413" TargetMode="External"/><Relationship Id="rId28" Type="http://schemas.openxmlformats.org/officeDocument/2006/relationships/hyperlink" Target="http://www.ncbi.nlm.nih.gov/pubmed/31907445" TargetMode="External"/><Relationship Id="rId29" Type="http://schemas.openxmlformats.org/officeDocument/2006/relationships/hyperlink" Target="http://www.ncbi.nlm.nih.gov/pubmed/31948481" TargetMode="External"/><Relationship Id="rId30" Type="http://schemas.openxmlformats.org/officeDocument/2006/relationships/hyperlink" Target="https://static-content.springer.com/esm/art%3A10.1186%2Fs13059-019-1850-9/MediaObjects/13059_2019_1850_MOESM8_ESM.xlsx" TargetMode="External"/><Relationship Id="rId31" Type="http://schemas.openxmlformats.org/officeDocument/2006/relationships/hyperlink" Target="https://journals.plos.org/plosone/article?id=10.1371/journal.pone.0240573" TargetMode="External"/><Relationship Id="rId32" Type="http://schemas.openxmlformats.org/officeDocument/2006/relationships/hyperlink" Target="http://www.ncbi.nlm.nih.gov/pubmed/29579198" TargetMode="External"/><Relationship Id="rId33" Type="http://schemas.openxmlformats.org/officeDocument/2006/relationships/hyperlink" Target="http://www.ncbi.nlm.nih.gov/pubmed/31134276" TargetMode="External"/><Relationship Id="rId34" Type="http://schemas.openxmlformats.org/officeDocument/2006/relationships/hyperlink" Target="http://www.ncbi.nlm.nih.gov/pubmed/27556636" TargetMode="External"/><Relationship Id="rId35" Type="http://schemas.openxmlformats.org/officeDocument/2006/relationships/hyperlink" Target="http://www.ncbi.nlm.nih.gov/pubmed/31955711" TargetMode="External"/><Relationship Id="rId36"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08" activePane="bottomLeft" state="frozen"/>
      <selection pane="topLeft" activeCell="A1" activeCellId="0" sqref="A1"/>
      <selection pane="bottomLeft" activeCell="A221" activeCellId="0" sqref="A221"/>
    </sheetView>
  </sheetViews>
  <sheetFormatPr defaultColWidth="14.4453125" defaultRowHeight="15.75" zeroHeight="false" outlineLevelRow="0" outlineLevelCol="0"/>
  <cols>
    <col collapsed="false" customWidth="true" hidden="false" outlineLevel="0" max="2" min="2" style="0" width="184.87"/>
    <col collapsed="false" customWidth="true" hidden="false" outlineLevel="0" max="3" min="3" style="0" width="31.7"/>
    <col collapsed="false" customWidth="true" hidden="false" outlineLevel="0" max="4" min="4" style="0" width="29.43"/>
    <col collapsed="false" customWidth="true" hidden="false" outlineLevel="0" max="5" min="5" style="0" width="14.29"/>
    <col collapsed="false" customWidth="true" hidden="false" outlineLevel="0" max="6" min="6" style="0" width="16.43"/>
    <col collapsed="false" customWidth="true" hidden="false" outlineLevel="0" max="9" min="9" style="0" width="10.99"/>
    <col collapsed="false" customWidth="true" hidden="false" outlineLevel="0" max="10" min="10" style="0" width="28.71"/>
    <col collapsed="false" customWidth="true" hidden="false" outlineLevel="0" max="11" min="11" style="0" width="5.7"/>
    <col collapsed="false" customWidth="true" hidden="false" outlineLevel="0" max="12" min="12" style="0" width="53.43"/>
  </cols>
  <sheetData>
    <row r="1" customFormat="false" ht="15.75" hidden="false" customHeight="false" outlineLevel="0" collapsed="false">
      <c r="A1" s="1" t="s">
        <v>0</v>
      </c>
      <c r="B1" s="2" t="s">
        <v>1</v>
      </c>
      <c r="C1" s="2" t="s">
        <v>2</v>
      </c>
      <c r="D1" s="2" t="s">
        <v>3</v>
      </c>
      <c r="E1" s="2" t="s">
        <v>4</v>
      </c>
      <c r="F1" s="2" t="s">
        <v>5</v>
      </c>
      <c r="G1" s="2" t="s">
        <v>6</v>
      </c>
      <c r="H1" s="2" t="s">
        <v>7</v>
      </c>
      <c r="I1" s="2" t="s">
        <v>8</v>
      </c>
      <c r="J1" s="2" t="s">
        <v>9</v>
      </c>
      <c r="K1" s="2" t="s">
        <v>10</v>
      </c>
      <c r="L1" s="2" t="s">
        <v>11</v>
      </c>
      <c r="M1" s="2" t="s">
        <v>12</v>
      </c>
    </row>
    <row r="2" customFormat="false" ht="15.75" hidden="false" customHeight="false" outlineLevel="0" collapsed="false">
      <c r="A2" s="3" t="str">
        <f aca="false">HYPERLINK("http://www.ncbi.nlm.nih.gov/pubmed/17151342/","17151342")</f>
        <v>17151342</v>
      </c>
      <c r="B2" s="4" t="s">
        <v>13</v>
      </c>
      <c r="C2" s="2" t="s">
        <v>14</v>
      </c>
      <c r="D2" s="2" t="s">
        <v>15</v>
      </c>
      <c r="E2" s="2" t="s">
        <v>16</v>
      </c>
      <c r="F2" s="2" t="s">
        <v>17</v>
      </c>
      <c r="G2" s="2" t="n">
        <v>1</v>
      </c>
      <c r="H2" s="2" t="n">
        <v>11</v>
      </c>
      <c r="I2" s="2" t="n">
        <v>12</v>
      </c>
      <c r="L2" s="5" t="s">
        <v>18</v>
      </c>
      <c r="M2" s="5" t="s">
        <v>18</v>
      </c>
    </row>
    <row r="3" customFormat="false" ht="15.75" hidden="false" customHeight="false" outlineLevel="0" collapsed="false">
      <c r="A3" s="1"/>
      <c r="F3" s="2" t="s">
        <v>19</v>
      </c>
      <c r="G3" s="2" t="n">
        <v>2</v>
      </c>
      <c r="H3" s="2" t="n">
        <v>12</v>
      </c>
      <c r="L3" s="5" t="s">
        <v>18</v>
      </c>
      <c r="M3" s="5" t="s">
        <v>18</v>
      </c>
    </row>
    <row r="4" customFormat="false" ht="15.75" hidden="false" customHeight="false" outlineLevel="0" collapsed="false">
      <c r="A4" s="1"/>
      <c r="F4" s="2" t="s">
        <v>20</v>
      </c>
      <c r="G4" s="2" t="n">
        <v>3</v>
      </c>
      <c r="H4" s="2" t="n">
        <v>9</v>
      </c>
      <c r="L4" s="5" t="s">
        <v>18</v>
      </c>
      <c r="M4" s="5" t="s">
        <v>18</v>
      </c>
    </row>
    <row r="5" customFormat="false" ht="15.75" hidden="false" customHeight="false" outlineLevel="0" collapsed="false">
      <c r="A5" s="1"/>
      <c r="F5" s="2" t="s">
        <v>21</v>
      </c>
      <c r="G5" s="2" t="n">
        <v>4</v>
      </c>
      <c r="H5" s="2" t="n">
        <v>8</v>
      </c>
      <c r="L5" s="5" t="s">
        <v>18</v>
      </c>
      <c r="M5" s="5" t="s">
        <v>18</v>
      </c>
    </row>
    <row r="6" customFormat="false" ht="15.75" hidden="false" customHeight="false" outlineLevel="0" collapsed="false">
      <c r="A6" s="1"/>
      <c r="F6" s="2" t="s">
        <v>22</v>
      </c>
      <c r="G6" s="2" t="n">
        <v>6.5</v>
      </c>
      <c r="H6" s="2" t="n">
        <v>6</v>
      </c>
      <c r="L6" s="5" t="s">
        <v>18</v>
      </c>
      <c r="M6" s="5" t="s">
        <v>18</v>
      </c>
    </row>
    <row r="7" customFormat="false" ht="15.75" hidden="false" customHeight="false" outlineLevel="0" collapsed="false">
      <c r="A7" s="1"/>
      <c r="F7" s="2" t="s">
        <v>23</v>
      </c>
      <c r="G7" s="6" t="n">
        <v>6.5</v>
      </c>
      <c r="H7" s="2" t="n">
        <v>7</v>
      </c>
      <c r="L7" s="5" t="s">
        <v>18</v>
      </c>
      <c r="M7" s="5" t="s">
        <v>18</v>
      </c>
    </row>
    <row r="8" customFormat="false" ht="15.75" hidden="false" customHeight="false" outlineLevel="0" collapsed="false">
      <c r="A8" s="1"/>
      <c r="F8" s="2" t="s">
        <v>24</v>
      </c>
      <c r="G8" s="6" t="n">
        <v>6.5</v>
      </c>
      <c r="H8" s="2" t="n">
        <v>5</v>
      </c>
      <c r="L8" s="5" t="s">
        <v>18</v>
      </c>
      <c r="M8" s="5" t="s">
        <v>18</v>
      </c>
    </row>
    <row r="9" customFormat="false" ht="15.75" hidden="false" customHeight="false" outlineLevel="0" collapsed="false">
      <c r="A9" s="1"/>
      <c r="F9" s="2" t="s">
        <v>25</v>
      </c>
      <c r="G9" s="6" t="n">
        <v>6.5</v>
      </c>
      <c r="H9" s="2" t="n">
        <v>2</v>
      </c>
      <c r="L9" s="5" t="s">
        <v>18</v>
      </c>
      <c r="M9" s="5" t="s">
        <v>18</v>
      </c>
    </row>
    <row r="10" customFormat="false" ht="15.75" hidden="false" customHeight="false" outlineLevel="0" collapsed="false">
      <c r="A10" s="1"/>
      <c r="F10" s="2" t="s">
        <v>26</v>
      </c>
      <c r="G10" s="2" t="n">
        <v>9</v>
      </c>
      <c r="H10" s="2" t="n">
        <v>3</v>
      </c>
      <c r="L10" s="5" t="s">
        <v>18</v>
      </c>
      <c r="M10" s="5" t="s">
        <v>18</v>
      </c>
    </row>
    <row r="11" customFormat="false" ht="15.75" hidden="false" customHeight="false" outlineLevel="0" collapsed="false">
      <c r="A11" s="1"/>
      <c r="F11" s="2" t="s">
        <v>27</v>
      </c>
      <c r="G11" s="2" t="n">
        <v>10</v>
      </c>
      <c r="H11" s="2" t="n">
        <v>1</v>
      </c>
      <c r="L11" s="5" t="s">
        <v>18</v>
      </c>
      <c r="M11" s="5" t="s">
        <v>18</v>
      </c>
    </row>
    <row r="12" customFormat="false" ht="15.75" hidden="false" customHeight="false" outlineLevel="0" collapsed="false">
      <c r="A12" s="1"/>
      <c r="F12" s="2" t="s">
        <v>28</v>
      </c>
      <c r="G12" s="2" t="n">
        <v>11</v>
      </c>
      <c r="H12" s="2" t="n">
        <v>10</v>
      </c>
      <c r="L12" s="5" t="s">
        <v>18</v>
      </c>
      <c r="M12" s="5" t="s">
        <v>18</v>
      </c>
    </row>
    <row r="13" customFormat="false" ht="15.75" hidden="false" customHeight="false" outlineLevel="0" collapsed="false">
      <c r="A13" s="1"/>
      <c r="F13" s="2" t="s">
        <v>29</v>
      </c>
      <c r="G13" s="2" t="n">
        <v>12</v>
      </c>
      <c r="H13" s="2" t="n">
        <v>4</v>
      </c>
      <c r="L13" s="5" t="s">
        <v>18</v>
      </c>
      <c r="M13" s="5" t="s">
        <v>18</v>
      </c>
    </row>
    <row r="14" customFormat="false" ht="15.75" hidden="false" customHeight="false" outlineLevel="0" collapsed="false">
      <c r="A14" s="1"/>
      <c r="C14" s="2" t="s">
        <v>30</v>
      </c>
      <c r="D14" s="2" t="s">
        <v>15</v>
      </c>
      <c r="E14" s="2" t="s">
        <v>16</v>
      </c>
      <c r="F14" s="2" t="s">
        <v>31</v>
      </c>
      <c r="G14" s="2" t="n">
        <v>2</v>
      </c>
      <c r="H14" s="2" t="n">
        <v>11</v>
      </c>
      <c r="I14" s="2" t="n">
        <v>12</v>
      </c>
      <c r="L14" s="5" t="s">
        <v>18</v>
      </c>
      <c r="M14" s="5" t="s">
        <v>18</v>
      </c>
    </row>
    <row r="15" customFormat="false" ht="15.75" hidden="false" customHeight="false" outlineLevel="0" collapsed="false">
      <c r="A15" s="1"/>
      <c r="F15" s="2" t="s">
        <v>32</v>
      </c>
      <c r="G15" s="2" t="n">
        <v>1</v>
      </c>
      <c r="H15" s="2" t="n">
        <v>12</v>
      </c>
      <c r="L15" s="5" t="s">
        <v>18</v>
      </c>
      <c r="M15" s="5" t="s">
        <v>18</v>
      </c>
    </row>
    <row r="16" customFormat="false" ht="15.75" hidden="false" customHeight="false" outlineLevel="0" collapsed="false">
      <c r="A16" s="1"/>
      <c r="F16" s="2" t="s">
        <v>33</v>
      </c>
      <c r="G16" s="2" t="n">
        <v>3</v>
      </c>
      <c r="H16" s="2" t="n">
        <v>9</v>
      </c>
      <c r="L16" s="5" t="s">
        <v>18</v>
      </c>
      <c r="M16" s="5" t="s">
        <v>18</v>
      </c>
    </row>
    <row r="17" customFormat="false" ht="15.75" hidden="false" customHeight="false" outlineLevel="0" collapsed="false">
      <c r="A17" s="1"/>
      <c r="F17" s="2" t="s">
        <v>21</v>
      </c>
      <c r="G17" s="2" t="n">
        <v>4</v>
      </c>
      <c r="H17" s="2" t="n">
        <v>8</v>
      </c>
      <c r="L17" s="5" t="s">
        <v>18</v>
      </c>
      <c r="M17" s="5" t="s">
        <v>18</v>
      </c>
    </row>
    <row r="18" customFormat="false" ht="15.75" hidden="false" customHeight="false" outlineLevel="0" collapsed="false">
      <c r="A18" s="1"/>
      <c r="F18" s="2" t="s">
        <v>22</v>
      </c>
      <c r="G18" s="2" t="n">
        <v>5.5</v>
      </c>
      <c r="H18" s="2" t="n">
        <v>6</v>
      </c>
      <c r="L18" s="5" t="s">
        <v>34</v>
      </c>
      <c r="M18" s="5" t="s">
        <v>18</v>
      </c>
    </row>
    <row r="19" customFormat="false" ht="15.75" hidden="false" customHeight="false" outlineLevel="0" collapsed="false">
      <c r="A19" s="1"/>
      <c r="F19" s="2" t="s">
        <v>23</v>
      </c>
      <c r="G19" s="2" t="n">
        <v>10</v>
      </c>
      <c r="H19" s="2" t="n">
        <v>7</v>
      </c>
      <c r="L19" s="5" t="s">
        <v>18</v>
      </c>
      <c r="M19" s="5" t="s">
        <v>18</v>
      </c>
    </row>
    <row r="20" customFormat="false" ht="15.75" hidden="false" customHeight="false" outlineLevel="0" collapsed="false">
      <c r="A20" s="1"/>
      <c r="F20" s="2" t="s">
        <v>24</v>
      </c>
      <c r="G20" s="2" t="n">
        <v>5.5</v>
      </c>
      <c r="H20" s="2" t="n">
        <v>5</v>
      </c>
      <c r="L20" s="5" t="s">
        <v>34</v>
      </c>
      <c r="M20" s="5" t="s">
        <v>18</v>
      </c>
    </row>
    <row r="21" customFormat="false" ht="15.75" hidden="false" customHeight="false" outlineLevel="0" collapsed="false">
      <c r="A21" s="1"/>
      <c r="F21" s="2" t="s">
        <v>25</v>
      </c>
      <c r="G21" s="2" t="n">
        <v>8</v>
      </c>
      <c r="H21" s="2" t="n">
        <v>2</v>
      </c>
      <c r="L21" s="5" t="s">
        <v>18</v>
      </c>
      <c r="M21" s="5" t="s">
        <v>18</v>
      </c>
    </row>
    <row r="22" customFormat="false" ht="15.75" hidden="false" customHeight="false" outlineLevel="0" collapsed="false">
      <c r="A22" s="1"/>
      <c r="F22" s="2" t="s">
        <v>26</v>
      </c>
      <c r="G22" s="2" t="n">
        <v>8</v>
      </c>
      <c r="H22" s="2" t="n">
        <v>3</v>
      </c>
      <c r="L22" s="5" t="s">
        <v>18</v>
      </c>
      <c r="M22" s="5" t="s">
        <v>18</v>
      </c>
    </row>
    <row r="23" customFormat="false" ht="15.75" hidden="false" customHeight="false" outlineLevel="0" collapsed="false">
      <c r="A23" s="1"/>
      <c r="F23" s="2" t="s">
        <v>27</v>
      </c>
      <c r="G23" s="2" t="n">
        <v>8</v>
      </c>
      <c r="H23" s="2" t="n">
        <v>1</v>
      </c>
      <c r="L23" s="5" t="s">
        <v>18</v>
      </c>
      <c r="M23" s="5" t="s">
        <v>18</v>
      </c>
    </row>
    <row r="24" customFormat="false" ht="15.75" hidden="false" customHeight="false" outlineLevel="0" collapsed="false">
      <c r="A24" s="1"/>
      <c r="F24" s="2" t="s">
        <v>28</v>
      </c>
      <c r="G24" s="2" t="n">
        <v>11</v>
      </c>
      <c r="H24" s="2" t="n">
        <v>10</v>
      </c>
      <c r="L24" s="5" t="s">
        <v>18</v>
      </c>
      <c r="M24" s="5" t="s">
        <v>18</v>
      </c>
    </row>
    <row r="25" customFormat="false" ht="15.75" hidden="false" customHeight="false" outlineLevel="0" collapsed="false">
      <c r="A25" s="1"/>
      <c r="F25" s="2" t="s">
        <v>29</v>
      </c>
      <c r="G25" s="2" t="n">
        <v>12</v>
      </c>
      <c r="H25" s="2" t="n">
        <v>4</v>
      </c>
      <c r="L25" s="5" t="s">
        <v>18</v>
      </c>
      <c r="M25" s="5" t="s">
        <v>18</v>
      </c>
    </row>
    <row r="26" customFormat="false" ht="15.75" hidden="false" customHeight="false" outlineLevel="0" collapsed="false">
      <c r="A26" s="1"/>
      <c r="C26" s="2" t="s">
        <v>35</v>
      </c>
      <c r="D26" s="2" t="s">
        <v>15</v>
      </c>
      <c r="E26" s="2" t="s">
        <v>36</v>
      </c>
      <c r="F26" s="2" t="s">
        <v>24</v>
      </c>
      <c r="G26" s="2" t="n">
        <v>3</v>
      </c>
      <c r="H26" s="2" t="n">
        <v>5</v>
      </c>
      <c r="I26" s="2" t="n">
        <v>5</v>
      </c>
      <c r="L26" s="5" t="s">
        <v>34</v>
      </c>
      <c r="M26" s="5" t="s">
        <v>18</v>
      </c>
    </row>
    <row r="27" customFormat="false" ht="15.75" hidden="false" customHeight="false" outlineLevel="0" collapsed="false">
      <c r="A27" s="1"/>
      <c r="F27" s="2" t="s">
        <v>25</v>
      </c>
      <c r="G27" s="2" t="n">
        <v>1</v>
      </c>
      <c r="H27" s="2" t="n">
        <v>3</v>
      </c>
      <c r="L27" s="5" t="s">
        <v>18</v>
      </c>
      <c r="M27" s="5" t="s">
        <v>18</v>
      </c>
    </row>
    <row r="28" customFormat="false" ht="15.75" hidden="false" customHeight="false" outlineLevel="0" collapsed="false">
      <c r="A28" s="1"/>
      <c r="F28" s="2" t="s">
        <v>23</v>
      </c>
      <c r="G28" s="2" t="n">
        <v>3</v>
      </c>
      <c r="H28" s="2" t="n">
        <v>1</v>
      </c>
      <c r="L28" s="5" t="s">
        <v>34</v>
      </c>
      <c r="M28" s="5" t="s">
        <v>18</v>
      </c>
    </row>
    <row r="29" customFormat="false" ht="15.75" hidden="false" customHeight="false" outlineLevel="0" collapsed="false">
      <c r="A29" s="1"/>
      <c r="F29" s="2" t="s">
        <v>26</v>
      </c>
      <c r="G29" s="2" t="n">
        <v>3</v>
      </c>
      <c r="H29" s="2" t="n">
        <v>4</v>
      </c>
      <c r="L29" s="5" t="s">
        <v>34</v>
      </c>
      <c r="M29" s="5" t="s">
        <v>18</v>
      </c>
    </row>
    <row r="30" customFormat="false" ht="15.75" hidden="false" customHeight="false" outlineLevel="0" collapsed="false">
      <c r="A30" s="1"/>
      <c r="F30" s="2" t="s">
        <v>27</v>
      </c>
      <c r="G30" s="2" t="n">
        <v>5</v>
      </c>
      <c r="H30" s="2" t="n">
        <v>2</v>
      </c>
      <c r="L30" s="5" t="s">
        <v>18</v>
      </c>
      <c r="M30" s="5" t="s">
        <v>18</v>
      </c>
    </row>
    <row r="31" customFormat="false" ht="15.75" hidden="false" customHeight="false" outlineLevel="0" collapsed="false">
      <c r="A31" s="1"/>
      <c r="C31" s="2" t="s">
        <v>37</v>
      </c>
      <c r="D31" s="2" t="s">
        <v>15</v>
      </c>
      <c r="E31" s="2" t="s">
        <v>36</v>
      </c>
      <c r="F31" s="2" t="s">
        <v>24</v>
      </c>
      <c r="G31" s="2" t="n">
        <v>1</v>
      </c>
      <c r="H31" s="2" t="n">
        <v>5</v>
      </c>
      <c r="I31" s="2" t="n">
        <v>5</v>
      </c>
      <c r="L31" s="5" t="s">
        <v>18</v>
      </c>
      <c r="M31" s="5" t="s">
        <v>18</v>
      </c>
    </row>
    <row r="32" customFormat="false" ht="15.75" hidden="false" customHeight="false" outlineLevel="0" collapsed="false">
      <c r="A32" s="1"/>
      <c r="F32" s="2" t="s">
        <v>25</v>
      </c>
      <c r="G32" s="2" t="n">
        <v>3</v>
      </c>
      <c r="H32" s="2" t="n">
        <v>3</v>
      </c>
      <c r="L32" s="5" t="s">
        <v>18</v>
      </c>
      <c r="M32" s="5" t="s">
        <v>18</v>
      </c>
    </row>
    <row r="33" customFormat="false" ht="15.75" hidden="false" customHeight="false" outlineLevel="0" collapsed="false">
      <c r="A33" s="1"/>
      <c r="F33" s="2" t="s">
        <v>23</v>
      </c>
      <c r="G33" s="2" t="n">
        <v>3</v>
      </c>
      <c r="H33" s="2" t="n">
        <v>1</v>
      </c>
      <c r="L33" s="5" t="s">
        <v>18</v>
      </c>
      <c r="M33" s="5" t="s">
        <v>18</v>
      </c>
    </row>
    <row r="34" customFormat="false" ht="15.75" hidden="false" customHeight="false" outlineLevel="0" collapsed="false">
      <c r="A34" s="1"/>
      <c r="F34" s="2" t="s">
        <v>26</v>
      </c>
      <c r="G34" s="2" t="n">
        <v>3</v>
      </c>
      <c r="H34" s="2" t="n">
        <v>4</v>
      </c>
      <c r="L34" s="5" t="s">
        <v>18</v>
      </c>
      <c r="M34" s="5" t="s">
        <v>18</v>
      </c>
    </row>
    <row r="35" customFormat="false" ht="15.75" hidden="false" customHeight="false" outlineLevel="0" collapsed="false">
      <c r="A35" s="1"/>
      <c r="F35" s="2" t="s">
        <v>27</v>
      </c>
      <c r="G35" s="2" t="n">
        <v>5</v>
      </c>
      <c r="H35" s="2" t="n">
        <v>2</v>
      </c>
      <c r="L35" s="5" t="s">
        <v>18</v>
      </c>
      <c r="M35" s="5" t="s">
        <v>18</v>
      </c>
    </row>
    <row r="36" customFormat="false" ht="15.75" hidden="false" customHeight="false" outlineLevel="0" collapsed="false">
      <c r="A36" s="3" t="str">
        <f aca="false">HYPERLINK("http://www.ncbi.nlm.nih.gov/pubmed/20047664","20047664")</f>
        <v>20047664</v>
      </c>
      <c r="B36" s="4" t="s">
        <v>38</v>
      </c>
      <c r="C36" s="2" t="s">
        <v>39</v>
      </c>
      <c r="D36" s="2" t="s">
        <v>40</v>
      </c>
      <c r="E36" s="2" t="s">
        <v>41</v>
      </c>
      <c r="F36" s="2" t="s">
        <v>42</v>
      </c>
      <c r="G36" s="2" t="n">
        <v>5</v>
      </c>
      <c r="H36" s="2" t="n">
        <v>5</v>
      </c>
      <c r="I36" s="2" t="n">
        <v>5</v>
      </c>
      <c r="L36" s="5" t="s">
        <v>18</v>
      </c>
      <c r="M36" s="5" t="s">
        <v>18</v>
      </c>
    </row>
    <row r="37" customFormat="false" ht="15.75" hidden="false" customHeight="false" outlineLevel="0" collapsed="false">
      <c r="A37" s="7" t="s">
        <v>43</v>
      </c>
      <c r="F37" s="2" t="s">
        <v>44</v>
      </c>
      <c r="G37" s="2" t="n">
        <v>4</v>
      </c>
      <c r="H37" s="2" t="n">
        <v>2</v>
      </c>
      <c r="L37" s="5" t="s">
        <v>18</v>
      </c>
      <c r="M37" s="5" t="s">
        <v>18</v>
      </c>
    </row>
    <row r="38" customFormat="false" ht="15.75" hidden="false" customHeight="false" outlineLevel="0" collapsed="false">
      <c r="A38" s="1"/>
      <c r="F38" s="2" t="s">
        <v>45</v>
      </c>
      <c r="G38" s="2" t="n">
        <v>3</v>
      </c>
      <c r="H38" s="2" t="n">
        <v>3</v>
      </c>
      <c r="L38" s="5" t="s">
        <v>18</v>
      </c>
      <c r="M38" s="5" t="s">
        <v>18</v>
      </c>
    </row>
    <row r="39" customFormat="false" ht="15.75" hidden="false" customHeight="false" outlineLevel="0" collapsed="false">
      <c r="A39" s="1"/>
      <c r="F39" s="2" t="s">
        <v>46</v>
      </c>
      <c r="G39" s="2" t="n">
        <v>2</v>
      </c>
      <c r="H39" s="2" t="n">
        <v>1</v>
      </c>
      <c r="L39" s="5" t="s">
        <v>18</v>
      </c>
      <c r="M39" s="5" t="s">
        <v>18</v>
      </c>
    </row>
    <row r="40" customFormat="false" ht="15.75" hidden="false" customHeight="false" outlineLevel="0" collapsed="false">
      <c r="A40" s="1"/>
      <c r="F40" s="8" t="s">
        <v>47</v>
      </c>
      <c r="G40" s="2" t="n">
        <v>1</v>
      </c>
      <c r="H40" s="2" t="n">
        <v>4</v>
      </c>
      <c r="L40" s="5" t="s">
        <v>18</v>
      </c>
      <c r="M40" s="5" t="s">
        <v>18</v>
      </c>
    </row>
    <row r="41" customFormat="false" ht="15.75" hidden="false" customHeight="true" outlineLevel="0" collapsed="false">
      <c r="A41" s="3" t="str">
        <f aca="false">HYPERLINK("http://www.ncbi.nlm.nih.gov/pubmed/25198770","25198770")</f>
        <v>25198770</v>
      </c>
      <c r="B41" s="4" t="s">
        <v>48</v>
      </c>
      <c r="C41" s="2" t="s">
        <v>49</v>
      </c>
      <c r="D41" s="2" t="s">
        <v>50</v>
      </c>
      <c r="E41" s="2" t="s">
        <v>35</v>
      </c>
      <c r="F41" s="2" t="s">
        <v>51</v>
      </c>
      <c r="G41" s="9" t="n">
        <v>4</v>
      </c>
      <c r="H41" s="9" t="n">
        <v>4</v>
      </c>
      <c r="I41" s="2" t="n">
        <v>9</v>
      </c>
      <c r="J41" s="10" t="s">
        <v>52</v>
      </c>
      <c r="K41" s="2" t="s">
        <v>53</v>
      </c>
      <c r="L41" s="5" t="s">
        <v>34</v>
      </c>
      <c r="M41" s="5" t="s">
        <v>18</v>
      </c>
    </row>
    <row r="42" customFormat="false" ht="15.75" hidden="false" customHeight="false" outlineLevel="0" collapsed="false">
      <c r="A42" s="1"/>
      <c r="B42" s="2"/>
      <c r="D42" s="2"/>
      <c r="F42" s="2" t="s">
        <v>54</v>
      </c>
      <c r="G42" s="9" t="n">
        <v>7.5</v>
      </c>
      <c r="H42" s="9" t="n">
        <v>1</v>
      </c>
      <c r="J42" s="10"/>
      <c r="L42" s="11" t="s">
        <v>34</v>
      </c>
      <c r="M42" s="5" t="s">
        <v>18</v>
      </c>
    </row>
    <row r="43" customFormat="false" ht="15.75" hidden="false" customHeight="false" outlineLevel="0" collapsed="false">
      <c r="A43" s="1"/>
      <c r="B43" s="2"/>
      <c r="D43" s="2"/>
      <c r="F43" s="2" t="s">
        <v>55</v>
      </c>
      <c r="G43" s="9" t="n">
        <v>3</v>
      </c>
      <c r="H43" s="9" t="n">
        <v>2</v>
      </c>
      <c r="J43" s="12"/>
      <c r="L43" s="11" t="s">
        <v>34</v>
      </c>
      <c r="M43" s="5" t="s">
        <v>18</v>
      </c>
    </row>
    <row r="44" customFormat="false" ht="15.75" hidden="false" customHeight="false" outlineLevel="0" collapsed="false">
      <c r="A44" s="1"/>
      <c r="B44" s="2"/>
      <c r="D44" s="2"/>
      <c r="F44" s="2" t="s">
        <v>56</v>
      </c>
      <c r="G44" s="9" t="n">
        <v>2</v>
      </c>
      <c r="H44" s="9" t="n">
        <v>3</v>
      </c>
      <c r="J44" s="12"/>
      <c r="L44" s="11" t="s">
        <v>34</v>
      </c>
      <c r="M44" s="5" t="s">
        <v>18</v>
      </c>
    </row>
    <row r="45" customFormat="false" ht="15.75" hidden="false" customHeight="false" outlineLevel="0" collapsed="false">
      <c r="A45" s="1"/>
      <c r="B45" s="2"/>
      <c r="D45" s="2"/>
      <c r="F45" s="2" t="s">
        <v>57</v>
      </c>
      <c r="G45" s="9" t="n">
        <v>1</v>
      </c>
      <c r="H45" s="9" t="n">
        <v>6</v>
      </c>
      <c r="J45" s="12"/>
      <c r="L45" s="11" t="s">
        <v>34</v>
      </c>
      <c r="M45" s="5" t="s">
        <v>18</v>
      </c>
    </row>
    <row r="46" customFormat="false" ht="15.75" hidden="false" customHeight="false" outlineLevel="0" collapsed="false">
      <c r="A46" s="1"/>
      <c r="B46" s="2"/>
      <c r="D46" s="2"/>
      <c r="F46" s="2" t="s">
        <v>58</v>
      </c>
      <c r="G46" s="9" t="n">
        <v>7.5</v>
      </c>
      <c r="H46" s="9" t="n">
        <v>9</v>
      </c>
      <c r="J46" s="12"/>
      <c r="L46" s="11" t="s">
        <v>34</v>
      </c>
      <c r="M46" s="5" t="s">
        <v>18</v>
      </c>
    </row>
    <row r="47" customFormat="false" ht="15.75" hidden="false" customHeight="false" outlineLevel="0" collapsed="false">
      <c r="A47" s="1"/>
      <c r="B47" s="2"/>
      <c r="D47" s="2"/>
      <c r="F47" s="2" t="s">
        <v>59</v>
      </c>
      <c r="G47" s="9" t="n">
        <v>5</v>
      </c>
      <c r="H47" s="9" t="n">
        <v>7</v>
      </c>
      <c r="J47" s="12"/>
      <c r="L47" s="11" t="s">
        <v>34</v>
      </c>
      <c r="M47" s="5" t="s">
        <v>18</v>
      </c>
    </row>
    <row r="48" customFormat="false" ht="15.75" hidden="false" customHeight="false" outlineLevel="0" collapsed="false">
      <c r="A48" s="1"/>
      <c r="B48" s="2"/>
      <c r="D48" s="2"/>
      <c r="F48" s="2" t="s">
        <v>60</v>
      </c>
      <c r="G48" s="9" t="n">
        <v>9</v>
      </c>
      <c r="H48" s="9" t="n">
        <v>5</v>
      </c>
      <c r="J48" s="12"/>
      <c r="L48" s="11" t="s">
        <v>34</v>
      </c>
      <c r="M48" s="5" t="s">
        <v>18</v>
      </c>
    </row>
    <row r="49" customFormat="false" ht="15.75" hidden="false" customHeight="false" outlineLevel="0" collapsed="false">
      <c r="A49" s="1"/>
      <c r="B49" s="2"/>
      <c r="D49" s="2"/>
      <c r="F49" s="2" t="s">
        <v>61</v>
      </c>
      <c r="G49" s="9" t="n">
        <v>6</v>
      </c>
      <c r="H49" s="9" t="n">
        <v>8</v>
      </c>
      <c r="J49" s="12"/>
      <c r="L49" s="11" t="s">
        <v>34</v>
      </c>
      <c r="M49" s="5" t="s">
        <v>18</v>
      </c>
    </row>
    <row r="50" customFormat="false" ht="15.75" hidden="false" customHeight="false" outlineLevel="0" collapsed="false">
      <c r="A50" s="1"/>
      <c r="B50" s="2"/>
      <c r="C50" s="2" t="s">
        <v>62</v>
      </c>
      <c r="D50" s="2" t="s">
        <v>63</v>
      </c>
      <c r="E50" s="2" t="s">
        <v>35</v>
      </c>
      <c r="F50" s="13" t="s">
        <v>51</v>
      </c>
      <c r="G50" s="9" t="n">
        <v>6</v>
      </c>
      <c r="H50" s="9" t="n">
        <v>4</v>
      </c>
      <c r="I50" s="2" t="n">
        <v>9</v>
      </c>
      <c r="J50" s="12"/>
      <c r="L50" s="5" t="s">
        <v>18</v>
      </c>
      <c r="M50" s="5" t="s">
        <v>18</v>
      </c>
    </row>
    <row r="51" customFormat="false" ht="15.75" hidden="false" customHeight="false" outlineLevel="0" collapsed="false">
      <c r="A51" s="1"/>
      <c r="B51" s="2"/>
      <c r="D51" s="2"/>
      <c r="F51" s="13" t="s">
        <v>54</v>
      </c>
      <c r="G51" s="9" t="n">
        <v>4</v>
      </c>
      <c r="H51" s="9" t="n">
        <v>1</v>
      </c>
      <c r="J51" s="12"/>
      <c r="L51" s="5" t="s">
        <v>18</v>
      </c>
      <c r="M51" s="5" t="s">
        <v>18</v>
      </c>
    </row>
    <row r="52" customFormat="false" ht="15.75" hidden="false" customHeight="false" outlineLevel="0" collapsed="false">
      <c r="A52" s="1"/>
      <c r="B52" s="2"/>
      <c r="D52" s="2"/>
      <c r="F52" s="13" t="s">
        <v>55</v>
      </c>
      <c r="G52" s="9" t="n">
        <v>7</v>
      </c>
      <c r="H52" s="9" t="n">
        <v>2</v>
      </c>
      <c r="J52" s="12"/>
      <c r="L52" s="5" t="s">
        <v>18</v>
      </c>
      <c r="M52" s="5" t="s">
        <v>18</v>
      </c>
    </row>
    <row r="53" customFormat="false" ht="15.75" hidden="false" customHeight="false" outlineLevel="0" collapsed="false">
      <c r="A53" s="1"/>
      <c r="B53" s="2"/>
      <c r="D53" s="2"/>
      <c r="F53" s="13" t="s">
        <v>56</v>
      </c>
      <c r="G53" s="9" t="n">
        <v>3</v>
      </c>
      <c r="H53" s="9" t="n">
        <v>3</v>
      </c>
      <c r="J53" s="12"/>
      <c r="L53" s="5" t="s">
        <v>18</v>
      </c>
      <c r="M53" s="5" t="s">
        <v>18</v>
      </c>
    </row>
    <row r="54" customFormat="false" ht="15.75" hidden="false" customHeight="false" outlineLevel="0" collapsed="false">
      <c r="A54" s="1"/>
      <c r="B54" s="2"/>
      <c r="D54" s="2"/>
      <c r="F54" s="13" t="s">
        <v>57</v>
      </c>
      <c r="G54" s="9" t="n">
        <v>1</v>
      </c>
      <c r="H54" s="9" t="n">
        <v>6</v>
      </c>
      <c r="J54" s="12"/>
      <c r="L54" s="5" t="s">
        <v>18</v>
      </c>
      <c r="M54" s="5" t="s">
        <v>18</v>
      </c>
    </row>
    <row r="55" customFormat="false" ht="15.75" hidden="false" customHeight="false" outlineLevel="0" collapsed="false">
      <c r="A55" s="1"/>
      <c r="B55" s="2"/>
      <c r="D55" s="2"/>
      <c r="F55" s="13" t="s">
        <v>58</v>
      </c>
      <c r="G55" s="9" t="n">
        <v>9</v>
      </c>
      <c r="H55" s="9" t="n">
        <v>9</v>
      </c>
      <c r="J55" s="12"/>
      <c r="L55" s="5" t="s">
        <v>18</v>
      </c>
      <c r="M55" s="5" t="s">
        <v>18</v>
      </c>
    </row>
    <row r="56" customFormat="false" ht="15.75" hidden="false" customHeight="false" outlineLevel="0" collapsed="false">
      <c r="A56" s="1"/>
      <c r="B56" s="2"/>
      <c r="D56" s="2"/>
      <c r="F56" s="13" t="s">
        <v>59</v>
      </c>
      <c r="G56" s="9" t="n">
        <v>8</v>
      </c>
      <c r="H56" s="9" t="n">
        <v>7</v>
      </c>
      <c r="J56" s="12"/>
      <c r="L56" s="5" t="s">
        <v>18</v>
      </c>
      <c r="M56" s="5" t="s">
        <v>18</v>
      </c>
    </row>
    <row r="57" customFormat="false" ht="15.75" hidden="false" customHeight="false" outlineLevel="0" collapsed="false">
      <c r="A57" s="1"/>
      <c r="B57" s="2"/>
      <c r="D57" s="2"/>
      <c r="F57" s="13" t="s">
        <v>60</v>
      </c>
      <c r="G57" s="9" t="n">
        <v>2</v>
      </c>
      <c r="H57" s="9" t="n">
        <v>5</v>
      </c>
      <c r="J57" s="12"/>
      <c r="L57" s="5" t="s">
        <v>18</v>
      </c>
      <c r="M57" s="5" t="s">
        <v>18</v>
      </c>
    </row>
    <row r="58" customFormat="false" ht="15.75" hidden="false" customHeight="false" outlineLevel="0" collapsed="false">
      <c r="A58" s="1"/>
      <c r="B58" s="2"/>
      <c r="D58" s="2"/>
      <c r="F58" s="13" t="s">
        <v>61</v>
      </c>
      <c r="G58" s="9" t="n">
        <v>5</v>
      </c>
      <c r="H58" s="9" t="n">
        <v>8</v>
      </c>
      <c r="J58" s="12"/>
      <c r="L58" s="5" t="s">
        <v>18</v>
      </c>
      <c r="M58" s="5" t="s">
        <v>18</v>
      </c>
    </row>
    <row r="59" customFormat="false" ht="15.75" hidden="false" customHeight="true" outlineLevel="0" collapsed="false">
      <c r="A59" s="1"/>
      <c r="B59" s="2"/>
      <c r="C59" s="8" t="s">
        <v>64</v>
      </c>
      <c r="D59" s="2" t="s">
        <v>50</v>
      </c>
      <c r="E59" s="2" t="s">
        <v>35</v>
      </c>
      <c r="F59" s="14" t="s">
        <v>51</v>
      </c>
      <c r="G59" s="9" t="n">
        <v>4</v>
      </c>
      <c r="H59" s="9" t="n">
        <v>4</v>
      </c>
      <c r="I59" s="2" t="n">
        <v>9</v>
      </c>
      <c r="J59" s="10" t="s">
        <v>65</v>
      </c>
      <c r="L59" s="5" t="s">
        <v>34</v>
      </c>
      <c r="M59" s="5" t="s">
        <v>18</v>
      </c>
    </row>
    <row r="60" customFormat="false" ht="15.75" hidden="false" customHeight="false" outlineLevel="0" collapsed="false">
      <c r="A60" s="1"/>
      <c r="B60" s="2"/>
      <c r="D60" s="2"/>
      <c r="E60" s="2"/>
      <c r="F60" s="14" t="s">
        <v>54</v>
      </c>
      <c r="G60" s="2" t="n">
        <v>4</v>
      </c>
      <c r="H60" s="9" t="n">
        <v>1</v>
      </c>
      <c r="I60" s="2"/>
      <c r="J60" s="10"/>
      <c r="L60" s="11" t="s">
        <v>34</v>
      </c>
      <c r="M60" s="5" t="s">
        <v>18</v>
      </c>
    </row>
    <row r="61" customFormat="false" ht="15.75" hidden="false" customHeight="false" outlineLevel="0" collapsed="false">
      <c r="A61" s="1"/>
      <c r="B61" s="2"/>
      <c r="D61" s="2"/>
      <c r="E61" s="2"/>
      <c r="F61" s="14" t="s">
        <v>55</v>
      </c>
      <c r="G61" s="2" t="n">
        <v>4</v>
      </c>
      <c r="H61" s="9" t="n">
        <v>3</v>
      </c>
      <c r="I61" s="2"/>
      <c r="J61" s="12"/>
      <c r="L61" s="11" t="s">
        <v>34</v>
      </c>
      <c r="M61" s="5" t="s">
        <v>18</v>
      </c>
    </row>
    <row r="62" customFormat="false" ht="15.75" hidden="false" customHeight="false" outlineLevel="0" collapsed="false">
      <c r="A62" s="1"/>
      <c r="B62" s="2"/>
      <c r="D62" s="2"/>
      <c r="E62" s="2"/>
      <c r="F62" s="14" t="s">
        <v>56</v>
      </c>
      <c r="G62" s="2" t="n">
        <v>4</v>
      </c>
      <c r="H62" s="9" t="n">
        <v>2</v>
      </c>
      <c r="I62" s="2"/>
      <c r="J62" s="12"/>
      <c r="L62" s="11" t="s">
        <v>34</v>
      </c>
      <c r="M62" s="5" t="s">
        <v>18</v>
      </c>
    </row>
    <row r="63" customFormat="false" ht="15.75" hidden="false" customHeight="false" outlineLevel="0" collapsed="false">
      <c r="A63" s="1"/>
      <c r="B63" s="2"/>
      <c r="D63" s="2"/>
      <c r="E63" s="2"/>
      <c r="F63" s="14" t="s">
        <v>57</v>
      </c>
      <c r="G63" s="9" t="n">
        <v>1</v>
      </c>
      <c r="H63" s="9" t="n">
        <v>6</v>
      </c>
      <c r="I63" s="2"/>
      <c r="J63" s="12"/>
      <c r="L63" s="11" t="s">
        <v>34</v>
      </c>
      <c r="M63" s="5" t="s">
        <v>18</v>
      </c>
    </row>
    <row r="64" customFormat="false" ht="15.75" hidden="false" customHeight="false" outlineLevel="0" collapsed="false">
      <c r="A64" s="1"/>
      <c r="B64" s="2"/>
      <c r="D64" s="2"/>
      <c r="E64" s="2"/>
      <c r="F64" s="14" t="s">
        <v>58</v>
      </c>
      <c r="G64" s="9" t="n">
        <v>4</v>
      </c>
      <c r="H64" s="9" t="n">
        <v>9</v>
      </c>
      <c r="I64" s="2"/>
      <c r="J64" s="12"/>
      <c r="L64" s="11" t="s">
        <v>34</v>
      </c>
      <c r="M64" s="5" t="s">
        <v>18</v>
      </c>
    </row>
    <row r="65" customFormat="false" ht="15.75" hidden="false" customHeight="false" outlineLevel="0" collapsed="false">
      <c r="A65" s="1"/>
      <c r="B65" s="2"/>
      <c r="D65" s="2"/>
      <c r="E65" s="2"/>
      <c r="F65" s="14" t="s">
        <v>59</v>
      </c>
      <c r="G65" s="9" t="n">
        <v>8</v>
      </c>
      <c r="H65" s="9" t="n">
        <v>5</v>
      </c>
      <c r="I65" s="2"/>
      <c r="J65" s="12"/>
      <c r="L65" s="11" t="s">
        <v>34</v>
      </c>
      <c r="M65" s="5" t="s">
        <v>18</v>
      </c>
    </row>
    <row r="66" customFormat="false" ht="15.75" hidden="false" customHeight="false" outlineLevel="0" collapsed="false">
      <c r="A66" s="1"/>
      <c r="B66" s="2"/>
      <c r="D66" s="2"/>
      <c r="E66" s="2"/>
      <c r="F66" s="14" t="s">
        <v>60</v>
      </c>
      <c r="G66" s="9" t="n">
        <v>7</v>
      </c>
      <c r="H66" s="9" t="n">
        <v>7</v>
      </c>
      <c r="I66" s="2"/>
      <c r="J66" s="12"/>
      <c r="L66" s="11" t="s">
        <v>34</v>
      </c>
      <c r="M66" s="5" t="s">
        <v>18</v>
      </c>
    </row>
    <row r="67" customFormat="false" ht="15.75" hidden="false" customHeight="false" outlineLevel="0" collapsed="false">
      <c r="A67" s="1"/>
      <c r="B67" s="2"/>
      <c r="D67" s="2"/>
      <c r="E67" s="2"/>
      <c r="F67" s="14" t="s">
        <v>61</v>
      </c>
      <c r="G67" s="9" t="n">
        <v>9</v>
      </c>
      <c r="H67" s="9" t="n">
        <v>8</v>
      </c>
      <c r="I67" s="2"/>
      <c r="J67" s="12"/>
      <c r="L67" s="11" t="s">
        <v>34</v>
      </c>
      <c r="M67" s="5" t="s">
        <v>18</v>
      </c>
    </row>
    <row r="68" customFormat="false" ht="15.75" hidden="false" customHeight="false" outlineLevel="0" collapsed="false">
      <c r="A68" s="1"/>
      <c r="B68" s="2"/>
      <c r="C68" s="2" t="s">
        <v>66</v>
      </c>
      <c r="D68" s="2" t="s">
        <v>63</v>
      </c>
      <c r="E68" s="2" t="s">
        <v>35</v>
      </c>
      <c r="F68" s="15" t="s">
        <v>51</v>
      </c>
      <c r="G68" s="9" t="n">
        <v>4</v>
      </c>
      <c r="H68" s="9" t="n">
        <v>4</v>
      </c>
      <c r="I68" s="2" t="n">
        <v>9</v>
      </c>
      <c r="J68" s="12"/>
      <c r="L68" s="5" t="s">
        <v>18</v>
      </c>
      <c r="M68" s="5" t="s">
        <v>18</v>
      </c>
    </row>
    <row r="69" customFormat="false" ht="15.75" hidden="false" customHeight="false" outlineLevel="0" collapsed="false">
      <c r="A69" s="1"/>
      <c r="B69" s="2"/>
      <c r="D69" s="2"/>
      <c r="E69" s="2"/>
      <c r="F69" s="15" t="s">
        <v>54</v>
      </c>
      <c r="G69" s="9" t="n">
        <v>3</v>
      </c>
      <c r="H69" s="9" t="n">
        <v>1</v>
      </c>
      <c r="I69" s="2"/>
      <c r="J69" s="12"/>
      <c r="L69" s="5" t="s">
        <v>18</v>
      </c>
      <c r="M69" s="5" t="s">
        <v>18</v>
      </c>
    </row>
    <row r="70" customFormat="false" ht="15.75" hidden="false" customHeight="false" outlineLevel="0" collapsed="false">
      <c r="A70" s="1"/>
      <c r="B70" s="2"/>
      <c r="D70" s="2"/>
      <c r="E70" s="2"/>
      <c r="F70" s="15" t="s">
        <v>55</v>
      </c>
      <c r="G70" s="9" t="n">
        <v>9</v>
      </c>
      <c r="H70" s="9" t="n">
        <v>3</v>
      </c>
      <c r="I70" s="2"/>
      <c r="J70" s="12"/>
      <c r="L70" s="5" t="s">
        <v>18</v>
      </c>
      <c r="M70" s="5" t="s">
        <v>18</v>
      </c>
    </row>
    <row r="71" customFormat="false" ht="15.75" hidden="false" customHeight="false" outlineLevel="0" collapsed="false">
      <c r="A71" s="1"/>
      <c r="B71" s="2"/>
      <c r="D71" s="2"/>
      <c r="E71" s="2"/>
      <c r="F71" s="15" t="s">
        <v>56</v>
      </c>
      <c r="G71" s="9" t="n">
        <v>6</v>
      </c>
      <c r="H71" s="9" t="n">
        <v>2</v>
      </c>
      <c r="I71" s="2"/>
      <c r="J71" s="12"/>
      <c r="L71" s="5" t="s">
        <v>18</v>
      </c>
      <c r="M71" s="5" t="s">
        <v>18</v>
      </c>
    </row>
    <row r="72" customFormat="false" ht="15.75" hidden="false" customHeight="false" outlineLevel="0" collapsed="false">
      <c r="A72" s="1"/>
      <c r="B72" s="2"/>
      <c r="D72" s="2"/>
      <c r="E72" s="2"/>
      <c r="F72" s="15" t="s">
        <v>57</v>
      </c>
      <c r="G72" s="9" t="n">
        <v>1</v>
      </c>
      <c r="H72" s="9" t="n">
        <v>6</v>
      </c>
      <c r="I72" s="2"/>
      <c r="J72" s="12"/>
      <c r="L72" s="5" t="s">
        <v>18</v>
      </c>
      <c r="M72" s="5" t="s">
        <v>18</v>
      </c>
    </row>
    <row r="73" customFormat="false" ht="15.75" hidden="false" customHeight="false" outlineLevel="0" collapsed="false">
      <c r="A73" s="1"/>
      <c r="B73" s="2"/>
      <c r="D73" s="2"/>
      <c r="E73" s="2"/>
      <c r="F73" s="15" t="s">
        <v>58</v>
      </c>
      <c r="G73" s="9" t="n">
        <v>5</v>
      </c>
      <c r="H73" s="9" t="n">
        <v>9</v>
      </c>
      <c r="I73" s="2"/>
      <c r="J73" s="12"/>
      <c r="L73" s="5" t="s">
        <v>18</v>
      </c>
      <c r="M73" s="5" t="s">
        <v>18</v>
      </c>
    </row>
    <row r="74" customFormat="false" ht="15.75" hidden="false" customHeight="false" outlineLevel="0" collapsed="false">
      <c r="A74" s="1"/>
      <c r="B74" s="2"/>
      <c r="D74" s="2"/>
      <c r="E74" s="2"/>
      <c r="F74" s="15" t="s">
        <v>59</v>
      </c>
      <c r="G74" s="9" t="n">
        <v>8</v>
      </c>
      <c r="H74" s="9" t="n">
        <v>5</v>
      </c>
      <c r="I74" s="2"/>
      <c r="J74" s="12"/>
      <c r="L74" s="5" t="s">
        <v>18</v>
      </c>
      <c r="M74" s="5" t="s">
        <v>18</v>
      </c>
    </row>
    <row r="75" customFormat="false" ht="15.75" hidden="false" customHeight="false" outlineLevel="0" collapsed="false">
      <c r="A75" s="1"/>
      <c r="B75" s="2"/>
      <c r="D75" s="2"/>
      <c r="E75" s="2"/>
      <c r="F75" s="15" t="s">
        <v>60</v>
      </c>
      <c r="G75" s="9" t="n">
        <v>2</v>
      </c>
      <c r="H75" s="9" t="n">
        <v>7</v>
      </c>
      <c r="I75" s="2"/>
      <c r="J75" s="12"/>
      <c r="L75" s="5" t="s">
        <v>18</v>
      </c>
      <c r="M75" s="5" t="s">
        <v>18</v>
      </c>
    </row>
    <row r="76" customFormat="false" ht="15.75" hidden="false" customHeight="false" outlineLevel="0" collapsed="false">
      <c r="A76" s="1"/>
      <c r="B76" s="2"/>
      <c r="D76" s="2"/>
      <c r="E76" s="2"/>
      <c r="F76" s="15" t="s">
        <v>61</v>
      </c>
      <c r="G76" s="9" t="n">
        <v>7</v>
      </c>
      <c r="H76" s="9" t="n">
        <v>8</v>
      </c>
      <c r="I76" s="2"/>
      <c r="J76" s="12"/>
      <c r="L76" s="5" t="s">
        <v>18</v>
      </c>
      <c r="M76" s="5" t="s">
        <v>18</v>
      </c>
    </row>
    <row r="77" customFormat="false" ht="15.75" hidden="false" customHeight="true" outlineLevel="0" collapsed="false">
      <c r="A77" s="1"/>
      <c r="B77" s="2"/>
      <c r="C77" s="8" t="s">
        <v>67</v>
      </c>
      <c r="D77" s="2" t="s">
        <v>50</v>
      </c>
      <c r="E77" s="2" t="s">
        <v>35</v>
      </c>
      <c r="F77" s="2" t="s">
        <v>51</v>
      </c>
      <c r="G77" s="9" t="n">
        <v>7</v>
      </c>
      <c r="H77" s="9" t="n">
        <v>4</v>
      </c>
      <c r="I77" s="2" t="n">
        <v>9</v>
      </c>
      <c r="J77" s="10" t="s">
        <v>68</v>
      </c>
      <c r="L77" s="5" t="s">
        <v>34</v>
      </c>
      <c r="M77" s="5" t="s">
        <v>18</v>
      </c>
    </row>
    <row r="78" customFormat="false" ht="15.75" hidden="false" customHeight="false" outlineLevel="0" collapsed="false">
      <c r="A78" s="1"/>
      <c r="B78" s="2"/>
      <c r="D78" s="2"/>
      <c r="E78" s="2"/>
      <c r="F78" s="2" t="s">
        <v>54</v>
      </c>
      <c r="G78" s="9" t="n">
        <v>4</v>
      </c>
      <c r="H78" s="9" t="n">
        <v>1</v>
      </c>
      <c r="I78" s="2"/>
      <c r="J78" s="10"/>
      <c r="L78" s="11" t="s">
        <v>34</v>
      </c>
      <c r="M78" s="5" t="s">
        <v>18</v>
      </c>
    </row>
    <row r="79" customFormat="false" ht="15.75" hidden="false" customHeight="false" outlineLevel="0" collapsed="false">
      <c r="A79" s="1"/>
      <c r="B79" s="2"/>
      <c r="D79" s="2"/>
      <c r="E79" s="2"/>
      <c r="F79" s="2" t="s">
        <v>55</v>
      </c>
      <c r="G79" s="9" t="n">
        <v>8</v>
      </c>
      <c r="H79" s="9" t="n">
        <v>2</v>
      </c>
      <c r="I79" s="2"/>
      <c r="J79" s="12"/>
      <c r="L79" s="11" t="s">
        <v>34</v>
      </c>
      <c r="M79" s="5" t="s">
        <v>18</v>
      </c>
    </row>
    <row r="80" customFormat="false" ht="15.75" hidden="false" customHeight="false" outlineLevel="0" collapsed="false">
      <c r="A80" s="1"/>
      <c r="B80" s="2"/>
      <c r="D80" s="2"/>
      <c r="E80" s="2"/>
      <c r="F80" s="2" t="s">
        <v>56</v>
      </c>
      <c r="G80" s="9" t="n">
        <v>6</v>
      </c>
      <c r="H80" s="9" t="n">
        <v>3</v>
      </c>
      <c r="I80" s="2"/>
      <c r="J80" s="12"/>
      <c r="L80" s="11" t="s">
        <v>34</v>
      </c>
      <c r="M80" s="5" t="s">
        <v>18</v>
      </c>
    </row>
    <row r="81" customFormat="false" ht="15.75" hidden="false" customHeight="false" outlineLevel="0" collapsed="false">
      <c r="A81" s="1"/>
      <c r="B81" s="2"/>
      <c r="D81" s="2"/>
      <c r="E81" s="2"/>
      <c r="F81" s="2" t="s">
        <v>57</v>
      </c>
      <c r="G81" s="9" t="n">
        <v>3</v>
      </c>
      <c r="H81" s="9" t="n">
        <v>7</v>
      </c>
      <c r="I81" s="2"/>
      <c r="J81" s="12"/>
      <c r="L81" s="11" t="s">
        <v>34</v>
      </c>
      <c r="M81" s="5" t="s">
        <v>18</v>
      </c>
    </row>
    <row r="82" customFormat="false" ht="15.75" hidden="false" customHeight="false" outlineLevel="0" collapsed="false">
      <c r="A82" s="1"/>
      <c r="B82" s="2"/>
      <c r="D82" s="2"/>
      <c r="E82" s="2"/>
      <c r="F82" s="2" t="s">
        <v>58</v>
      </c>
      <c r="G82" s="9" t="n">
        <v>5</v>
      </c>
      <c r="H82" s="9" t="n">
        <v>9</v>
      </c>
      <c r="I82" s="2"/>
      <c r="J82" s="12"/>
      <c r="L82" s="11" t="s">
        <v>34</v>
      </c>
      <c r="M82" s="5" t="s">
        <v>18</v>
      </c>
    </row>
    <row r="83" customFormat="false" ht="15.75" hidden="false" customHeight="false" outlineLevel="0" collapsed="false">
      <c r="A83" s="1"/>
      <c r="B83" s="2"/>
      <c r="D83" s="2"/>
      <c r="E83" s="2"/>
      <c r="F83" s="2" t="s">
        <v>59</v>
      </c>
      <c r="G83" s="9" t="n">
        <v>1</v>
      </c>
      <c r="H83" s="9" t="n">
        <v>5</v>
      </c>
      <c r="I83" s="2"/>
      <c r="J83" s="12"/>
      <c r="L83" s="11" t="s">
        <v>34</v>
      </c>
      <c r="M83" s="5" t="s">
        <v>18</v>
      </c>
    </row>
    <row r="84" customFormat="false" ht="15.75" hidden="false" customHeight="false" outlineLevel="0" collapsed="false">
      <c r="A84" s="1"/>
      <c r="B84" s="2"/>
      <c r="D84" s="2"/>
      <c r="E84" s="2"/>
      <c r="F84" s="2" t="s">
        <v>60</v>
      </c>
      <c r="G84" s="9" t="n">
        <v>9</v>
      </c>
      <c r="H84" s="9" t="n">
        <v>6</v>
      </c>
      <c r="I84" s="2"/>
      <c r="J84" s="12"/>
      <c r="L84" s="11" t="s">
        <v>34</v>
      </c>
      <c r="M84" s="5" t="s">
        <v>18</v>
      </c>
    </row>
    <row r="85" customFormat="false" ht="15.75" hidden="false" customHeight="false" outlineLevel="0" collapsed="false">
      <c r="A85" s="1"/>
      <c r="B85" s="2"/>
      <c r="D85" s="2"/>
      <c r="E85" s="2"/>
      <c r="F85" s="2" t="s">
        <v>61</v>
      </c>
      <c r="G85" s="9" t="n">
        <v>2</v>
      </c>
      <c r="H85" s="9" t="n">
        <v>8</v>
      </c>
      <c r="I85" s="2"/>
      <c r="J85" s="12"/>
      <c r="L85" s="11" t="s">
        <v>34</v>
      </c>
      <c r="M85" s="5" t="s">
        <v>18</v>
      </c>
    </row>
    <row r="86" customFormat="false" ht="15.75" hidden="false" customHeight="false" outlineLevel="0" collapsed="false">
      <c r="A86" s="1"/>
      <c r="B86" s="2"/>
      <c r="C86" s="12" t="s">
        <v>69</v>
      </c>
      <c r="D86" s="2" t="s">
        <v>63</v>
      </c>
      <c r="E86" s="2" t="s">
        <v>35</v>
      </c>
      <c r="F86" s="13" t="s">
        <v>51</v>
      </c>
      <c r="G86" s="2" t="n">
        <v>4.5</v>
      </c>
      <c r="H86" s="9" t="n">
        <v>4</v>
      </c>
      <c r="I86" s="2" t="n">
        <v>9</v>
      </c>
      <c r="J86" s="12"/>
      <c r="L86" s="5" t="s">
        <v>18</v>
      </c>
      <c r="M86" s="5" t="s">
        <v>18</v>
      </c>
    </row>
    <row r="87" customFormat="false" ht="15.75" hidden="false" customHeight="false" outlineLevel="0" collapsed="false">
      <c r="A87" s="1"/>
      <c r="B87" s="2"/>
      <c r="D87" s="2"/>
      <c r="E87" s="2"/>
      <c r="F87" s="13" t="s">
        <v>54</v>
      </c>
      <c r="G87" s="9" t="n">
        <v>3</v>
      </c>
      <c r="H87" s="9" t="n">
        <v>1</v>
      </c>
      <c r="I87" s="2"/>
      <c r="J87" s="12"/>
      <c r="L87" s="5" t="s">
        <v>18</v>
      </c>
      <c r="M87" s="5" t="s">
        <v>18</v>
      </c>
    </row>
    <row r="88" customFormat="false" ht="15.75" hidden="false" customHeight="false" outlineLevel="0" collapsed="false">
      <c r="A88" s="1"/>
      <c r="B88" s="2"/>
      <c r="D88" s="2"/>
      <c r="E88" s="2"/>
      <c r="F88" s="13" t="s">
        <v>55</v>
      </c>
      <c r="G88" s="9" t="n">
        <v>6</v>
      </c>
      <c r="H88" s="9" t="n">
        <v>2</v>
      </c>
      <c r="I88" s="2"/>
      <c r="J88" s="12"/>
      <c r="L88" s="5" t="s">
        <v>18</v>
      </c>
      <c r="M88" s="5" t="s">
        <v>18</v>
      </c>
    </row>
    <row r="89" customFormat="false" ht="15.75" hidden="false" customHeight="false" outlineLevel="0" collapsed="false">
      <c r="A89" s="1"/>
      <c r="B89" s="2"/>
      <c r="D89" s="2"/>
      <c r="E89" s="2"/>
      <c r="F89" s="13" t="s">
        <v>56</v>
      </c>
      <c r="G89" s="9" t="n">
        <v>7</v>
      </c>
      <c r="H89" s="9" t="n">
        <v>3</v>
      </c>
      <c r="I89" s="2"/>
      <c r="J89" s="12"/>
      <c r="L89" s="5" t="s">
        <v>18</v>
      </c>
      <c r="M89" s="5" t="s">
        <v>18</v>
      </c>
    </row>
    <row r="90" customFormat="false" ht="15.75" hidden="false" customHeight="false" outlineLevel="0" collapsed="false">
      <c r="A90" s="1"/>
      <c r="B90" s="2"/>
      <c r="D90" s="2"/>
      <c r="E90" s="2"/>
      <c r="F90" s="13" t="s">
        <v>57</v>
      </c>
      <c r="G90" s="2" t="n">
        <v>1.5</v>
      </c>
      <c r="H90" s="9" t="n">
        <v>7</v>
      </c>
      <c r="I90" s="2"/>
      <c r="J90" s="12"/>
      <c r="L90" s="5" t="s">
        <v>18</v>
      </c>
      <c r="M90" s="5" t="s">
        <v>18</v>
      </c>
    </row>
    <row r="91" customFormat="false" ht="15.75" hidden="false" customHeight="false" outlineLevel="0" collapsed="false">
      <c r="A91" s="1"/>
      <c r="B91" s="2"/>
      <c r="D91" s="2"/>
      <c r="E91" s="2"/>
      <c r="F91" s="13" t="s">
        <v>58</v>
      </c>
      <c r="G91" s="2" t="n">
        <v>4.5</v>
      </c>
      <c r="H91" s="9" t="n">
        <v>9</v>
      </c>
      <c r="I91" s="2"/>
      <c r="J91" s="12"/>
      <c r="L91" s="5" t="s">
        <v>18</v>
      </c>
      <c r="M91" s="5" t="s">
        <v>18</v>
      </c>
    </row>
    <row r="92" customFormat="false" ht="15.75" hidden="false" customHeight="false" outlineLevel="0" collapsed="false">
      <c r="A92" s="1"/>
      <c r="B92" s="2"/>
      <c r="D92" s="2"/>
      <c r="E92" s="2"/>
      <c r="F92" s="13" t="s">
        <v>59</v>
      </c>
      <c r="G92" s="9" t="n">
        <v>9</v>
      </c>
      <c r="H92" s="9" t="n">
        <v>5</v>
      </c>
      <c r="I92" s="2"/>
      <c r="J92" s="12"/>
      <c r="L92" s="5" t="s">
        <v>18</v>
      </c>
      <c r="M92" s="5" t="s">
        <v>18</v>
      </c>
    </row>
    <row r="93" customFormat="false" ht="15.75" hidden="false" customHeight="false" outlineLevel="0" collapsed="false">
      <c r="A93" s="1"/>
      <c r="B93" s="2"/>
      <c r="D93" s="2"/>
      <c r="E93" s="2"/>
      <c r="F93" s="13" t="s">
        <v>60</v>
      </c>
      <c r="G93" s="2" t="n">
        <v>1.5</v>
      </c>
      <c r="H93" s="9" t="n">
        <v>6</v>
      </c>
      <c r="I93" s="2"/>
      <c r="J93" s="12"/>
      <c r="L93" s="5" t="s">
        <v>18</v>
      </c>
      <c r="M93" s="5" t="s">
        <v>18</v>
      </c>
    </row>
    <row r="94" customFormat="false" ht="15.75" hidden="false" customHeight="false" outlineLevel="0" collapsed="false">
      <c r="A94" s="1"/>
      <c r="B94" s="2"/>
      <c r="D94" s="2"/>
      <c r="E94" s="2"/>
      <c r="F94" s="13" t="s">
        <v>61</v>
      </c>
      <c r="G94" s="9" t="n">
        <v>8</v>
      </c>
      <c r="H94" s="9" t="n">
        <v>8</v>
      </c>
      <c r="I94" s="2"/>
      <c r="J94" s="12"/>
      <c r="L94" s="5" t="s">
        <v>18</v>
      </c>
      <c r="M94" s="5" t="s">
        <v>18</v>
      </c>
    </row>
    <row r="95" customFormat="false" ht="15.75" hidden="false" customHeight="true" outlineLevel="0" collapsed="false">
      <c r="A95" s="1"/>
      <c r="B95" s="2"/>
      <c r="C95" s="8" t="s">
        <v>70</v>
      </c>
      <c r="D95" s="2" t="s">
        <v>50</v>
      </c>
      <c r="E95" s="2" t="s">
        <v>35</v>
      </c>
      <c r="F95" s="14" t="s">
        <v>51</v>
      </c>
      <c r="G95" s="9" t="n">
        <v>5</v>
      </c>
      <c r="H95" s="9" t="n">
        <v>4</v>
      </c>
      <c r="I95" s="2" t="n">
        <v>9</v>
      </c>
      <c r="J95" s="10" t="s">
        <v>71</v>
      </c>
      <c r="L95" s="5" t="s">
        <v>34</v>
      </c>
      <c r="M95" s="5" t="s">
        <v>18</v>
      </c>
    </row>
    <row r="96" customFormat="false" ht="15.75" hidden="false" customHeight="false" outlineLevel="0" collapsed="false">
      <c r="A96" s="1"/>
      <c r="B96" s="2"/>
      <c r="D96" s="2"/>
      <c r="E96" s="2"/>
      <c r="F96" s="14" t="s">
        <v>54</v>
      </c>
      <c r="G96" s="9" t="n">
        <v>2</v>
      </c>
      <c r="H96" s="9" t="n">
        <v>1</v>
      </c>
      <c r="I96" s="2"/>
      <c r="J96" s="10"/>
      <c r="L96" s="11" t="s">
        <v>34</v>
      </c>
      <c r="M96" s="5" t="s">
        <v>18</v>
      </c>
    </row>
    <row r="97" customFormat="false" ht="15.75" hidden="false" customHeight="false" outlineLevel="0" collapsed="false">
      <c r="A97" s="1"/>
      <c r="B97" s="2"/>
      <c r="D97" s="2"/>
      <c r="E97" s="2"/>
      <c r="F97" s="14" t="s">
        <v>55</v>
      </c>
      <c r="G97" s="9" t="n">
        <v>9</v>
      </c>
      <c r="H97" s="9" t="n">
        <v>3</v>
      </c>
      <c r="I97" s="2"/>
      <c r="J97" s="12"/>
      <c r="L97" s="11" t="s">
        <v>34</v>
      </c>
      <c r="M97" s="5" t="s">
        <v>18</v>
      </c>
    </row>
    <row r="98" customFormat="false" ht="15.75" hidden="false" customHeight="false" outlineLevel="0" collapsed="false">
      <c r="A98" s="1"/>
      <c r="B98" s="2"/>
      <c r="D98" s="2"/>
      <c r="E98" s="2"/>
      <c r="F98" s="14" t="s">
        <v>56</v>
      </c>
      <c r="G98" s="9" t="n">
        <v>8</v>
      </c>
      <c r="H98" s="9" t="n">
        <v>2</v>
      </c>
      <c r="I98" s="2"/>
      <c r="J98" s="12"/>
      <c r="L98" s="11" t="s">
        <v>34</v>
      </c>
      <c r="M98" s="5" t="s">
        <v>18</v>
      </c>
    </row>
    <row r="99" customFormat="false" ht="15.75" hidden="false" customHeight="false" outlineLevel="0" collapsed="false">
      <c r="A99" s="1"/>
      <c r="B99" s="2"/>
      <c r="D99" s="2"/>
      <c r="E99" s="2"/>
      <c r="F99" s="14" t="s">
        <v>57</v>
      </c>
      <c r="G99" s="9" t="n">
        <v>2</v>
      </c>
      <c r="H99" s="9" t="n">
        <v>7</v>
      </c>
      <c r="I99" s="2"/>
      <c r="J99" s="12"/>
      <c r="L99" s="11" t="s">
        <v>34</v>
      </c>
      <c r="M99" s="5" t="s">
        <v>18</v>
      </c>
    </row>
    <row r="100" customFormat="false" ht="15.75" hidden="false" customHeight="false" outlineLevel="0" collapsed="false">
      <c r="A100" s="1"/>
      <c r="B100" s="2"/>
      <c r="D100" s="2"/>
      <c r="E100" s="2"/>
      <c r="F100" s="14" t="s">
        <v>58</v>
      </c>
      <c r="G100" s="9" t="n">
        <v>6</v>
      </c>
      <c r="H100" s="9" t="n">
        <v>9</v>
      </c>
      <c r="I100" s="2"/>
      <c r="J100" s="12"/>
      <c r="L100" s="11" t="s">
        <v>34</v>
      </c>
      <c r="M100" s="5" t="s">
        <v>18</v>
      </c>
    </row>
    <row r="101" customFormat="false" ht="15.75" hidden="false" customHeight="false" outlineLevel="0" collapsed="false">
      <c r="A101" s="1"/>
      <c r="B101" s="2"/>
      <c r="D101" s="2"/>
      <c r="E101" s="2"/>
      <c r="F101" s="14" t="s">
        <v>59</v>
      </c>
      <c r="G101" s="9" t="n">
        <v>2</v>
      </c>
      <c r="H101" s="9" t="n">
        <v>5</v>
      </c>
      <c r="I101" s="2"/>
      <c r="J101" s="12"/>
      <c r="L101" s="11" t="s">
        <v>34</v>
      </c>
      <c r="M101" s="5" t="s">
        <v>18</v>
      </c>
    </row>
    <row r="102" customFormat="false" ht="15.75" hidden="false" customHeight="false" outlineLevel="0" collapsed="false">
      <c r="A102" s="1"/>
      <c r="B102" s="2"/>
      <c r="D102" s="2"/>
      <c r="E102" s="2"/>
      <c r="F102" s="14" t="s">
        <v>60</v>
      </c>
      <c r="G102" s="9" t="n">
        <v>7</v>
      </c>
      <c r="H102" s="9" t="n">
        <v>6</v>
      </c>
      <c r="I102" s="2"/>
      <c r="J102" s="12"/>
      <c r="L102" s="11" t="s">
        <v>34</v>
      </c>
      <c r="M102" s="5" t="s">
        <v>18</v>
      </c>
    </row>
    <row r="103" customFormat="false" ht="15.75" hidden="false" customHeight="false" outlineLevel="0" collapsed="false">
      <c r="A103" s="1"/>
      <c r="B103" s="2"/>
      <c r="D103" s="2"/>
      <c r="E103" s="2"/>
      <c r="F103" s="14" t="s">
        <v>61</v>
      </c>
      <c r="G103" s="9" t="n">
        <v>4</v>
      </c>
      <c r="H103" s="9" t="n">
        <v>8</v>
      </c>
      <c r="I103" s="2"/>
      <c r="J103" s="12"/>
      <c r="L103" s="11" t="s">
        <v>34</v>
      </c>
      <c r="M103" s="5" t="s">
        <v>18</v>
      </c>
    </row>
    <row r="104" customFormat="false" ht="15.75" hidden="false" customHeight="false" outlineLevel="0" collapsed="false">
      <c r="A104" s="1"/>
      <c r="B104" s="2"/>
      <c r="C104" s="2" t="s">
        <v>72</v>
      </c>
      <c r="D104" s="2" t="s">
        <v>63</v>
      </c>
      <c r="E104" s="2" t="s">
        <v>35</v>
      </c>
      <c r="F104" s="15" t="s">
        <v>51</v>
      </c>
      <c r="G104" s="9" t="n">
        <v>5</v>
      </c>
      <c r="H104" s="9" t="n">
        <v>4</v>
      </c>
      <c r="I104" s="2" t="n">
        <v>9</v>
      </c>
      <c r="J104" s="12"/>
      <c r="L104" s="5" t="s">
        <v>18</v>
      </c>
      <c r="M104" s="5" t="s">
        <v>18</v>
      </c>
    </row>
    <row r="105" customFormat="false" ht="15.75" hidden="false" customHeight="false" outlineLevel="0" collapsed="false">
      <c r="A105" s="1"/>
      <c r="B105" s="2"/>
      <c r="D105" s="2"/>
      <c r="E105" s="2"/>
      <c r="F105" s="15" t="s">
        <v>54</v>
      </c>
      <c r="G105" s="9" t="n">
        <v>2</v>
      </c>
      <c r="H105" s="9" t="n">
        <v>1</v>
      </c>
      <c r="I105" s="2"/>
      <c r="J105" s="12"/>
      <c r="L105" s="5" t="s">
        <v>18</v>
      </c>
      <c r="M105" s="5" t="s">
        <v>18</v>
      </c>
    </row>
    <row r="106" customFormat="false" ht="15.75" hidden="false" customHeight="false" outlineLevel="0" collapsed="false">
      <c r="A106" s="1"/>
      <c r="B106" s="2"/>
      <c r="D106" s="2"/>
      <c r="E106" s="2"/>
      <c r="F106" s="15" t="s">
        <v>55</v>
      </c>
      <c r="G106" s="9" t="n">
        <v>9</v>
      </c>
      <c r="H106" s="9" t="n">
        <v>3</v>
      </c>
      <c r="I106" s="2"/>
      <c r="J106" s="12"/>
      <c r="L106" s="5" t="s">
        <v>18</v>
      </c>
      <c r="M106" s="5" t="s">
        <v>18</v>
      </c>
    </row>
    <row r="107" customFormat="false" ht="15.75" hidden="false" customHeight="false" outlineLevel="0" collapsed="false">
      <c r="A107" s="1"/>
      <c r="B107" s="2"/>
      <c r="D107" s="2"/>
      <c r="E107" s="2"/>
      <c r="F107" s="15" t="s">
        <v>56</v>
      </c>
      <c r="G107" s="9" t="n">
        <v>8</v>
      </c>
      <c r="H107" s="9" t="n">
        <v>2</v>
      </c>
      <c r="I107" s="2"/>
      <c r="J107" s="12"/>
      <c r="L107" s="5" t="s">
        <v>18</v>
      </c>
      <c r="M107" s="5" t="s">
        <v>18</v>
      </c>
    </row>
    <row r="108" customFormat="false" ht="15.75" hidden="false" customHeight="false" outlineLevel="0" collapsed="false">
      <c r="A108" s="1"/>
      <c r="B108" s="2"/>
      <c r="D108" s="2"/>
      <c r="E108" s="2"/>
      <c r="F108" s="15" t="s">
        <v>57</v>
      </c>
      <c r="G108" s="9" t="n">
        <v>1</v>
      </c>
      <c r="H108" s="9" t="n">
        <v>7</v>
      </c>
      <c r="I108" s="2"/>
      <c r="J108" s="12"/>
      <c r="L108" s="5" t="s">
        <v>18</v>
      </c>
      <c r="M108" s="5" t="s">
        <v>18</v>
      </c>
    </row>
    <row r="109" customFormat="false" ht="15.75" hidden="false" customHeight="false" outlineLevel="0" collapsed="false">
      <c r="A109" s="1"/>
      <c r="B109" s="2"/>
      <c r="D109" s="2"/>
      <c r="E109" s="2"/>
      <c r="F109" s="15" t="s">
        <v>58</v>
      </c>
      <c r="G109" s="9" t="n">
        <v>3</v>
      </c>
      <c r="H109" s="9" t="n">
        <v>9</v>
      </c>
      <c r="I109" s="2"/>
      <c r="J109" s="12"/>
      <c r="L109" s="5" t="s">
        <v>18</v>
      </c>
      <c r="M109" s="5" t="s">
        <v>18</v>
      </c>
    </row>
    <row r="110" customFormat="false" ht="15.75" hidden="false" customHeight="false" outlineLevel="0" collapsed="false">
      <c r="A110" s="1"/>
      <c r="B110" s="2"/>
      <c r="D110" s="2"/>
      <c r="E110" s="2"/>
      <c r="F110" s="15" t="s">
        <v>59</v>
      </c>
      <c r="G110" s="9" t="n">
        <v>6</v>
      </c>
      <c r="H110" s="9" t="n">
        <v>5</v>
      </c>
      <c r="I110" s="2"/>
      <c r="J110" s="12"/>
      <c r="L110" s="5" t="s">
        <v>18</v>
      </c>
      <c r="M110" s="5" t="s">
        <v>18</v>
      </c>
    </row>
    <row r="111" customFormat="false" ht="15.75" hidden="false" customHeight="false" outlineLevel="0" collapsed="false">
      <c r="A111" s="1"/>
      <c r="B111" s="2"/>
      <c r="D111" s="2"/>
      <c r="E111" s="2"/>
      <c r="F111" s="15" t="s">
        <v>60</v>
      </c>
      <c r="G111" s="9" t="n">
        <v>4</v>
      </c>
      <c r="H111" s="9" t="n">
        <v>6</v>
      </c>
      <c r="I111" s="2"/>
      <c r="J111" s="12"/>
      <c r="L111" s="5" t="s">
        <v>18</v>
      </c>
      <c r="M111" s="5" t="s">
        <v>18</v>
      </c>
    </row>
    <row r="112" customFormat="false" ht="15.75" hidden="false" customHeight="false" outlineLevel="0" collapsed="false">
      <c r="A112" s="1"/>
      <c r="B112" s="2"/>
      <c r="D112" s="2"/>
      <c r="E112" s="2"/>
      <c r="F112" s="15" t="s">
        <v>61</v>
      </c>
      <c r="G112" s="9" t="n">
        <v>7</v>
      </c>
      <c r="H112" s="9" t="n">
        <v>8</v>
      </c>
      <c r="I112" s="2"/>
      <c r="J112" s="12"/>
      <c r="L112" s="5" t="s">
        <v>18</v>
      </c>
      <c r="M112" s="5" t="s">
        <v>18</v>
      </c>
    </row>
    <row r="113" customFormat="false" ht="15.75" hidden="false" customHeight="true" outlineLevel="0" collapsed="false">
      <c r="A113" s="1"/>
      <c r="B113" s="2"/>
      <c r="C113" s="8" t="s">
        <v>73</v>
      </c>
      <c r="D113" s="2" t="s">
        <v>50</v>
      </c>
      <c r="E113" s="2" t="s">
        <v>35</v>
      </c>
      <c r="F113" s="16" t="s">
        <v>51</v>
      </c>
      <c r="G113" s="9" t="n">
        <v>6</v>
      </c>
      <c r="H113" s="9" t="n">
        <v>5</v>
      </c>
      <c r="I113" s="2" t="n">
        <v>9</v>
      </c>
      <c r="J113" s="10" t="s">
        <v>74</v>
      </c>
      <c r="L113" s="5" t="s">
        <v>34</v>
      </c>
      <c r="M113" s="5" t="s">
        <v>18</v>
      </c>
    </row>
    <row r="114" customFormat="false" ht="15.75" hidden="false" customHeight="false" outlineLevel="0" collapsed="false">
      <c r="A114" s="1"/>
      <c r="B114" s="2"/>
      <c r="D114" s="2"/>
      <c r="E114" s="2"/>
      <c r="F114" s="16" t="s">
        <v>54</v>
      </c>
      <c r="G114" s="9" t="n">
        <v>4</v>
      </c>
      <c r="H114" s="9" t="n">
        <v>1</v>
      </c>
      <c r="I114" s="2"/>
      <c r="J114" s="10"/>
      <c r="L114" s="11" t="s">
        <v>34</v>
      </c>
      <c r="M114" s="5" t="s">
        <v>18</v>
      </c>
    </row>
    <row r="115" customFormat="false" ht="15.75" hidden="false" customHeight="false" outlineLevel="0" collapsed="false">
      <c r="A115" s="1"/>
      <c r="B115" s="2"/>
      <c r="D115" s="2"/>
      <c r="E115" s="2"/>
      <c r="F115" s="16" t="s">
        <v>55</v>
      </c>
      <c r="G115" s="9" t="n">
        <v>5</v>
      </c>
      <c r="H115" s="9" t="n">
        <v>3</v>
      </c>
      <c r="I115" s="2"/>
      <c r="J115" s="12"/>
      <c r="L115" s="11" t="s">
        <v>34</v>
      </c>
      <c r="M115" s="5" t="s">
        <v>18</v>
      </c>
    </row>
    <row r="116" customFormat="false" ht="15.75" hidden="false" customHeight="false" outlineLevel="0" collapsed="false">
      <c r="A116" s="1"/>
      <c r="B116" s="2"/>
      <c r="D116" s="2"/>
      <c r="E116" s="2"/>
      <c r="F116" s="16" t="s">
        <v>56</v>
      </c>
      <c r="G116" s="9" t="n">
        <v>7.5</v>
      </c>
      <c r="H116" s="9" t="n">
        <v>2</v>
      </c>
      <c r="I116" s="2"/>
      <c r="J116" s="12"/>
      <c r="L116" s="11" t="s">
        <v>34</v>
      </c>
      <c r="M116" s="5" t="s">
        <v>18</v>
      </c>
    </row>
    <row r="117" customFormat="false" ht="15.75" hidden="false" customHeight="false" outlineLevel="0" collapsed="false">
      <c r="A117" s="1"/>
      <c r="B117" s="2"/>
      <c r="D117" s="2"/>
      <c r="E117" s="2"/>
      <c r="F117" s="16" t="s">
        <v>57</v>
      </c>
      <c r="G117" s="9" t="n">
        <v>3</v>
      </c>
      <c r="H117" s="9" t="n">
        <v>9</v>
      </c>
      <c r="I117" s="2"/>
      <c r="J117" s="12"/>
      <c r="L117" s="11" t="s">
        <v>34</v>
      </c>
      <c r="M117" s="5" t="s">
        <v>18</v>
      </c>
    </row>
    <row r="118" customFormat="false" ht="15.75" hidden="false" customHeight="false" outlineLevel="0" collapsed="false">
      <c r="A118" s="1"/>
      <c r="B118" s="2"/>
      <c r="D118" s="2"/>
      <c r="E118" s="2"/>
      <c r="F118" s="16" t="s">
        <v>58</v>
      </c>
      <c r="G118" s="9" t="n">
        <v>1</v>
      </c>
      <c r="H118" s="9" t="n">
        <v>7</v>
      </c>
      <c r="I118" s="2"/>
      <c r="J118" s="12"/>
      <c r="L118" s="11" t="s">
        <v>34</v>
      </c>
      <c r="M118" s="5" t="s">
        <v>18</v>
      </c>
    </row>
    <row r="119" customFormat="false" ht="15.75" hidden="false" customHeight="false" outlineLevel="0" collapsed="false">
      <c r="A119" s="1"/>
      <c r="B119" s="2"/>
      <c r="D119" s="2"/>
      <c r="E119" s="2"/>
      <c r="F119" s="16" t="s">
        <v>59</v>
      </c>
      <c r="G119" s="9" t="n">
        <v>2</v>
      </c>
      <c r="H119" s="9" t="n">
        <v>4</v>
      </c>
      <c r="I119" s="2"/>
      <c r="J119" s="12"/>
      <c r="L119" s="11" t="s">
        <v>34</v>
      </c>
      <c r="M119" s="5" t="s">
        <v>18</v>
      </c>
    </row>
    <row r="120" customFormat="false" ht="15.75" hidden="false" customHeight="false" outlineLevel="0" collapsed="false">
      <c r="A120" s="1"/>
      <c r="B120" s="2"/>
      <c r="D120" s="2"/>
      <c r="E120" s="2"/>
      <c r="F120" s="16" t="s">
        <v>60</v>
      </c>
      <c r="G120" s="9" t="n">
        <v>7.5</v>
      </c>
      <c r="H120" s="9" t="n">
        <v>6</v>
      </c>
      <c r="I120" s="2"/>
      <c r="J120" s="12"/>
      <c r="L120" s="11" t="s">
        <v>34</v>
      </c>
      <c r="M120" s="5" t="s">
        <v>18</v>
      </c>
    </row>
    <row r="121" customFormat="false" ht="15.75" hidden="false" customHeight="false" outlineLevel="0" collapsed="false">
      <c r="A121" s="1"/>
      <c r="B121" s="2"/>
      <c r="D121" s="2"/>
      <c r="E121" s="2"/>
      <c r="F121" s="16" t="s">
        <v>61</v>
      </c>
      <c r="G121" s="9" t="n">
        <v>9</v>
      </c>
      <c r="H121" s="9" t="n">
        <v>8</v>
      </c>
      <c r="I121" s="2"/>
      <c r="J121" s="12"/>
      <c r="L121" s="11" t="s">
        <v>34</v>
      </c>
      <c r="M121" s="5" t="s">
        <v>18</v>
      </c>
    </row>
    <row r="122" customFormat="false" ht="15.75" hidden="false" customHeight="false" outlineLevel="0" collapsed="false">
      <c r="A122" s="1"/>
      <c r="B122" s="2"/>
      <c r="C122" s="2" t="s">
        <v>75</v>
      </c>
      <c r="D122" s="2" t="s">
        <v>63</v>
      </c>
      <c r="E122" s="2" t="s">
        <v>35</v>
      </c>
      <c r="F122" s="17" t="s">
        <v>51</v>
      </c>
      <c r="G122" s="9" t="n">
        <v>3</v>
      </c>
      <c r="H122" s="9" t="n">
        <v>5</v>
      </c>
      <c r="I122" s="2" t="n">
        <v>9</v>
      </c>
      <c r="J122" s="12"/>
      <c r="L122" s="5" t="s">
        <v>18</v>
      </c>
      <c r="M122" s="5" t="s">
        <v>18</v>
      </c>
    </row>
    <row r="123" customFormat="false" ht="15.75" hidden="false" customHeight="false" outlineLevel="0" collapsed="false">
      <c r="A123" s="1"/>
      <c r="B123" s="2"/>
      <c r="D123" s="2"/>
      <c r="E123" s="2"/>
      <c r="F123" s="17" t="s">
        <v>54</v>
      </c>
      <c r="G123" s="9" t="n">
        <v>2</v>
      </c>
      <c r="H123" s="9" t="n">
        <v>1</v>
      </c>
      <c r="I123" s="2"/>
      <c r="J123" s="12"/>
      <c r="L123" s="5" t="s">
        <v>18</v>
      </c>
      <c r="M123" s="5" t="s">
        <v>18</v>
      </c>
    </row>
    <row r="124" customFormat="false" ht="15.75" hidden="false" customHeight="false" outlineLevel="0" collapsed="false">
      <c r="A124" s="1"/>
      <c r="B124" s="2"/>
      <c r="D124" s="2"/>
      <c r="E124" s="2"/>
      <c r="F124" s="17" t="s">
        <v>55</v>
      </c>
      <c r="G124" s="9" t="n">
        <v>9</v>
      </c>
      <c r="H124" s="9" t="n">
        <v>3</v>
      </c>
      <c r="I124" s="2"/>
      <c r="J124" s="12"/>
      <c r="L124" s="5" t="s">
        <v>18</v>
      </c>
      <c r="M124" s="5" t="s">
        <v>18</v>
      </c>
    </row>
    <row r="125" customFormat="false" ht="15.75" hidden="false" customHeight="false" outlineLevel="0" collapsed="false">
      <c r="A125" s="1"/>
      <c r="B125" s="2"/>
      <c r="D125" s="2"/>
      <c r="E125" s="2"/>
      <c r="F125" s="17" t="s">
        <v>56</v>
      </c>
      <c r="G125" s="9" t="n">
        <v>8</v>
      </c>
      <c r="H125" s="9" t="n">
        <v>2</v>
      </c>
      <c r="I125" s="2"/>
      <c r="J125" s="12"/>
      <c r="L125" s="5" t="s">
        <v>18</v>
      </c>
      <c r="M125" s="5" t="s">
        <v>18</v>
      </c>
    </row>
    <row r="126" customFormat="false" ht="15.75" hidden="false" customHeight="false" outlineLevel="0" collapsed="false">
      <c r="A126" s="1"/>
      <c r="B126" s="2"/>
      <c r="D126" s="2"/>
      <c r="E126" s="2"/>
      <c r="F126" s="17" t="s">
        <v>57</v>
      </c>
      <c r="G126" s="9" t="n">
        <v>4</v>
      </c>
      <c r="H126" s="9" t="n">
        <v>9</v>
      </c>
      <c r="I126" s="2"/>
      <c r="J126" s="12"/>
      <c r="L126" s="5" t="s">
        <v>18</v>
      </c>
      <c r="M126" s="5" t="s">
        <v>18</v>
      </c>
    </row>
    <row r="127" customFormat="false" ht="15.75" hidden="false" customHeight="false" outlineLevel="0" collapsed="false">
      <c r="A127" s="1"/>
      <c r="B127" s="2"/>
      <c r="D127" s="2"/>
      <c r="E127" s="2"/>
      <c r="F127" s="17" t="s">
        <v>58</v>
      </c>
      <c r="G127" s="9" t="n">
        <v>5</v>
      </c>
      <c r="H127" s="9" t="n">
        <v>7</v>
      </c>
      <c r="I127" s="2"/>
      <c r="J127" s="12"/>
      <c r="L127" s="5" t="s">
        <v>18</v>
      </c>
      <c r="M127" s="5" t="s">
        <v>18</v>
      </c>
    </row>
    <row r="128" customFormat="false" ht="15.75" hidden="false" customHeight="false" outlineLevel="0" collapsed="false">
      <c r="A128" s="1"/>
      <c r="B128" s="2"/>
      <c r="D128" s="2"/>
      <c r="E128" s="2"/>
      <c r="F128" s="17" t="s">
        <v>59</v>
      </c>
      <c r="G128" s="9" t="n">
        <v>7</v>
      </c>
      <c r="H128" s="9" t="n">
        <v>4</v>
      </c>
      <c r="I128" s="2"/>
      <c r="J128" s="12"/>
      <c r="L128" s="5" t="s">
        <v>18</v>
      </c>
      <c r="M128" s="5" t="s">
        <v>18</v>
      </c>
    </row>
    <row r="129" customFormat="false" ht="15.75" hidden="false" customHeight="false" outlineLevel="0" collapsed="false">
      <c r="A129" s="1"/>
      <c r="B129" s="2"/>
      <c r="D129" s="2"/>
      <c r="E129" s="2"/>
      <c r="F129" s="17" t="s">
        <v>60</v>
      </c>
      <c r="G129" s="9" t="n">
        <v>1</v>
      </c>
      <c r="H129" s="9" t="n">
        <v>6</v>
      </c>
      <c r="I129" s="2"/>
      <c r="J129" s="12"/>
      <c r="L129" s="5" t="s">
        <v>18</v>
      </c>
      <c r="M129" s="5" t="s">
        <v>18</v>
      </c>
    </row>
    <row r="130" customFormat="false" ht="15.75" hidden="false" customHeight="false" outlineLevel="0" collapsed="false">
      <c r="A130" s="1"/>
      <c r="B130" s="2"/>
      <c r="D130" s="2"/>
      <c r="E130" s="2"/>
      <c r="F130" s="17" t="s">
        <v>61</v>
      </c>
      <c r="G130" s="9" t="n">
        <v>6</v>
      </c>
      <c r="H130" s="9" t="n">
        <v>8</v>
      </c>
      <c r="I130" s="2"/>
      <c r="J130" s="12"/>
      <c r="L130" s="5" t="s">
        <v>18</v>
      </c>
      <c r="M130" s="5" t="s">
        <v>18</v>
      </c>
    </row>
    <row r="131" customFormat="false" ht="15.75" hidden="false" customHeight="true" outlineLevel="0" collapsed="false">
      <c r="A131" s="1"/>
      <c r="B131" s="2"/>
      <c r="C131" s="8" t="s">
        <v>76</v>
      </c>
      <c r="D131" s="2" t="s">
        <v>50</v>
      </c>
      <c r="E131" s="2" t="s">
        <v>35</v>
      </c>
      <c r="F131" s="2" t="s">
        <v>51</v>
      </c>
      <c r="G131" s="9" t="n">
        <v>5</v>
      </c>
      <c r="H131" s="9" t="n">
        <v>4</v>
      </c>
      <c r="I131" s="2" t="n">
        <v>9</v>
      </c>
      <c r="J131" s="10" t="s">
        <v>77</v>
      </c>
      <c r="L131" s="5" t="s">
        <v>34</v>
      </c>
      <c r="M131" s="5" t="s">
        <v>18</v>
      </c>
    </row>
    <row r="132" customFormat="false" ht="15.75" hidden="false" customHeight="false" outlineLevel="0" collapsed="false">
      <c r="A132" s="1"/>
      <c r="B132" s="2"/>
      <c r="D132" s="2"/>
      <c r="E132" s="2"/>
      <c r="F132" s="2" t="s">
        <v>54</v>
      </c>
      <c r="G132" s="9" t="n">
        <v>4</v>
      </c>
      <c r="H132" s="2" t="n">
        <v>1.5</v>
      </c>
      <c r="I132" s="2"/>
      <c r="J132" s="10"/>
      <c r="L132" s="11" t="s">
        <v>34</v>
      </c>
      <c r="M132" s="5" t="s">
        <v>18</v>
      </c>
    </row>
    <row r="133" customFormat="false" ht="15.75" hidden="false" customHeight="false" outlineLevel="0" collapsed="false">
      <c r="A133" s="1"/>
      <c r="B133" s="2"/>
      <c r="D133" s="2"/>
      <c r="E133" s="2"/>
      <c r="F133" s="2" t="s">
        <v>55</v>
      </c>
      <c r="G133" s="9" t="n">
        <v>9</v>
      </c>
      <c r="H133" s="2" t="n">
        <v>1.5</v>
      </c>
      <c r="I133" s="2"/>
      <c r="J133" s="12"/>
      <c r="L133" s="11" t="s">
        <v>34</v>
      </c>
      <c r="M133" s="5" t="s">
        <v>18</v>
      </c>
    </row>
    <row r="134" customFormat="false" ht="15.75" hidden="false" customHeight="false" outlineLevel="0" collapsed="false">
      <c r="A134" s="1"/>
      <c r="B134" s="2"/>
      <c r="D134" s="2"/>
      <c r="E134" s="2"/>
      <c r="F134" s="2" t="s">
        <v>56</v>
      </c>
      <c r="G134" s="9" t="n">
        <v>7</v>
      </c>
      <c r="H134" s="9" t="n">
        <v>3</v>
      </c>
      <c r="I134" s="2"/>
      <c r="J134" s="12"/>
      <c r="L134" s="11" t="s">
        <v>34</v>
      </c>
      <c r="M134" s="5" t="s">
        <v>18</v>
      </c>
    </row>
    <row r="135" customFormat="false" ht="15.75" hidden="false" customHeight="false" outlineLevel="0" collapsed="false">
      <c r="A135" s="1"/>
      <c r="B135" s="2"/>
      <c r="D135" s="2"/>
      <c r="E135" s="2"/>
      <c r="F135" s="2" t="s">
        <v>57</v>
      </c>
      <c r="G135" s="9" t="n">
        <v>2</v>
      </c>
      <c r="H135" s="9" t="n">
        <v>8</v>
      </c>
      <c r="I135" s="2"/>
      <c r="J135" s="12"/>
      <c r="L135" s="11" t="s">
        <v>34</v>
      </c>
      <c r="M135" s="5" t="s">
        <v>18</v>
      </c>
    </row>
    <row r="136" customFormat="false" ht="15.75" hidden="false" customHeight="false" outlineLevel="0" collapsed="false">
      <c r="A136" s="1"/>
      <c r="B136" s="2"/>
      <c r="D136" s="2"/>
      <c r="E136" s="2"/>
      <c r="F136" s="2" t="s">
        <v>58</v>
      </c>
      <c r="G136" s="9" t="n">
        <v>6</v>
      </c>
      <c r="H136" s="9" t="n">
        <v>7</v>
      </c>
      <c r="I136" s="2"/>
      <c r="J136" s="12"/>
      <c r="L136" s="11" t="s">
        <v>34</v>
      </c>
      <c r="M136" s="5" t="s">
        <v>18</v>
      </c>
    </row>
    <row r="137" customFormat="false" ht="15.75" hidden="false" customHeight="false" outlineLevel="0" collapsed="false">
      <c r="A137" s="1"/>
      <c r="B137" s="2"/>
      <c r="D137" s="2"/>
      <c r="E137" s="2"/>
      <c r="F137" s="2" t="s">
        <v>59</v>
      </c>
      <c r="G137" s="9" t="n">
        <v>3</v>
      </c>
      <c r="H137" s="9" t="n">
        <v>5</v>
      </c>
      <c r="I137" s="2"/>
      <c r="J137" s="12"/>
      <c r="L137" s="11" t="s">
        <v>34</v>
      </c>
      <c r="M137" s="5" t="s">
        <v>18</v>
      </c>
    </row>
    <row r="138" customFormat="false" ht="15.75" hidden="false" customHeight="false" outlineLevel="0" collapsed="false">
      <c r="A138" s="1"/>
      <c r="B138" s="2"/>
      <c r="D138" s="2"/>
      <c r="E138" s="2"/>
      <c r="F138" s="2" t="s">
        <v>60</v>
      </c>
      <c r="G138" s="9" t="n">
        <v>8</v>
      </c>
      <c r="H138" s="9" t="n">
        <v>6</v>
      </c>
      <c r="I138" s="2"/>
      <c r="J138" s="12"/>
      <c r="L138" s="11" t="s">
        <v>34</v>
      </c>
      <c r="M138" s="5" t="s">
        <v>18</v>
      </c>
    </row>
    <row r="139" customFormat="false" ht="15.75" hidden="false" customHeight="false" outlineLevel="0" collapsed="false">
      <c r="A139" s="1"/>
      <c r="B139" s="2"/>
      <c r="D139" s="2"/>
      <c r="E139" s="2"/>
      <c r="F139" s="2" t="s">
        <v>61</v>
      </c>
      <c r="G139" s="9" t="n">
        <v>1</v>
      </c>
      <c r="H139" s="9" t="n">
        <v>9</v>
      </c>
      <c r="I139" s="2"/>
      <c r="J139" s="12"/>
      <c r="L139" s="11" t="s">
        <v>34</v>
      </c>
      <c r="M139" s="5" t="s">
        <v>18</v>
      </c>
    </row>
    <row r="140" customFormat="false" ht="15.75" hidden="false" customHeight="false" outlineLevel="0" collapsed="false">
      <c r="A140" s="1"/>
      <c r="B140" s="2"/>
      <c r="C140" s="2" t="s">
        <v>78</v>
      </c>
      <c r="D140" s="2" t="s">
        <v>63</v>
      </c>
      <c r="E140" s="2" t="s">
        <v>35</v>
      </c>
      <c r="F140" s="13" t="s">
        <v>51</v>
      </c>
      <c r="G140" s="9" t="n">
        <v>1</v>
      </c>
      <c r="H140" s="9" t="n">
        <v>4</v>
      </c>
      <c r="I140" s="2" t="n">
        <v>9</v>
      </c>
      <c r="J140" s="12"/>
      <c r="L140" s="5" t="s">
        <v>18</v>
      </c>
      <c r="M140" s="5" t="s">
        <v>18</v>
      </c>
    </row>
    <row r="141" customFormat="false" ht="15.75" hidden="false" customHeight="false" outlineLevel="0" collapsed="false">
      <c r="A141" s="1"/>
      <c r="B141" s="2"/>
      <c r="D141" s="2"/>
      <c r="E141" s="2"/>
      <c r="F141" s="13" t="s">
        <v>54</v>
      </c>
      <c r="G141" s="9" t="n">
        <v>6</v>
      </c>
      <c r="H141" s="2" t="n">
        <v>1.5</v>
      </c>
      <c r="I141" s="2"/>
      <c r="J141" s="12"/>
      <c r="L141" s="5" t="s">
        <v>18</v>
      </c>
      <c r="M141" s="5" t="s">
        <v>18</v>
      </c>
    </row>
    <row r="142" customFormat="false" ht="15.75" hidden="false" customHeight="false" outlineLevel="0" collapsed="false">
      <c r="A142" s="1"/>
      <c r="B142" s="2"/>
      <c r="D142" s="2"/>
      <c r="E142" s="2"/>
      <c r="F142" s="13" t="s">
        <v>55</v>
      </c>
      <c r="G142" s="9" t="n">
        <v>5</v>
      </c>
      <c r="H142" s="2" t="n">
        <v>1.5</v>
      </c>
      <c r="I142" s="2"/>
      <c r="J142" s="12"/>
      <c r="L142" s="5" t="s">
        <v>18</v>
      </c>
      <c r="M142" s="5" t="s">
        <v>18</v>
      </c>
    </row>
    <row r="143" customFormat="false" ht="15.75" hidden="false" customHeight="false" outlineLevel="0" collapsed="false">
      <c r="A143" s="1"/>
      <c r="B143" s="2"/>
      <c r="D143" s="2"/>
      <c r="E143" s="2"/>
      <c r="F143" s="13" t="s">
        <v>56</v>
      </c>
      <c r="G143" s="2" t="n">
        <v>2.5</v>
      </c>
      <c r="H143" s="9" t="n">
        <v>3</v>
      </c>
      <c r="I143" s="2"/>
      <c r="J143" s="12"/>
      <c r="L143" s="5" t="s">
        <v>18</v>
      </c>
      <c r="M143" s="5" t="s">
        <v>18</v>
      </c>
    </row>
    <row r="144" customFormat="false" ht="15.75" hidden="false" customHeight="false" outlineLevel="0" collapsed="false">
      <c r="A144" s="1"/>
      <c r="B144" s="2"/>
      <c r="D144" s="2"/>
      <c r="E144" s="2"/>
      <c r="F144" s="13" t="s">
        <v>57</v>
      </c>
      <c r="G144" s="9" t="n">
        <v>7</v>
      </c>
      <c r="H144" s="9" t="n">
        <v>8</v>
      </c>
      <c r="I144" s="2"/>
      <c r="J144" s="12"/>
      <c r="L144" s="5" t="s">
        <v>18</v>
      </c>
      <c r="M144" s="5" t="s">
        <v>18</v>
      </c>
    </row>
    <row r="145" customFormat="false" ht="15.75" hidden="false" customHeight="false" outlineLevel="0" collapsed="false">
      <c r="A145" s="1"/>
      <c r="B145" s="2"/>
      <c r="D145" s="2"/>
      <c r="E145" s="2"/>
      <c r="F145" s="13" t="s">
        <v>58</v>
      </c>
      <c r="G145" s="9" t="n">
        <v>4</v>
      </c>
      <c r="H145" s="9" t="n">
        <v>7</v>
      </c>
      <c r="I145" s="2"/>
      <c r="J145" s="12"/>
      <c r="L145" s="5" t="s">
        <v>18</v>
      </c>
      <c r="M145" s="5" t="s">
        <v>18</v>
      </c>
    </row>
    <row r="146" customFormat="false" ht="15.75" hidden="false" customHeight="false" outlineLevel="0" collapsed="false">
      <c r="A146" s="1"/>
      <c r="B146" s="2"/>
      <c r="D146" s="2"/>
      <c r="E146" s="2"/>
      <c r="F146" s="13" t="s">
        <v>59</v>
      </c>
      <c r="G146" s="2" t="n">
        <v>2.5</v>
      </c>
      <c r="H146" s="9" t="n">
        <v>5</v>
      </c>
      <c r="I146" s="2"/>
      <c r="J146" s="12"/>
      <c r="L146" s="5" t="s">
        <v>18</v>
      </c>
      <c r="M146" s="5" t="s">
        <v>18</v>
      </c>
    </row>
    <row r="147" customFormat="false" ht="15.75" hidden="false" customHeight="false" outlineLevel="0" collapsed="false">
      <c r="A147" s="1"/>
      <c r="B147" s="2"/>
      <c r="D147" s="2"/>
      <c r="E147" s="2"/>
      <c r="F147" s="13" t="s">
        <v>60</v>
      </c>
      <c r="G147" s="9" t="n">
        <v>9</v>
      </c>
      <c r="H147" s="9" t="n">
        <v>6</v>
      </c>
      <c r="I147" s="2"/>
      <c r="J147" s="12"/>
      <c r="L147" s="5" t="s">
        <v>18</v>
      </c>
      <c r="M147" s="5" t="s">
        <v>18</v>
      </c>
    </row>
    <row r="148" customFormat="false" ht="15.75" hidden="false" customHeight="false" outlineLevel="0" collapsed="false">
      <c r="A148" s="1"/>
      <c r="B148" s="2"/>
      <c r="D148" s="2"/>
      <c r="E148" s="2"/>
      <c r="F148" s="13" t="s">
        <v>61</v>
      </c>
      <c r="G148" s="9" t="n">
        <v>8</v>
      </c>
      <c r="H148" s="9" t="n">
        <v>9</v>
      </c>
      <c r="I148" s="2"/>
      <c r="J148" s="12"/>
      <c r="L148" s="5" t="s">
        <v>18</v>
      </c>
      <c r="M148" s="5" t="s">
        <v>18</v>
      </c>
    </row>
    <row r="149" customFormat="false" ht="15.75" hidden="false" customHeight="true" outlineLevel="0" collapsed="false">
      <c r="A149" s="1"/>
      <c r="B149" s="2"/>
      <c r="C149" s="8" t="s">
        <v>79</v>
      </c>
      <c r="D149" s="2" t="s">
        <v>50</v>
      </c>
      <c r="E149" s="2" t="s">
        <v>35</v>
      </c>
      <c r="F149" s="14" t="s">
        <v>51</v>
      </c>
      <c r="G149" s="9" t="n">
        <v>7.5</v>
      </c>
      <c r="H149" s="9" t="n">
        <v>4</v>
      </c>
      <c r="I149" s="2" t="n">
        <v>9</v>
      </c>
      <c r="J149" s="10" t="s">
        <v>80</v>
      </c>
      <c r="L149" s="5" t="s">
        <v>34</v>
      </c>
      <c r="M149" s="5" t="s">
        <v>18</v>
      </c>
    </row>
    <row r="150" customFormat="false" ht="15.75" hidden="false" customHeight="false" outlineLevel="0" collapsed="false">
      <c r="A150" s="1"/>
      <c r="B150" s="2"/>
      <c r="D150" s="2"/>
      <c r="E150" s="2"/>
      <c r="F150" s="14" t="s">
        <v>54</v>
      </c>
      <c r="G150" s="9" t="n">
        <v>4</v>
      </c>
      <c r="H150" s="9" t="n">
        <v>1</v>
      </c>
      <c r="I150" s="2"/>
      <c r="J150" s="10"/>
      <c r="L150" s="11" t="s">
        <v>34</v>
      </c>
      <c r="M150" s="5" t="s">
        <v>18</v>
      </c>
    </row>
    <row r="151" customFormat="false" ht="15.75" hidden="false" customHeight="false" outlineLevel="0" collapsed="false">
      <c r="A151" s="1"/>
      <c r="B151" s="2"/>
      <c r="D151" s="2"/>
      <c r="E151" s="2"/>
      <c r="F151" s="14" t="s">
        <v>55</v>
      </c>
      <c r="G151" s="9" t="n">
        <v>9</v>
      </c>
      <c r="H151" s="9" t="n">
        <v>2</v>
      </c>
      <c r="I151" s="2"/>
      <c r="J151" s="12"/>
      <c r="L151" s="11" t="s">
        <v>34</v>
      </c>
      <c r="M151" s="5" t="s">
        <v>18</v>
      </c>
    </row>
    <row r="152" customFormat="false" ht="15.75" hidden="false" customHeight="false" outlineLevel="0" collapsed="false">
      <c r="A152" s="1"/>
      <c r="B152" s="2"/>
      <c r="D152" s="2"/>
      <c r="E152" s="2"/>
      <c r="F152" s="14" t="s">
        <v>56</v>
      </c>
      <c r="G152" s="9" t="n">
        <v>7.5</v>
      </c>
      <c r="H152" s="9" t="n">
        <v>3</v>
      </c>
      <c r="I152" s="2"/>
      <c r="J152" s="12"/>
      <c r="L152" s="11" t="s">
        <v>34</v>
      </c>
      <c r="M152" s="5" t="s">
        <v>18</v>
      </c>
    </row>
    <row r="153" customFormat="false" ht="15.75" hidden="false" customHeight="false" outlineLevel="0" collapsed="false">
      <c r="A153" s="1"/>
      <c r="B153" s="2"/>
      <c r="D153" s="2"/>
      <c r="E153" s="2"/>
      <c r="F153" s="14" t="s">
        <v>57</v>
      </c>
      <c r="G153" s="9" t="n">
        <v>1</v>
      </c>
      <c r="H153" s="9" t="n">
        <v>8</v>
      </c>
      <c r="I153" s="2"/>
      <c r="J153" s="12"/>
      <c r="L153" s="11" t="s">
        <v>34</v>
      </c>
      <c r="M153" s="5" t="s">
        <v>18</v>
      </c>
    </row>
    <row r="154" customFormat="false" ht="15.75" hidden="false" customHeight="false" outlineLevel="0" collapsed="false">
      <c r="A154" s="1"/>
      <c r="B154" s="2"/>
      <c r="D154" s="2"/>
      <c r="E154" s="2"/>
      <c r="F154" s="14" t="s">
        <v>58</v>
      </c>
      <c r="G154" s="9" t="n">
        <v>5.5</v>
      </c>
      <c r="H154" s="9" t="n">
        <v>6</v>
      </c>
      <c r="I154" s="2"/>
      <c r="J154" s="12"/>
      <c r="L154" s="11" t="s">
        <v>34</v>
      </c>
      <c r="M154" s="5" t="s">
        <v>18</v>
      </c>
    </row>
    <row r="155" customFormat="false" ht="15.75" hidden="false" customHeight="false" outlineLevel="0" collapsed="false">
      <c r="A155" s="1"/>
      <c r="B155" s="2"/>
      <c r="D155" s="2"/>
      <c r="E155" s="2"/>
      <c r="F155" s="14" t="s">
        <v>59</v>
      </c>
      <c r="G155" s="9" t="n">
        <v>2</v>
      </c>
      <c r="H155" s="9" t="n">
        <v>5</v>
      </c>
      <c r="I155" s="2"/>
      <c r="J155" s="12"/>
      <c r="L155" s="11" t="s">
        <v>34</v>
      </c>
      <c r="M155" s="5" t="s">
        <v>18</v>
      </c>
    </row>
    <row r="156" customFormat="false" ht="15.75" hidden="false" customHeight="false" outlineLevel="0" collapsed="false">
      <c r="A156" s="1"/>
      <c r="B156" s="2"/>
      <c r="D156" s="2"/>
      <c r="E156" s="2"/>
      <c r="F156" s="14" t="s">
        <v>60</v>
      </c>
      <c r="G156" s="9" t="n">
        <v>5.5</v>
      </c>
      <c r="H156" s="9" t="n">
        <v>7</v>
      </c>
      <c r="I156" s="2"/>
      <c r="J156" s="12"/>
      <c r="L156" s="11" t="s">
        <v>34</v>
      </c>
      <c r="M156" s="5" t="s">
        <v>18</v>
      </c>
    </row>
    <row r="157" customFormat="false" ht="15.75" hidden="false" customHeight="false" outlineLevel="0" collapsed="false">
      <c r="A157" s="1"/>
      <c r="B157" s="2"/>
      <c r="D157" s="2"/>
      <c r="E157" s="2"/>
      <c r="F157" s="14" t="s">
        <v>61</v>
      </c>
      <c r="G157" s="9" t="n">
        <v>3</v>
      </c>
      <c r="H157" s="9" t="n">
        <v>9</v>
      </c>
      <c r="I157" s="2"/>
      <c r="J157" s="12"/>
      <c r="L157" s="11" t="s">
        <v>34</v>
      </c>
      <c r="M157" s="5" t="s">
        <v>18</v>
      </c>
    </row>
    <row r="158" customFormat="false" ht="15.75" hidden="false" customHeight="false" outlineLevel="0" collapsed="false">
      <c r="A158" s="1"/>
      <c r="B158" s="2"/>
      <c r="C158" s="2" t="s">
        <v>81</v>
      </c>
      <c r="D158" s="2" t="s">
        <v>63</v>
      </c>
      <c r="E158" s="2" t="s">
        <v>35</v>
      </c>
      <c r="F158" s="15" t="s">
        <v>51</v>
      </c>
      <c r="G158" s="9" t="n">
        <v>2</v>
      </c>
      <c r="H158" s="9" t="n">
        <v>4</v>
      </c>
      <c r="I158" s="2" t="n">
        <v>9</v>
      </c>
      <c r="J158" s="12"/>
      <c r="L158" s="5" t="s">
        <v>18</v>
      </c>
      <c r="M158" s="5" t="s">
        <v>18</v>
      </c>
    </row>
    <row r="159" customFormat="false" ht="15.75" hidden="false" customHeight="false" outlineLevel="0" collapsed="false">
      <c r="A159" s="1"/>
      <c r="B159" s="2"/>
      <c r="D159" s="2"/>
      <c r="E159" s="2"/>
      <c r="F159" s="15" t="s">
        <v>54</v>
      </c>
      <c r="G159" s="9" t="n">
        <v>5</v>
      </c>
      <c r="H159" s="9" t="n">
        <v>1</v>
      </c>
      <c r="I159" s="2"/>
      <c r="J159" s="12"/>
      <c r="L159" s="5" t="s">
        <v>18</v>
      </c>
      <c r="M159" s="5" t="s">
        <v>18</v>
      </c>
    </row>
    <row r="160" customFormat="false" ht="15.75" hidden="false" customHeight="false" outlineLevel="0" collapsed="false">
      <c r="A160" s="1"/>
      <c r="B160" s="2"/>
      <c r="D160" s="2"/>
      <c r="E160" s="2"/>
      <c r="F160" s="15" t="s">
        <v>55</v>
      </c>
      <c r="G160" s="9" t="n">
        <v>1</v>
      </c>
      <c r="H160" s="9" t="n">
        <v>2</v>
      </c>
      <c r="I160" s="2"/>
      <c r="J160" s="12"/>
      <c r="L160" s="5" t="s">
        <v>18</v>
      </c>
      <c r="M160" s="5" t="s">
        <v>18</v>
      </c>
    </row>
    <row r="161" customFormat="false" ht="15.75" hidden="false" customHeight="false" outlineLevel="0" collapsed="false">
      <c r="A161" s="1"/>
      <c r="B161" s="2"/>
      <c r="D161" s="2"/>
      <c r="E161" s="2"/>
      <c r="F161" s="15" t="s">
        <v>56</v>
      </c>
      <c r="G161" s="9" t="n">
        <v>7</v>
      </c>
      <c r="H161" s="9" t="n">
        <v>3</v>
      </c>
      <c r="I161" s="2"/>
      <c r="J161" s="12"/>
      <c r="L161" s="5" t="s">
        <v>18</v>
      </c>
      <c r="M161" s="5" t="s">
        <v>18</v>
      </c>
    </row>
    <row r="162" customFormat="false" ht="15.75" hidden="false" customHeight="false" outlineLevel="0" collapsed="false">
      <c r="A162" s="1"/>
      <c r="B162" s="2"/>
      <c r="D162" s="2"/>
      <c r="E162" s="2"/>
      <c r="F162" s="15" t="s">
        <v>57</v>
      </c>
      <c r="G162" s="9" t="n">
        <v>6</v>
      </c>
      <c r="H162" s="9" t="n">
        <v>8</v>
      </c>
      <c r="I162" s="2"/>
      <c r="J162" s="12"/>
      <c r="L162" s="5" t="s">
        <v>18</v>
      </c>
      <c r="M162" s="5" t="s">
        <v>18</v>
      </c>
    </row>
    <row r="163" customFormat="false" ht="15.75" hidden="false" customHeight="false" outlineLevel="0" collapsed="false">
      <c r="A163" s="1"/>
      <c r="B163" s="2"/>
      <c r="D163" s="2"/>
      <c r="E163" s="2"/>
      <c r="F163" s="15" t="s">
        <v>58</v>
      </c>
      <c r="G163" s="9" t="n">
        <v>3</v>
      </c>
      <c r="H163" s="9" t="n">
        <v>6</v>
      </c>
      <c r="I163" s="2"/>
      <c r="J163" s="12"/>
      <c r="L163" s="5" t="s">
        <v>18</v>
      </c>
      <c r="M163" s="5" t="s">
        <v>18</v>
      </c>
    </row>
    <row r="164" customFormat="false" ht="15.75" hidden="false" customHeight="false" outlineLevel="0" collapsed="false">
      <c r="A164" s="1"/>
      <c r="B164" s="2"/>
      <c r="D164" s="2"/>
      <c r="E164" s="2"/>
      <c r="F164" s="15" t="s">
        <v>59</v>
      </c>
      <c r="G164" s="9" t="n">
        <v>4</v>
      </c>
      <c r="H164" s="9" t="n">
        <v>5</v>
      </c>
      <c r="I164" s="2"/>
      <c r="J164" s="12"/>
      <c r="L164" s="5" t="s">
        <v>18</v>
      </c>
      <c r="M164" s="5" t="s">
        <v>18</v>
      </c>
    </row>
    <row r="165" customFormat="false" ht="15.75" hidden="false" customHeight="false" outlineLevel="0" collapsed="false">
      <c r="A165" s="1"/>
      <c r="B165" s="2"/>
      <c r="D165" s="2"/>
      <c r="E165" s="2"/>
      <c r="F165" s="15" t="s">
        <v>60</v>
      </c>
      <c r="G165" s="9" t="n">
        <v>9</v>
      </c>
      <c r="H165" s="9" t="n">
        <v>7</v>
      </c>
      <c r="I165" s="2"/>
      <c r="J165" s="12"/>
      <c r="L165" s="5" t="s">
        <v>18</v>
      </c>
      <c r="M165" s="5" t="s">
        <v>18</v>
      </c>
    </row>
    <row r="166" customFormat="false" ht="15.75" hidden="false" customHeight="false" outlineLevel="0" collapsed="false">
      <c r="A166" s="1"/>
      <c r="B166" s="2"/>
      <c r="D166" s="2"/>
      <c r="E166" s="2"/>
      <c r="F166" s="15" t="s">
        <v>61</v>
      </c>
      <c r="G166" s="9" t="n">
        <v>8</v>
      </c>
      <c r="H166" s="9" t="n">
        <v>9</v>
      </c>
      <c r="I166" s="2"/>
      <c r="J166" s="12"/>
      <c r="L166" s="5" t="s">
        <v>18</v>
      </c>
      <c r="M166" s="5" t="s">
        <v>18</v>
      </c>
    </row>
    <row r="167" customFormat="false" ht="15.75" hidden="false" customHeight="true" outlineLevel="0" collapsed="false">
      <c r="A167" s="1"/>
      <c r="B167" s="2"/>
      <c r="C167" s="8" t="s">
        <v>82</v>
      </c>
      <c r="D167" s="2" t="s">
        <v>50</v>
      </c>
      <c r="E167" s="2" t="s">
        <v>35</v>
      </c>
      <c r="F167" s="2" t="s">
        <v>51</v>
      </c>
      <c r="G167" s="9" t="n">
        <v>7</v>
      </c>
      <c r="H167" s="9" t="n">
        <v>4</v>
      </c>
      <c r="I167" s="2" t="n">
        <v>9</v>
      </c>
      <c r="J167" s="10" t="s">
        <v>83</v>
      </c>
      <c r="L167" s="5" t="s">
        <v>34</v>
      </c>
      <c r="M167" s="5" t="s">
        <v>18</v>
      </c>
    </row>
    <row r="168" customFormat="false" ht="15.75" hidden="false" customHeight="false" outlineLevel="0" collapsed="false">
      <c r="A168" s="1"/>
      <c r="B168" s="2"/>
      <c r="D168" s="2"/>
      <c r="E168" s="2"/>
      <c r="F168" s="2" t="s">
        <v>54</v>
      </c>
      <c r="G168" s="9" t="n">
        <v>5</v>
      </c>
      <c r="H168" s="9" t="n">
        <v>2</v>
      </c>
      <c r="I168" s="2"/>
      <c r="J168" s="10"/>
      <c r="L168" s="11" t="s">
        <v>34</v>
      </c>
      <c r="M168" s="5" t="s">
        <v>18</v>
      </c>
    </row>
    <row r="169" customFormat="false" ht="15.75" hidden="false" customHeight="false" outlineLevel="0" collapsed="false">
      <c r="A169" s="1"/>
      <c r="B169" s="2"/>
      <c r="D169" s="2"/>
      <c r="E169" s="2"/>
      <c r="F169" s="2" t="s">
        <v>55</v>
      </c>
      <c r="G169" s="9" t="n">
        <v>9</v>
      </c>
      <c r="H169" s="9" t="n">
        <v>3</v>
      </c>
      <c r="I169" s="2"/>
      <c r="J169" s="12"/>
      <c r="L169" s="11" t="s">
        <v>34</v>
      </c>
      <c r="M169" s="5" t="s">
        <v>18</v>
      </c>
    </row>
    <row r="170" customFormat="false" ht="15.75" hidden="false" customHeight="false" outlineLevel="0" collapsed="false">
      <c r="A170" s="1"/>
      <c r="B170" s="2"/>
      <c r="D170" s="2"/>
      <c r="E170" s="2"/>
      <c r="F170" s="2" t="s">
        <v>56</v>
      </c>
      <c r="G170" s="9" t="n">
        <v>8</v>
      </c>
      <c r="H170" s="9" t="n">
        <v>1</v>
      </c>
      <c r="I170" s="2"/>
      <c r="J170" s="12"/>
      <c r="L170" s="11" t="s">
        <v>34</v>
      </c>
      <c r="M170" s="5" t="s">
        <v>18</v>
      </c>
    </row>
    <row r="171" customFormat="false" ht="15.75" hidden="false" customHeight="false" outlineLevel="0" collapsed="false">
      <c r="A171" s="1"/>
      <c r="B171" s="2"/>
      <c r="D171" s="2"/>
      <c r="E171" s="2"/>
      <c r="F171" s="2" t="s">
        <v>57</v>
      </c>
      <c r="G171" s="9" t="n">
        <v>3</v>
      </c>
      <c r="H171" s="9" t="n">
        <v>8</v>
      </c>
      <c r="I171" s="2"/>
      <c r="J171" s="12"/>
      <c r="L171" s="11" t="s">
        <v>34</v>
      </c>
      <c r="M171" s="5" t="s">
        <v>18</v>
      </c>
    </row>
    <row r="172" customFormat="false" ht="15.75" hidden="false" customHeight="false" outlineLevel="0" collapsed="false">
      <c r="A172" s="1"/>
      <c r="B172" s="2"/>
      <c r="D172" s="2"/>
      <c r="E172" s="2"/>
      <c r="F172" s="2" t="s">
        <v>58</v>
      </c>
      <c r="G172" s="9" t="n">
        <v>4</v>
      </c>
      <c r="H172" s="9" t="n">
        <v>7</v>
      </c>
      <c r="I172" s="2"/>
      <c r="J172" s="12"/>
      <c r="L172" s="11" t="s">
        <v>34</v>
      </c>
      <c r="M172" s="5" t="s">
        <v>18</v>
      </c>
    </row>
    <row r="173" customFormat="false" ht="15.75" hidden="false" customHeight="false" outlineLevel="0" collapsed="false">
      <c r="A173" s="1"/>
      <c r="B173" s="2"/>
      <c r="D173" s="2"/>
      <c r="E173" s="2"/>
      <c r="F173" s="2" t="s">
        <v>59</v>
      </c>
      <c r="G173" s="9" t="n">
        <v>1</v>
      </c>
      <c r="H173" s="9" t="n">
        <v>5</v>
      </c>
      <c r="I173" s="2"/>
      <c r="J173" s="12"/>
      <c r="L173" s="11" t="s">
        <v>34</v>
      </c>
      <c r="M173" s="5" t="s">
        <v>18</v>
      </c>
    </row>
    <row r="174" customFormat="false" ht="15.75" hidden="false" customHeight="false" outlineLevel="0" collapsed="false">
      <c r="A174" s="1"/>
      <c r="B174" s="2"/>
      <c r="D174" s="2"/>
      <c r="E174" s="2"/>
      <c r="F174" s="2" t="s">
        <v>60</v>
      </c>
      <c r="G174" s="9" t="n">
        <v>6</v>
      </c>
      <c r="H174" s="9" t="n">
        <v>6</v>
      </c>
      <c r="I174" s="2"/>
      <c r="J174" s="12"/>
      <c r="L174" s="11" t="s">
        <v>34</v>
      </c>
      <c r="M174" s="5" t="s">
        <v>18</v>
      </c>
    </row>
    <row r="175" customFormat="false" ht="15.75" hidden="false" customHeight="false" outlineLevel="0" collapsed="false">
      <c r="A175" s="1"/>
      <c r="B175" s="2"/>
      <c r="D175" s="2"/>
      <c r="E175" s="2"/>
      <c r="F175" s="2" t="s">
        <v>61</v>
      </c>
      <c r="G175" s="9" t="n">
        <v>2</v>
      </c>
      <c r="H175" s="9" t="n">
        <v>9</v>
      </c>
      <c r="I175" s="2"/>
      <c r="J175" s="12"/>
      <c r="L175" s="11" t="s">
        <v>34</v>
      </c>
      <c r="M175" s="5" t="s">
        <v>18</v>
      </c>
    </row>
    <row r="176" customFormat="false" ht="15.75" hidden="false" customHeight="false" outlineLevel="0" collapsed="false">
      <c r="A176" s="1"/>
      <c r="B176" s="2"/>
      <c r="C176" s="2" t="s">
        <v>84</v>
      </c>
      <c r="D176" s="2" t="s">
        <v>63</v>
      </c>
      <c r="E176" s="2" t="s">
        <v>35</v>
      </c>
      <c r="F176" s="13" t="s">
        <v>51</v>
      </c>
      <c r="G176" s="9" t="n">
        <v>1</v>
      </c>
      <c r="H176" s="9" t="n">
        <v>4</v>
      </c>
      <c r="I176" s="2" t="n">
        <v>9</v>
      </c>
      <c r="J176" s="12"/>
      <c r="L176" s="5" t="s">
        <v>18</v>
      </c>
      <c r="M176" s="5" t="s">
        <v>18</v>
      </c>
    </row>
    <row r="177" customFormat="false" ht="15.75" hidden="false" customHeight="false" outlineLevel="0" collapsed="false">
      <c r="A177" s="1"/>
      <c r="B177" s="2"/>
      <c r="D177" s="2"/>
      <c r="E177" s="2"/>
      <c r="F177" s="13" t="s">
        <v>54</v>
      </c>
      <c r="G177" s="9" t="n">
        <v>4</v>
      </c>
      <c r="H177" s="9" t="n">
        <v>2</v>
      </c>
      <c r="I177" s="2"/>
      <c r="J177" s="12"/>
      <c r="L177" s="5" t="s">
        <v>18</v>
      </c>
      <c r="M177" s="5" t="s">
        <v>18</v>
      </c>
    </row>
    <row r="178" customFormat="false" ht="15.75" hidden="false" customHeight="false" outlineLevel="0" collapsed="false">
      <c r="A178" s="1"/>
      <c r="B178" s="2"/>
      <c r="D178" s="2"/>
      <c r="E178" s="2"/>
      <c r="F178" s="13" t="s">
        <v>55</v>
      </c>
      <c r="G178" s="9" t="n">
        <v>9</v>
      </c>
      <c r="H178" s="9" t="n">
        <v>3</v>
      </c>
      <c r="I178" s="2"/>
      <c r="J178" s="12"/>
      <c r="L178" s="5" t="s">
        <v>18</v>
      </c>
      <c r="M178" s="5" t="s">
        <v>18</v>
      </c>
    </row>
    <row r="179" customFormat="false" ht="15.75" hidden="false" customHeight="false" outlineLevel="0" collapsed="false">
      <c r="A179" s="1"/>
      <c r="B179" s="2"/>
      <c r="D179" s="2"/>
      <c r="E179" s="2"/>
      <c r="F179" s="13" t="s">
        <v>56</v>
      </c>
      <c r="G179" s="9" t="n">
        <v>6</v>
      </c>
      <c r="H179" s="9" t="n">
        <v>1</v>
      </c>
      <c r="I179" s="2"/>
      <c r="J179" s="12"/>
      <c r="L179" s="5" t="s">
        <v>18</v>
      </c>
      <c r="M179" s="5" t="s">
        <v>18</v>
      </c>
    </row>
    <row r="180" customFormat="false" ht="15.75" hidden="false" customHeight="false" outlineLevel="0" collapsed="false">
      <c r="A180" s="1"/>
      <c r="B180" s="2"/>
      <c r="D180" s="2"/>
      <c r="E180" s="2"/>
      <c r="F180" s="13" t="s">
        <v>57</v>
      </c>
      <c r="G180" s="9" t="n">
        <v>5</v>
      </c>
      <c r="H180" s="9" t="n">
        <v>8</v>
      </c>
      <c r="I180" s="2"/>
      <c r="J180" s="12"/>
      <c r="L180" s="5" t="s">
        <v>18</v>
      </c>
      <c r="M180" s="5" t="s">
        <v>18</v>
      </c>
    </row>
    <row r="181" customFormat="false" ht="15.75" hidden="false" customHeight="false" outlineLevel="0" collapsed="false">
      <c r="A181" s="1"/>
      <c r="B181" s="2"/>
      <c r="D181" s="2"/>
      <c r="E181" s="2"/>
      <c r="F181" s="13" t="s">
        <v>58</v>
      </c>
      <c r="G181" s="9" t="n">
        <v>2</v>
      </c>
      <c r="H181" s="9" t="n">
        <v>7</v>
      </c>
      <c r="I181" s="2"/>
      <c r="J181" s="12"/>
      <c r="L181" s="5" t="s">
        <v>18</v>
      </c>
      <c r="M181" s="5" t="s">
        <v>18</v>
      </c>
    </row>
    <row r="182" customFormat="false" ht="15.75" hidden="false" customHeight="false" outlineLevel="0" collapsed="false">
      <c r="A182" s="1"/>
      <c r="B182" s="2"/>
      <c r="D182" s="2"/>
      <c r="E182" s="2"/>
      <c r="F182" s="13" t="s">
        <v>59</v>
      </c>
      <c r="G182" s="9" t="n">
        <v>3</v>
      </c>
      <c r="H182" s="9" t="n">
        <v>5</v>
      </c>
      <c r="I182" s="2"/>
      <c r="J182" s="12"/>
      <c r="L182" s="5" t="s">
        <v>18</v>
      </c>
      <c r="M182" s="5" t="s">
        <v>18</v>
      </c>
    </row>
    <row r="183" customFormat="false" ht="15.75" hidden="false" customHeight="false" outlineLevel="0" collapsed="false">
      <c r="A183" s="1"/>
      <c r="B183" s="2"/>
      <c r="D183" s="2"/>
      <c r="E183" s="2"/>
      <c r="F183" s="13" t="s">
        <v>60</v>
      </c>
      <c r="G183" s="9" t="n">
        <v>8</v>
      </c>
      <c r="H183" s="9" t="n">
        <v>6</v>
      </c>
      <c r="I183" s="2"/>
      <c r="J183" s="12"/>
      <c r="L183" s="5" t="s">
        <v>18</v>
      </c>
      <c r="M183" s="5" t="s">
        <v>18</v>
      </c>
    </row>
    <row r="184" customFormat="false" ht="15.75" hidden="false" customHeight="false" outlineLevel="0" collapsed="false">
      <c r="A184" s="1"/>
      <c r="B184" s="2"/>
      <c r="D184" s="2"/>
      <c r="E184" s="2"/>
      <c r="F184" s="13" t="s">
        <v>61</v>
      </c>
      <c r="G184" s="9" t="n">
        <v>7</v>
      </c>
      <c r="H184" s="9" t="n">
        <v>9</v>
      </c>
      <c r="I184" s="2"/>
      <c r="J184" s="12"/>
      <c r="L184" s="5" t="s">
        <v>18</v>
      </c>
      <c r="M184" s="5" t="s">
        <v>18</v>
      </c>
    </row>
    <row r="185" customFormat="false" ht="15.75" hidden="false" customHeight="true" outlineLevel="0" collapsed="false">
      <c r="A185" s="1"/>
      <c r="B185" s="2"/>
      <c r="C185" s="8" t="s">
        <v>85</v>
      </c>
      <c r="D185" s="2" t="s">
        <v>50</v>
      </c>
      <c r="E185" s="2" t="s">
        <v>35</v>
      </c>
      <c r="F185" s="14" t="s">
        <v>51</v>
      </c>
      <c r="G185" s="9" t="n">
        <v>7</v>
      </c>
      <c r="H185" s="9" t="n">
        <v>4</v>
      </c>
      <c r="I185" s="2" t="n">
        <v>9</v>
      </c>
      <c r="J185" s="10" t="s">
        <v>86</v>
      </c>
      <c r="L185" s="5" t="s">
        <v>34</v>
      </c>
      <c r="M185" s="5" t="s">
        <v>18</v>
      </c>
    </row>
    <row r="186" customFormat="false" ht="15.75" hidden="false" customHeight="false" outlineLevel="0" collapsed="false">
      <c r="A186" s="1"/>
      <c r="B186" s="2"/>
      <c r="D186" s="2"/>
      <c r="E186" s="2"/>
      <c r="F186" s="14" t="s">
        <v>54</v>
      </c>
      <c r="G186" s="9" t="n">
        <v>6</v>
      </c>
      <c r="H186" s="9" t="n">
        <v>1.5</v>
      </c>
      <c r="I186" s="2"/>
      <c r="J186" s="10"/>
      <c r="L186" s="11" t="s">
        <v>34</v>
      </c>
      <c r="M186" s="5" t="s">
        <v>18</v>
      </c>
    </row>
    <row r="187" customFormat="false" ht="15.75" hidden="false" customHeight="false" outlineLevel="0" collapsed="false">
      <c r="A187" s="1"/>
      <c r="B187" s="2"/>
      <c r="D187" s="2"/>
      <c r="E187" s="2"/>
      <c r="F187" s="14" t="s">
        <v>55</v>
      </c>
      <c r="G187" s="9" t="n">
        <v>9</v>
      </c>
      <c r="H187" s="9" t="n">
        <v>3</v>
      </c>
      <c r="I187" s="2"/>
      <c r="J187" s="12"/>
      <c r="L187" s="11" t="s">
        <v>34</v>
      </c>
      <c r="M187" s="5" t="s">
        <v>18</v>
      </c>
    </row>
    <row r="188" customFormat="false" ht="15.75" hidden="false" customHeight="false" outlineLevel="0" collapsed="false">
      <c r="A188" s="1"/>
      <c r="B188" s="2"/>
      <c r="D188" s="2"/>
      <c r="E188" s="2"/>
      <c r="F188" s="14" t="s">
        <v>56</v>
      </c>
      <c r="G188" s="9" t="n">
        <v>8</v>
      </c>
      <c r="H188" s="9" t="n">
        <v>1.5</v>
      </c>
      <c r="I188" s="2"/>
      <c r="J188" s="12"/>
      <c r="L188" s="11" t="s">
        <v>34</v>
      </c>
      <c r="M188" s="5" t="s">
        <v>18</v>
      </c>
    </row>
    <row r="189" customFormat="false" ht="15.75" hidden="false" customHeight="false" outlineLevel="0" collapsed="false">
      <c r="A189" s="1"/>
      <c r="B189" s="2"/>
      <c r="D189" s="2"/>
      <c r="E189" s="2"/>
      <c r="F189" s="14" t="s">
        <v>57</v>
      </c>
      <c r="G189" s="9" t="n">
        <v>2</v>
      </c>
      <c r="H189" s="9" t="n">
        <v>6</v>
      </c>
      <c r="I189" s="2"/>
      <c r="J189" s="12"/>
      <c r="L189" s="11" t="s">
        <v>34</v>
      </c>
      <c r="M189" s="5" t="s">
        <v>18</v>
      </c>
    </row>
    <row r="190" customFormat="false" ht="15.75" hidden="false" customHeight="false" outlineLevel="0" collapsed="false">
      <c r="A190" s="1"/>
      <c r="B190" s="2"/>
      <c r="D190" s="2"/>
      <c r="E190" s="2"/>
      <c r="F190" s="14" t="s">
        <v>58</v>
      </c>
      <c r="G190" s="9" t="n">
        <v>5</v>
      </c>
      <c r="H190" s="9" t="n">
        <v>7</v>
      </c>
      <c r="I190" s="2"/>
      <c r="J190" s="12"/>
      <c r="L190" s="11" t="s">
        <v>34</v>
      </c>
      <c r="M190" s="5" t="s">
        <v>18</v>
      </c>
    </row>
    <row r="191" customFormat="false" ht="15.75" hidden="false" customHeight="false" outlineLevel="0" collapsed="false">
      <c r="A191" s="1"/>
      <c r="B191" s="2"/>
      <c r="D191" s="2"/>
      <c r="E191" s="2"/>
      <c r="F191" s="14" t="s">
        <v>59</v>
      </c>
      <c r="G191" s="9" t="n">
        <v>4</v>
      </c>
      <c r="H191" s="9" t="n">
        <v>5</v>
      </c>
      <c r="I191" s="2"/>
      <c r="J191" s="12"/>
      <c r="L191" s="11" t="s">
        <v>34</v>
      </c>
      <c r="M191" s="5" t="s">
        <v>18</v>
      </c>
    </row>
    <row r="192" customFormat="false" ht="15.75" hidden="false" customHeight="false" outlineLevel="0" collapsed="false">
      <c r="A192" s="1"/>
      <c r="B192" s="2"/>
      <c r="D192" s="2"/>
      <c r="E192" s="2"/>
      <c r="F192" s="14" t="s">
        <v>60</v>
      </c>
      <c r="G192" s="9" t="n">
        <v>3</v>
      </c>
      <c r="H192" s="9" t="n">
        <v>8</v>
      </c>
      <c r="I192" s="2"/>
      <c r="J192" s="12"/>
      <c r="L192" s="11" t="s">
        <v>34</v>
      </c>
      <c r="M192" s="5" t="s">
        <v>18</v>
      </c>
    </row>
    <row r="193" customFormat="false" ht="15.75" hidden="false" customHeight="false" outlineLevel="0" collapsed="false">
      <c r="A193" s="1"/>
      <c r="B193" s="2"/>
      <c r="D193" s="2"/>
      <c r="E193" s="2"/>
      <c r="F193" s="14" t="s">
        <v>61</v>
      </c>
      <c r="G193" s="9" t="n">
        <v>1</v>
      </c>
      <c r="H193" s="9" t="n">
        <v>9</v>
      </c>
      <c r="I193" s="2"/>
      <c r="J193" s="12"/>
      <c r="L193" s="11" t="s">
        <v>34</v>
      </c>
      <c r="M193" s="5" t="s">
        <v>18</v>
      </c>
    </row>
    <row r="194" customFormat="false" ht="15.75" hidden="false" customHeight="false" outlineLevel="0" collapsed="false">
      <c r="A194" s="1"/>
      <c r="B194" s="2"/>
      <c r="C194" s="2" t="s">
        <v>87</v>
      </c>
      <c r="D194" s="2" t="s">
        <v>63</v>
      </c>
      <c r="E194" s="2" t="s">
        <v>35</v>
      </c>
      <c r="F194" s="15" t="s">
        <v>51</v>
      </c>
      <c r="G194" s="9" t="n">
        <v>2</v>
      </c>
      <c r="H194" s="9" t="n">
        <v>4</v>
      </c>
      <c r="I194" s="2" t="n">
        <v>9</v>
      </c>
      <c r="J194" s="12"/>
      <c r="L194" s="5" t="s">
        <v>18</v>
      </c>
      <c r="M194" s="5" t="s">
        <v>18</v>
      </c>
    </row>
    <row r="195" customFormat="false" ht="15.75" hidden="false" customHeight="false" outlineLevel="0" collapsed="false">
      <c r="A195" s="1"/>
      <c r="B195" s="2"/>
      <c r="D195" s="2"/>
      <c r="E195" s="2"/>
      <c r="F195" s="15" t="s">
        <v>54</v>
      </c>
      <c r="G195" s="9" t="n">
        <v>4</v>
      </c>
      <c r="H195" s="9" t="n">
        <v>1</v>
      </c>
      <c r="I195" s="2"/>
      <c r="J195" s="12"/>
      <c r="L195" s="5" t="s">
        <v>18</v>
      </c>
      <c r="M195" s="5" t="s">
        <v>18</v>
      </c>
    </row>
    <row r="196" customFormat="false" ht="15.75" hidden="false" customHeight="false" outlineLevel="0" collapsed="false">
      <c r="A196" s="1"/>
      <c r="B196" s="2"/>
      <c r="D196" s="2"/>
      <c r="E196" s="2"/>
      <c r="F196" s="15" t="s">
        <v>55</v>
      </c>
      <c r="G196" s="9" t="n">
        <v>9</v>
      </c>
      <c r="H196" s="9" t="n">
        <v>3</v>
      </c>
      <c r="I196" s="2"/>
      <c r="J196" s="12"/>
      <c r="L196" s="5" t="s">
        <v>18</v>
      </c>
      <c r="M196" s="5" t="s">
        <v>18</v>
      </c>
    </row>
    <row r="197" customFormat="false" ht="15.75" hidden="false" customHeight="false" outlineLevel="0" collapsed="false">
      <c r="A197" s="1"/>
      <c r="B197" s="2"/>
      <c r="D197" s="2"/>
      <c r="E197" s="2"/>
      <c r="F197" s="15" t="s">
        <v>56</v>
      </c>
      <c r="G197" s="9" t="n">
        <v>8</v>
      </c>
      <c r="H197" s="9" t="n">
        <v>2</v>
      </c>
      <c r="I197" s="2"/>
      <c r="J197" s="12"/>
      <c r="L197" s="5" t="s">
        <v>18</v>
      </c>
      <c r="M197" s="5" t="s">
        <v>18</v>
      </c>
    </row>
    <row r="198" customFormat="false" ht="15.75" hidden="false" customHeight="false" outlineLevel="0" collapsed="false">
      <c r="A198" s="1"/>
      <c r="B198" s="2"/>
      <c r="D198" s="2"/>
      <c r="E198" s="2"/>
      <c r="F198" s="15" t="s">
        <v>57</v>
      </c>
      <c r="G198" s="9" t="n">
        <v>5</v>
      </c>
      <c r="H198" s="9" t="n">
        <v>6</v>
      </c>
      <c r="I198" s="2"/>
      <c r="J198" s="12"/>
      <c r="L198" s="5" t="s">
        <v>18</v>
      </c>
      <c r="M198" s="5" t="s">
        <v>18</v>
      </c>
    </row>
    <row r="199" customFormat="false" ht="15.75" hidden="false" customHeight="false" outlineLevel="0" collapsed="false">
      <c r="A199" s="1"/>
      <c r="B199" s="2"/>
      <c r="D199" s="2"/>
      <c r="E199" s="2"/>
      <c r="F199" s="15" t="s">
        <v>58</v>
      </c>
      <c r="G199" s="9" t="n">
        <v>1</v>
      </c>
      <c r="H199" s="9" t="n">
        <v>7</v>
      </c>
      <c r="I199" s="2"/>
      <c r="J199" s="12"/>
      <c r="L199" s="5" t="s">
        <v>18</v>
      </c>
      <c r="M199" s="5" t="s">
        <v>18</v>
      </c>
    </row>
    <row r="200" customFormat="false" ht="15.75" hidden="false" customHeight="false" outlineLevel="0" collapsed="false">
      <c r="A200" s="1"/>
      <c r="B200" s="2"/>
      <c r="D200" s="2"/>
      <c r="E200" s="2"/>
      <c r="F200" s="15" t="s">
        <v>59</v>
      </c>
      <c r="G200" s="9" t="n">
        <v>3</v>
      </c>
      <c r="H200" s="9" t="n">
        <v>5</v>
      </c>
      <c r="I200" s="2"/>
      <c r="J200" s="12"/>
      <c r="L200" s="5" t="s">
        <v>18</v>
      </c>
      <c r="M200" s="5" t="s">
        <v>18</v>
      </c>
    </row>
    <row r="201" customFormat="false" ht="15.75" hidden="false" customHeight="false" outlineLevel="0" collapsed="false">
      <c r="A201" s="1"/>
      <c r="B201" s="2"/>
      <c r="D201" s="2"/>
      <c r="E201" s="2"/>
      <c r="F201" s="15" t="s">
        <v>60</v>
      </c>
      <c r="G201" s="9" t="n">
        <v>7</v>
      </c>
      <c r="H201" s="9" t="n">
        <v>8</v>
      </c>
      <c r="I201" s="2"/>
      <c r="J201" s="12"/>
      <c r="L201" s="5" t="s">
        <v>18</v>
      </c>
      <c r="M201" s="5" t="s">
        <v>18</v>
      </c>
    </row>
    <row r="202" customFormat="false" ht="15.75" hidden="false" customHeight="false" outlineLevel="0" collapsed="false">
      <c r="A202" s="1"/>
      <c r="B202" s="2"/>
      <c r="D202" s="2"/>
      <c r="E202" s="2"/>
      <c r="F202" s="15" t="s">
        <v>61</v>
      </c>
      <c r="G202" s="9" t="n">
        <v>6</v>
      </c>
      <c r="H202" s="9" t="n">
        <v>9</v>
      </c>
      <c r="I202" s="2"/>
      <c r="J202" s="12"/>
      <c r="L202" s="5" t="s">
        <v>18</v>
      </c>
      <c r="M202" s="5" t="s">
        <v>18</v>
      </c>
    </row>
    <row r="203" customFormat="false" ht="15.75" hidden="false" customHeight="true" outlineLevel="0" collapsed="false">
      <c r="A203" s="1"/>
      <c r="B203" s="2"/>
      <c r="C203" s="8" t="s">
        <v>88</v>
      </c>
      <c r="D203" s="2" t="s">
        <v>50</v>
      </c>
      <c r="E203" s="2" t="s">
        <v>35</v>
      </c>
      <c r="F203" s="16" t="s">
        <v>51</v>
      </c>
      <c r="G203" s="9" t="n">
        <v>7.5</v>
      </c>
      <c r="H203" s="9" t="n">
        <v>4</v>
      </c>
      <c r="I203" s="2" t="n">
        <v>9</v>
      </c>
      <c r="J203" s="10" t="s">
        <v>89</v>
      </c>
      <c r="L203" s="5" t="s">
        <v>34</v>
      </c>
      <c r="M203" s="5" t="s">
        <v>18</v>
      </c>
    </row>
    <row r="204" customFormat="false" ht="15.75" hidden="false" customHeight="false" outlineLevel="0" collapsed="false">
      <c r="A204" s="1"/>
      <c r="B204" s="2"/>
      <c r="D204" s="2"/>
      <c r="E204" s="2"/>
      <c r="F204" s="16" t="s">
        <v>54</v>
      </c>
      <c r="G204" s="9" t="n">
        <v>6</v>
      </c>
      <c r="H204" s="9" t="n">
        <v>1</v>
      </c>
      <c r="I204" s="2"/>
      <c r="J204" s="10"/>
      <c r="L204" s="11" t="s">
        <v>34</v>
      </c>
      <c r="M204" s="5" t="s">
        <v>18</v>
      </c>
    </row>
    <row r="205" customFormat="false" ht="15.75" hidden="false" customHeight="false" outlineLevel="0" collapsed="false">
      <c r="A205" s="1"/>
      <c r="B205" s="2"/>
      <c r="D205" s="2"/>
      <c r="E205" s="2"/>
      <c r="F205" s="16" t="s">
        <v>55</v>
      </c>
      <c r="G205" s="9" t="n">
        <v>9</v>
      </c>
      <c r="H205" s="9" t="n">
        <v>2</v>
      </c>
      <c r="I205" s="2"/>
      <c r="J205" s="12"/>
      <c r="L205" s="11" t="s">
        <v>34</v>
      </c>
      <c r="M205" s="5" t="s">
        <v>18</v>
      </c>
    </row>
    <row r="206" customFormat="false" ht="15.75" hidden="false" customHeight="false" outlineLevel="0" collapsed="false">
      <c r="A206" s="1"/>
      <c r="B206" s="2"/>
      <c r="D206" s="2"/>
      <c r="E206" s="2"/>
      <c r="F206" s="16" t="s">
        <v>56</v>
      </c>
      <c r="G206" s="9" t="n">
        <v>7.5</v>
      </c>
      <c r="H206" s="9" t="n">
        <v>3</v>
      </c>
      <c r="I206" s="2"/>
      <c r="J206" s="12"/>
      <c r="L206" s="11" t="s">
        <v>34</v>
      </c>
      <c r="M206" s="5" t="s">
        <v>18</v>
      </c>
    </row>
    <row r="207" customFormat="false" ht="15.75" hidden="false" customHeight="false" outlineLevel="0" collapsed="false">
      <c r="A207" s="1"/>
      <c r="B207" s="2"/>
      <c r="D207" s="2"/>
      <c r="E207" s="2"/>
      <c r="F207" s="16" t="s">
        <v>57</v>
      </c>
      <c r="G207" s="9" t="n">
        <v>2</v>
      </c>
      <c r="H207" s="9" t="n">
        <v>7</v>
      </c>
      <c r="I207" s="2"/>
      <c r="J207" s="12"/>
      <c r="L207" s="11" t="s">
        <v>34</v>
      </c>
      <c r="M207" s="5" t="s">
        <v>18</v>
      </c>
    </row>
    <row r="208" customFormat="false" ht="15.75" hidden="false" customHeight="false" outlineLevel="0" collapsed="false">
      <c r="A208" s="1"/>
      <c r="B208" s="2"/>
      <c r="D208" s="2"/>
      <c r="E208" s="2"/>
      <c r="F208" s="16" t="s">
        <v>58</v>
      </c>
      <c r="G208" s="9" t="n">
        <v>4</v>
      </c>
      <c r="H208" s="9" t="n">
        <v>6</v>
      </c>
      <c r="I208" s="2"/>
      <c r="J208" s="12"/>
      <c r="L208" s="11" t="s">
        <v>34</v>
      </c>
      <c r="M208" s="5" t="s">
        <v>18</v>
      </c>
    </row>
    <row r="209" customFormat="false" ht="15.75" hidden="false" customHeight="false" outlineLevel="0" collapsed="false">
      <c r="A209" s="1"/>
      <c r="B209" s="2"/>
      <c r="D209" s="2"/>
      <c r="E209" s="2"/>
      <c r="F209" s="16" t="s">
        <v>59</v>
      </c>
      <c r="G209" s="9" t="n">
        <v>3</v>
      </c>
      <c r="H209" s="9" t="n">
        <v>5</v>
      </c>
      <c r="I209" s="2"/>
      <c r="J209" s="12"/>
      <c r="L209" s="11" t="s">
        <v>34</v>
      </c>
      <c r="M209" s="5" t="s">
        <v>18</v>
      </c>
    </row>
    <row r="210" customFormat="false" ht="15.75" hidden="false" customHeight="false" outlineLevel="0" collapsed="false">
      <c r="A210" s="1"/>
      <c r="B210" s="2"/>
      <c r="D210" s="2"/>
      <c r="E210" s="2"/>
      <c r="F210" s="16" t="s">
        <v>60</v>
      </c>
      <c r="G210" s="9" t="n">
        <v>5</v>
      </c>
      <c r="H210" s="9" t="n">
        <v>8</v>
      </c>
      <c r="I210" s="2"/>
      <c r="J210" s="12"/>
      <c r="L210" s="11" t="s">
        <v>34</v>
      </c>
      <c r="M210" s="5" t="s">
        <v>18</v>
      </c>
    </row>
    <row r="211" customFormat="false" ht="15.75" hidden="false" customHeight="false" outlineLevel="0" collapsed="false">
      <c r="A211" s="1"/>
      <c r="B211" s="2"/>
      <c r="D211" s="2"/>
      <c r="E211" s="2"/>
      <c r="F211" s="16" t="s">
        <v>61</v>
      </c>
      <c r="G211" s="9" t="n">
        <v>1</v>
      </c>
      <c r="H211" s="9" t="n">
        <v>9</v>
      </c>
      <c r="I211" s="2"/>
      <c r="J211" s="12"/>
      <c r="L211" s="11" t="s">
        <v>34</v>
      </c>
      <c r="M211" s="5" t="s">
        <v>18</v>
      </c>
    </row>
    <row r="212" customFormat="false" ht="15.75" hidden="false" customHeight="false" outlineLevel="0" collapsed="false">
      <c r="A212" s="1"/>
      <c r="B212" s="2"/>
      <c r="C212" s="2" t="s">
        <v>90</v>
      </c>
      <c r="D212" s="2" t="s">
        <v>63</v>
      </c>
      <c r="E212" s="2" t="s">
        <v>35</v>
      </c>
      <c r="F212" s="17" t="s">
        <v>51</v>
      </c>
      <c r="G212" s="9" t="n">
        <v>1</v>
      </c>
      <c r="H212" s="9" t="n">
        <v>4</v>
      </c>
      <c r="I212" s="2" t="n">
        <v>9</v>
      </c>
      <c r="J212" s="12"/>
      <c r="L212" s="5" t="s">
        <v>18</v>
      </c>
      <c r="M212" s="5" t="s">
        <v>18</v>
      </c>
    </row>
    <row r="213" customFormat="false" ht="15.75" hidden="false" customHeight="false" outlineLevel="0" collapsed="false">
      <c r="A213" s="1"/>
      <c r="B213" s="2"/>
      <c r="D213" s="2"/>
      <c r="E213" s="2"/>
      <c r="F213" s="17" t="s">
        <v>54</v>
      </c>
      <c r="G213" s="9" t="n">
        <v>6</v>
      </c>
      <c r="H213" s="9" t="n">
        <v>1</v>
      </c>
      <c r="I213" s="2"/>
      <c r="J213" s="12"/>
      <c r="L213" s="5" t="s">
        <v>18</v>
      </c>
      <c r="M213" s="5" t="s">
        <v>18</v>
      </c>
    </row>
    <row r="214" customFormat="false" ht="15.75" hidden="false" customHeight="false" outlineLevel="0" collapsed="false">
      <c r="A214" s="1"/>
      <c r="B214" s="2"/>
      <c r="D214" s="2"/>
      <c r="E214" s="2"/>
      <c r="F214" s="17" t="s">
        <v>55</v>
      </c>
      <c r="G214" s="9" t="n">
        <v>5</v>
      </c>
      <c r="H214" s="9" t="n">
        <v>2</v>
      </c>
      <c r="I214" s="2"/>
      <c r="J214" s="12"/>
      <c r="L214" s="5" t="s">
        <v>18</v>
      </c>
      <c r="M214" s="5" t="s">
        <v>18</v>
      </c>
    </row>
    <row r="215" customFormat="false" ht="15.75" hidden="false" customHeight="false" outlineLevel="0" collapsed="false">
      <c r="A215" s="1"/>
      <c r="B215" s="2"/>
      <c r="D215" s="2"/>
      <c r="E215" s="2"/>
      <c r="F215" s="17" t="s">
        <v>56</v>
      </c>
      <c r="G215" s="9" t="n">
        <v>2</v>
      </c>
      <c r="H215" s="9" t="n">
        <v>3</v>
      </c>
      <c r="I215" s="2"/>
      <c r="J215" s="12"/>
      <c r="L215" s="5" t="s">
        <v>18</v>
      </c>
      <c r="M215" s="5" t="s">
        <v>18</v>
      </c>
    </row>
    <row r="216" customFormat="false" ht="15.75" hidden="false" customHeight="false" outlineLevel="0" collapsed="false">
      <c r="A216" s="1"/>
      <c r="B216" s="2"/>
      <c r="D216" s="2"/>
      <c r="E216" s="2"/>
      <c r="F216" s="17" t="s">
        <v>57</v>
      </c>
      <c r="G216" s="9" t="n">
        <v>7</v>
      </c>
      <c r="H216" s="9" t="n">
        <v>7</v>
      </c>
      <c r="I216" s="2"/>
      <c r="J216" s="12"/>
      <c r="L216" s="5" t="s">
        <v>18</v>
      </c>
      <c r="M216" s="5" t="s">
        <v>18</v>
      </c>
    </row>
    <row r="217" customFormat="false" ht="15.75" hidden="false" customHeight="false" outlineLevel="0" collapsed="false">
      <c r="A217" s="1"/>
      <c r="B217" s="2"/>
      <c r="D217" s="2"/>
      <c r="E217" s="2"/>
      <c r="F217" s="17" t="s">
        <v>58</v>
      </c>
      <c r="G217" s="9" t="n">
        <v>4</v>
      </c>
      <c r="H217" s="9" t="n">
        <v>6</v>
      </c>
      <c r="I217" s="2"/>
      <c r="J217" s="12"/>
      <c r="L217" s="5" t="s">
        <v>18</v>
      </c>
      <c r="M217" s="5" t="s">
        <v>18</v>
      </c>
    </row>
    <row r="218" customFormat="false" ht="15.75" hidden="false" customHeight="false" outlineLevel="0" collapsed="false">
      <c r="A218" s="1"/>
      <c r="B218" s="2"/>
      <c r="D218" s="2"/>
      <c r="E218" s="2"/>
      <c r="F218" s="17" t="s">
        <v>59</v>
      </c>
      <c r="G218" s="9" t="n">
        <v>3</v>
      </c>
      <c r="H218" s="9" t="n">
        <v>5</v>
      </c>
      <c r="I218" s="2"/>
      <c r="J218" s="12"/>
      <c r="L218" s="5" t="s">
        <v>18</v>
      </c>
      <c r="M218" s="5" t="s">
        <v>18</v>
      </c>
    </row>
    <row r="219" customFormat="false" ht="15.75" hidden="false" customHeight="false" outlineLevel="0" collapsed="false">
      <c r="A219" s="1"/>
      <c r="B219" s="2"/>
      <c r="D219" s="2"/>
      <c r="E219" s="2"/>
      <c r="F219" s="17" t="s">
        <v>60</v>
      </c>
      <c r="G219" s="9" t="n">
        <v>8</v>
      </c>
      <c r="H219" s="9" t="n">
        <v>8</v>
      </c>
      <c r="I219" s="2"/>
      <c r="J219" s="12"/>
      <c r="L219" s="5" t="s">
        <v>18</v>
      </c>
      <c r="M219" s="5" t="s">
        <v>18</v>
      </c>
    </row>
    <row r="220" customFormat="false" ht="15.75" hidden="false" customHeight="false" outlineLevel="0" collapsed="false">
      <c r="A220" s="1"/>
      <c r="B220" s="2"/>
      <c r="D220" s="2"/>
      <c r="E220" s="2"/>
      <c r="F220" s="17" t="s">
        <v>61</v>
      </c>
      <c r="G220" s="9" t="n">
        <v>9</v>
      </c>
      <c r="H220" s="9" t="n">
        <v>9</v>
      </c>
      <c r="I220" s="2"/>
      <c r="J220" s="12"/>
      <c r="L220" s="5" t="s">
        <v>18</v>
      </c>
      <c r="M220" s="5" t="s">
        <v>18</v>
      </c>
    </row>
    <row r="221" customFormat="false" ht="15.75" hidden="false" customHeight="false" outlineLevel="0" collapsed="false">
      <c r="A221" s="3" t="str">
        <f aca="false">HYPERLINK("http://www.ncbi.nlm.nih.gov/pubmed/24526711","24526711")</f>
        <v>24526711</v>
      </c>
      <c r="B221" s="4" t="s">
        <v>91</v>
      </c>
      <c r="C221" s="12" t="s">
        <v>92</v>
      </c>
      <c r="D221" s="2" t="s">
        <v>93</v>
      </c>
      <c r="E221" s="12" t="s">
        <v>94</v>
      </c>
      <c r="F221" s="2" t="s">
        <v>95</v>
      </c>
      <c r="G221" s="9" t="n">
        <v>5</v>
      </c>
      <c r="H221" s="9" t="n">
        <v>1</v>
      </c>
      <c r="I221" s="2" t="n">
        <v>5</v>
      </c>
      <c r="J221" s="2" t="s">
        <v>96</v>
      </c>
      <c r="K221" s="2" t="s">
        <v>97</v>
      </c>
      <c r="L221" s="5" t="s">
        <v>18</v>
      </c>
      <c r="M221" s="5" t="s">
        <v>18</v>
      </c>
    </row>
    <row r="222" customFormat="false" ht="15.75" hidden="false" customHeight="false" outlineLevel="0" collapsed="false">
      <c r="A222" s="1"/>
      <c r="D222" s="2"/>
      <c r="F222" s="2" t="s">
        <v>98</v>
      </c>
      <c r="G222" s="9" t="n">
        <v>2</v>
      </c>
      <c r="H222" s="9" t="n">
        <v>4</v>
      </c>
      <c r="J222" s="2"/>
      <c r="L222" s="5" t="s">
        <v>18</v>
      </c>
      <c r="M222" s="5" t="s">
        <v>18</v>
      </c>
    </row>
    <row r="223" customFormat="false" ht="15.75" hidden="false" customHeight="false" outlineLevel="0" collapsed="false">
      <c r="A223" s="1"/>
      <c r="D223" s="2"/>
      <c r="F223" s="2" t="s">
        <v>99</v>
      </c>
      <c r="G223" s="9" t="n">
        <v>1</v>
      </c>
      <c r="H223" s="9" t="n">
        <v>2</v>
      </c>
      <c r="J223" s="2"/>
      <c r="L223" s="5" t="s">
        <v>18</v>
      </c>
      <c r="M223" s="5" t="s">
        <v>18</v>
      </c>
    </row>
    <row r="224" customFormat="false" ht="15.75" hidden="false" customHeight="false" outlineLevel="0" collapsed="false">
      <c r="A224" s="1"/>
      <c r="D224" s="2"/>
      <c r="F224" s="2" t="s">
        <v>100</v>
      </c>
      <c r="G224" s="9" t="n">
        <v>4</v>
      </c>
      <c r="H224" s="9" t="n">
        <v>3</v>
      </c>
      <c r="J224" s="2"/>
      <c r="L224" s="5" t="s">
        <v>18</v>
      </c>
      <c r="M224" s="5" t="s">
        <v>18</v>
      </c>
    </row>
    <row r="225" customFormat="false" ht="15.75" hidden="false" customHeight="false" outlineLevel="0" collapsed="false">
      <c r="A225" s="1"/>
      <c r="D225" s="2"/>
      <c r="F225" s="2" t="s">
        <v>101</v>
      </c>
      <c r="G225" s="9" t="n">
        <v>3</v>
      </c>
      <c r="H225" s="9" t="n">
        <v>5</v>
      </c>
      <c r="J225" s="2"/>
      <c r="L225" s="5" t="s">
        <v>18</v>
      </c>
      <c r="M225" s="5" t="s">
        <v>18</v>
      </c>
    </row>
    <row r="226" customFormat="false" ht="15.75" hidden="false" customHeight="false" outlineLevel="0" collapsed="false">
      <c r="A226" s="1"/>
      <c r="D226" s="2" t="s">
        <v>102</v>
      </c>
      <c r="F226" s="2" t="s">
        <v>95</v>
      </c>
      <c r="G226" s="9" t="n">
        <v>4</v>
      </c>
      <c r="H226" s="9" t="n">
        <v>2</v>
      </c>
      <c r="I226" s="2" t="n">
        <v>4</v>
      </c>
      <c r="J226" s="2" t="s">
        <v>103</v>
      </c>
      <c r="L226" s="5" t="s">
        <v>18</v>
      </c>
      <c r="M226" s="5" t="s">
        <v>18</v>
      </c>
    </row>
    <row r="227" customFormat="false" ht="15.75" hidden="false" customHeight="false" outlineLevel="0" collapsed="false">
      <c r="A227" s="1"/>
      <c r="D227" s="2"/>
      <c r="F227" s="2" t="s">
        <v>98</v>
      </c>
      <c r="G227" s="9" t="n">
        <v>3</v>
      </c>
      <c r="H227" s="9" t="n">
        <v>4</v>
      </c>
      <c r="J227" s="2"/>
      <c r="L227" s="5" t="s">
        <v>18</v>
      </c>
      <c r="M227" s="5" t="s">
        <v>18</v>
      </c>
    </row>
    <row r="228" customFormat="false" ht="15.75" hidden="false" customHeight="false" outlineLevel="0" collapsed="false">
      <c r="A228" s="1"/>
      <c r="D228" s="2"/>
      <c r="F228" s="2" t="s">
        <v>99</v>
      </c>
      <c r="G228" s="9" t="n">
        <v>2</v>
      </c>
      <c r="H228" s="9" t="n">
        <v>3</v>
      </c>
      <c r="J228" s="2"/>
      <c r="L228" s="5" t="s">
        <v>18</v>
      </c>
      <c r="M228" s="5" t="s">
        <v>18</v>
      </c>
    </row>
    <row r="229" customFormat="false" ht="15.75" hidden="false" customHeight="false" outlineLevel="0" collapsed="false">
      <c r="A229" s="1"/>
      <c r="D229" s="2"/>
      <c r="F229" s="2" t="s">
        <v>100</v>
      </c>
      <c r="G229" s="9" t="n">
        <v>1</v>
      </c>
      <c r="H229" s="9" t="n">
        <v>1</v>
      </c>
      <c r="J229" s="2"/>
      <c r="L229" s="5" t="s">
        <v>18</v>
      </c>
      <c r="M229" s="5" t="s">
        <v>18</v>
      </c>
    </row>
    <row r="230" customFormat="false" ht="15.75" hidden="false" customHeight="false" outlineLevel="0" collapsed="false">
      <c r="A230" s="1"/>
      <c r="D230" s="2" t="s">
        <v>104</v>
      </c>
      <c r="F230" s="2" t="s">
        <v>95</v>
      </c>
      <c r="G230" s="9" t="n">
        <v>3</v>
      </c>
      <c r="H230" s="9" t="n">
        <v>2</v>
      </c>
      <c r="I230" s="2" t="n">
        <v>4</v>
      </c>
      <c r="J230" s="2" t="s">
        <v>105</v>
      </c>
      <c r="L230" s="5" t="s">
        <v>18</v>
      </c>
      <c r="M230" s="5" t="s">
        <v>18</v>
      </c>
    </row>
    <row r="231" customFormat="false" ht="15.75" hidden="false" customHeight="false" outlineLevel="0" collapsed="false">
      <c r="A231" s="1"/>
      <c r="D231" s="2"/>
      <c r="F231" s="2" t="s">
        <v>98</v>
      </c>
      <c r="G231" s="9" t="n">
        <v>2</v>
      </c>
      <c r="H231" s="9" t="n">
        <v>4</v>
      </c>
      <c r="J231" s="2"/>
      <c r="L231" s="5" t="s">
        <v>18</v>
      </c>
      <c r="M231" s="5" t="s">
        <v>18</v>
      </c>
    </row>
    <row r="232" customFormat="false" ht="15.75" hidden="false" customHeight="false" outlineLevel="0" collapsed="false">
      <c r="A232" s="1"/>
      <c r="D232" s="2"/>
      <c r="F232" s="2" t="s">
        <v>99</v>
      </c>
      <c r="G232" s="9" t="n">
        <v>1</v>
      </c>
      <c r="H232" s="9" t="n">
        <v>3</v>
      </c>
      <c r="J232" s="2"/>
      <c r="L232" s="5" t="s">
        <v>18</v>
      </c>
      <c r="M232" s="5" t="s">
        <v>18</v>
      </c>
    </row>
    <row r="233" customFormat="false" ht="15.75" hidden="false" customHeight="false" outlineLevel="0" collapsed="false">
      <c r="A233" s="1"/>
      <c r="D233" s="2"/>
      <c r="F233" s="2" t="s">
        <v>100</v>
      </c>
      <c r="G233" s="9" t="n">
        <v>4</v>
      </c>
      <c r="H233" s="9" t="n">
        <v>1</v>
      </c>
      <c r="J233" s="2"/>
      <c r="L233" s="5" t="s">
        <v>18</v>
      </c>
      <c r="M233" s="5" t="s">
        <v>18</v>
      </c>
    </row>
    <row r="234" customFormat="false" ht="15.75" hidden="false" customHeight="false" outlineLevel="0" collapsed="false">
      <c r="A234" s="1"/>
      <c r="D234" s="2" t="s">
        <v>106</v>
      </c>
      <c r="F234" s="2" t="s">
        <v>95</v>
      </c>
      <c r="G234" s="9" t="n">
        <v>6</v>
      </c>
      <c r="H234" s="9" t="n">
        <v>1</v>
      </c>
      <c r="I234" s="2" t="n">
        <v>6</v>
      </c>
      <c r="J234" s="2" t="s">
        <v>107</v>
      </c>
      <c r="L234" s="5" t="s">
        <v>18</v>
      </c>
      <c r="M234" s="5" t="s">
        <v>18</v>
      </c>
    </row>
    <row r="235" customFormat="false" ht="15.75" hidden="false" customHeight="false" outlineLevel="0" collapsed="false">
      <c r="A235" s="1"/>
      <c r="D235" s="2"/>
      <c r="F235" s="2" t="s">
        <v>98</v>
      </c>
      <c r="G235" s="9" t="n">
        <v>3</v>
      </c>
      <c r="H235" s="9" t="n">
        <v>4</v>
      </c>
      <c r="J235" s="2"/>
      <c r="L235" s="5" t="s">
        <v>18</v>
      </c>
      <c r="M235" s="5" t="s">
        <v>18</v>
      </c>
    </row>
    <row r="236" customFormat="false" ht="15.75" hidden="false" customHeight="false" outlineLevel="0" collapsed="false">
      <c r="A236" s="1"/>
      <c r="D236" s="2"/>
      <c r="F236" s="2" t="s">
        <v>108</v>
      </c>
      <c r="G236" s="9" t="n">
        <v>4</v>
      </c>
      <c r="H236" s="9" t="n">
        <v>5</v>
      </c>
      <c r="J236" s="2"/>
      <c r="L236" s="5" t="s">
        <v>18</v>
      </c>
      <c r="M236" s="5" t="s">
        <v>18</v>
      </c>
    </row>
    <row r="237" customFormat="false" ht="15.75" hidden="false" customHeight="false" outlineLevel="0" collapsed="false">
      <c r="A237" s="1"/>
      <c r="D237" s="2"/>
      <c r="F237" s="2" t="s">
        <v>99</v>
      </c>
      <c r="G237" s="9" t="n">
        <v>1</v>
      </c>
      <c r="H237" s="9" t="n">
        <v>2</v>
      </c>
      <c r="J237" s="2"/>
      <c r="L237" s="5" t="s">
        <v>18</v>
      </c>
      <c r="M237" s="5" t="s">
        <v>18</v>
      </c>
    </row>
    <row r="238" customFormat="false" ht="15.75" hidden="false" customHeight="false" outlineLevel="0" collapsed="false">
      <c r="A238" s="1"/>
      <c r="D238" s="2"/>
      <c r="F238" s="2" t="s">
        <v>100</v>
      </c>
      <c r="G238" s="9" t="n">
        <v>2</v>
      </c>
      <c r="H238" s="9" t="n">
        <v>3</v>
      </c>
      <c r="J238" s="2"/>
      <c r="L238" s="5" t="s">
        <v>18</v>
      </c>
      <c r="M238" s="5" t="s">
        <v>18</v>
      </c>
    </row>
    <row r="239" customFormat="false" ht="15.75" hidden="false" customHeight="false" outlineLevel="0" collapsed="false">
      <c r="A239" s="1"/>
      <c r="D239" s="2"/>
      <c r="F239" s="2" t="s">
        <v>101</v>
      </c>
      <c r="G239" s="9" t="n">
        <v>5</v>
      </c>
      <c r="H239" s="9" t="n">
        <v>6</v>
      </c>
      <c r="J239" s="2"/>
      <c r="L239" s="5" t="s">
        <v>18</v>
      </c>
      <c r="M239" s="5" t="s">
        <v>18</v>
      </c>
    </row>
    <row r="240" customFormat="false" ht="15.75" hidden="false" customHeight="false" outlineLevel="0" collapsed="false">
      <c r="A240" s="1"/>
      <c r="D240" s="2" t="s">
        <v>109</v>
      </c>
      <c r="F240" s="2" t="s">
        <v>95</v>
      </c>
      <c r="G240" s="9" t="n">
        <v>5</v>
      </c>
      <c r="H240" s="9" t="n">
        <v>1</v>
      </c>
      <c r="I240" s="2" t="n">
        <v>5</v>
      </c>
      <c r="J240" s="2" t="s">
        <v>110</v>
      </c>
      <c r="L240" s="5" t="s">
        <v>18</v>
      </c>
      <c r="M240" s="5" t="s">
        <v>18</v>
      </c>
    </row>
    <row r="241" customFormat="false" ht="15.75" hidden="false" customHeight="false" outlineLevel="0" collapsed="false">
      <c r="A241" s="1"/>
      <c r="D241" s="2"/>
      <c r="F241" s="2" t="s">
        <v>98</v>
      </c>
      <c r="G241" s="9" t="n">
        <v>2</v>
      </c>
      <c r="H241" s="9" t="n">
        <v>4</v>
      </c>
      <c r="J241" s="2"/>
      <c r="L241" s="5" t="s">
        <v>18</v>
      </c>
      <c r="M241" s="5" t="s">
        <v>18</v>
      </c>
    </row>
    <row r="242" customFormat="false" ht="15.75" hidden="false" customHeight="false" outlineLevel="0" collapsed="false">
      <c r="A242" s="1"/>
      <c r="D242" s="2"/>
      <c r="F242" s="2" t="s">
        <v>99</v>
      </c>
      <c r="G242" s="9" t="n">
        <v>1</v>
      </c>
      <c r="H242" s="9" t="n">
        <v>2</v>
      </c>
      <c r="J242" s="2"/>
      <c r="L242" s="5" t="s">
        <v>18</v>
      </c>
      <c r="M242" s="5" t="s">
        <v>18</v>
      </c>
    </row>
    <row r="243" customFormat="false" ht="15.75" hidden="false" customHeight="false" outlineLevel="0" collapsed="false">
      <c r="A243" s="1"/>
      <c r="D243" s="2"/>
      <c r="F243" s="2" t="s">
        <v>100</v>
      </c>
      <c r="G243" s="9" t="n">
        <v>3</v>
      </c>
      <c r="H243" s="9" t="n">
        <v>3</v>
      </c>
      <c r="J243" s="2"/>
      <c r="L243" s="5" t="s">
        <v>18</v>
      </c>
      <c r="M243" s="5" t="s">
        <v>18</v>
      </c>
    </row>
    <row r="244" customFormat="false" ht="15.75" hidden="false" customHeight="false" outlineLevel="0" collapsed="false">
      <c r="A244" s="1"/>
      <c r="D244" s="2"/>
      <c r="F244" s="2" t="s">
        <v>101</v>
      </c>
      <c r="G244" s="9" t="n">
        <v>4</v>
      </c>
      <c r="H244" s="9" t="n">
        <v>5</v>
      </c>
      <c r="J244" s="2"/>
      <c r="L244" s="5" t="s">
        <v>18</v>
      </c>
      <c r="M244" s="5" t="s">
        <v>18</v>
      </c>
    </row>
    <row r="245" customFormat="false" ht="15.75" hidden="false" customHeight="false" outlineLevel="0" collapsed="false">
      <c r="A245" s="1"/>
      <c r="D245" s="2" t="s">
        <v>111</v>
      </c>
      <c r="F245" s="2" t="s">
        <v>95</v>
      </c>
      <c r="G245" s="9" t="n">
        <v>5</v>
      </c>
      <c r="H245" s="9" t="n">
        <v>1</v>
      </c>
      <c r="I245" s="2" t="n">
        <v>5</v>
      </c>
      <c r="J245" s="2" t="s">
        <v>112</v>
      </c>
      <c r="L245" s="5" t="s">
        <v>18</v>
      </c>
      <c r="M245" s="5" t="s">
        <v>18</v>
      </c>
    </row>
    <row r="246" customFormat="false" ht="15.75" hidden="false" customHeight="false" outlineLevel="0" collapsed="false">
      <c r="A246" s="1"/>
      <c r="D246" s="2"/>
      <c r="F246" s="2" t="s">
        <v>98</v>
      </c>
      <c r="G246" s="9" t="n">
        <v>1</v>
      </c>
      <c r="H246" s="9" t="n">
        <v>4</v>
      </c>
      <c r="J246" s="2"/>
      <c r="L246" s="5" t="s">
        <v>18</v>
      </c>
      <c r="M246" s="5" t="s">
        <v>18</v>
      </c>
    </row>
    <row r="247" customFormat="false" ht="15.75" hidden="false" customHeight="false" outlineLevel="0" collapsed="false">
      <c r="A247" s="1"/>
      <c r="D247" s="2"/>
      <c r="F247" s="2" t="s">
        <v>108</v>
      </c>
      <c r="G247" s="9" t="n">
        <v>3</v>
      </c>
      <c r="H247" s="9" t="n">
        <v>5</v>
      </c>
      <c r="J247" s="2"/>
      <c r="L247" s="5" t="s">
        <v>18</v>
      </c>
      <c r="M247" s="5" t="s">
        <v>18</v>
      </c>
    </row>
    <row r="248" customFormat="false" ht="15.75" hidden="false" customHeight="false" outlineLevel="0" collapsed="false">
      <c r="A248" s="1"/>
      <c r="D248" s="2"/>
      <c r="F248" s="2" t="s">
        <v>99</v>
      </c>
      <c r="G248" s="9" t="n">
        <v>2</v>
      </c>
      <c r="H248" s="9" t="n">
        <v>3</v>
      </c>
      <c r="J248" s="2"/>
      <c r="L248" s="5" t="s">
        <v>18</v>
      </c>
      <c r="M248" s="5" t="s">
        <v>18</v>
      </c>
    </row>
    <row r="249" customFormat="false" ht="15.75" hidden="false" customHeight="false" outlineLevel="0" collapsed="false">
      <c r="A249" s="1"/>
      <c r="D249" s="2"/>
      <c r="F249" s="2" t="s">
        <v>100</v>
      </c>
      <c r="G249" s="9" t="n">
        <v>4</v>
      </c>
      <c r="H249" s="9" t="n">
        <v>2</v>
      </c>
      <c r="J249" s="2"/>
      <c r="L249" s="5" t="s">
        <v>18</v>
      </c>
      <c r="M249" s="5" t="s">
        <v>18</v>
      </c>
    </row>
    <row r="250" customFormat="false" ht="15.75" hidden="false" customHeight="false" outlineLevel="0" collapsed="false">
      <c r="A250" s="1"/>
      <c r="D250" s="2" t="s">
        <v>113</v>
      </c>
      <c r="F250" s="2" t="s">
        <v>95</v>
      </c>
      <c r="G250" s="9" t="n">
        <v>6</v>
      </c>
      <c r="H250" s="9" t="n">
        <v>1</v>
      </c>
      <c r="I250" s="2" t="n">
        <v>6</v>
      </c>
      <c r="J250" s="2" t="s">
        <v>114</v>
      </c>
      <c r="L250" s="5" t="s">
        <v>18</v>
      </c>
      <c r="M250" s="5" t="s">
        <v>18</v>
      </c>
    </row>
    <row r="251" customFormat="false" ht="15.75" hidden="false" customHeight="false" outlineLevel="0" collapsed="false">
      <c r="A251" s="1"/>
      <c r="D251" s="2"/>
      <c r="F251" s="2" t="s">
        <v>98</v>
      </c>
      <c r="G251" s="9" t="n">
        <v>3</v>
      </c>
      <c r="H251" s="9" t="n">
        <v>4</v>
      </c>
      <c r="J251" s="2"/>
      <c r="L251" s="5" t="s">
        <v>18</v>
      </c>
      <c r="M251" s="5" t="s">
        <v>18</v>
      </c>
    </row>
    <row r="252" customFormat="false" ht="15.75" hidden="false" customHeight="false" outlineLevel="0" collapsed="false">
      <c r="A252" s="1"/>
      <c r="D252" s="2"/>
      <c r="F252" s="2" t="s">
        <v>108</v>
      </c>
      <c r="G252" s="9" t="n">
        <v>1</v>
      </c>
      <c r="H252" s="9" t="n">
        <v>5</v>
      </c>
      <c r="J252" s="2"/>
      <c r="L252" s="5" t="s">
        <v>18</v>
      </c>
      <c r="M252" s="5" t="s">
        <v>18</v>
      </c>
    </row>
    <row r="253" customFormat="false" ht="15.75" hidden="false" customHeight="false" outlineLevel="0" collapsed="false">
      <c r="A253" s="1"/>
      <c r="D253" s="2"/>
      <c r="F253" s="2" t="s">
        <v>99</v>
      </c>
      <c r="G253" s="9" t="n">
        <v>2</v>
      </c>
      <c r="H253" s="9" t="n">
        <v>2</v>
      </c>
      <c r="J253" s="2"/>
      <c r="L253" s="5" t="s">
        <v>18</v>
      </c>
      <c r="M253" s="5" t="s">
        <v>18</v>
      </c>
    </row>
    <row r="254" customFormat="false" ht="15.75" hidden="false" customHeight="false" outlineLevel="0" collapsed="false">
      <c r="A254" s="1"/>
      <c r="D254" s="2"/>
      <c r="F254" s="2" t="s">
        <v>100</v>
      </c>
      <c r="G254" s="9" t="n">
        <v>5</v>
      </c>
      <c r="H254" s="9" t="n">
        <v>3</v>
      </c>
      <c r="J254" s="2"/>
      <c r="L254" s="5" t="s">
        <v>18</v>
      </c>
      <c r="M254" s="5" t="s">
        <v>18</v>
      </c>
    </row>
    <row r="255" customFormat="false" ht="15.75" hidden="false" customHeight="false" outlineLevel="0" collapsed="false">
      <c r="A255" s="1"/>
      <c r="D255" s="2"/>
      <c r="F255" s="2" t="s">
        <v>101</v>
      </c>
      <c r="G255" s="9" t="n">
        <v>4</v>
      </c>
      <c r="H255" s="9" t="n">
        <v>6</v>
      </c>
      <c r="J255" s="2"/>
      <c r="L255" s="5" t="s">
        <v>18</v>
      </c>
      <c r="M255" s="5" t="s">
        <v>18</v>
      </c>
    </row>
    <row r="256" customFormat="false" ht="15.75" hidden="false" customHeight="false" outlineLevel="0" collapsed="false">
      <c r="A256" s="1"/>
      <c r="D256" s="2" t="s">
        <v>115</v>
      </c>
      <c r="F256" s="2" t="s">
        <v>95</v>
      </c>
      <c r="G256" s="9" t="n">
        <v>4</v>
      </c>
      <c r="H256" s="9" t="n">
        <v>2</v>
      </c>
      <c r="I256" s="2" t="n">
        <v>5</v>
      </c>
      <c r="J256" s="2" t="s">
        <v>116</v>
      </c>
      <c r="L256" s="5" t="s">
        <v>18</v>
      </c>
      <c r="M256" s="5" t="s">
        <v>18</v>
      </c>
    </row>
    <row r="257" customFormat="false" ht="15.75" hidden="false" customHeight="false" outlineLevel="0" collapsed="false">
      <c r="A257" s="1"/>
      <c r="D257" s="2"/>
      <c r="F257" s="2" t="s">
        <v>98</v>
      </c>
      <c r="G257" s="9" t="n">
        <v>3</v>
      </c>
      <c r="H257" s="9" t="n">
        <v>4</v>
      </c>
      <c r="J257" s="2"/>
      <c r="L257" s="5" t="s">
        <v>18</v>
      </c>
      <c r="M257" s="5" t="s">
        <v>18</v>
      </c>
    </row>
    <row r="258" customFormat="false" ht="15.75" hidden="false" customHeight="false" outlineLevel="0" collapsed="false">
      <c r="A258" s="1"/>
      <c r="D258" s="2"/>
      <c r="F258" s="2" t="s">
        <v>108</v>
      </c>
      <c r="G258" s="9" t="n">
        <v>1</v>
      </c>
      <c r="H258" s="9" t="n">
        <v>5</v>
      </c>
      <c r="J258" s="2"/>
      <c r="L258" s="5" t="s">
        <v>18</v>
      </c>
      <c r="M258" s="5" t="s">
        <v>18</v>
      </c>
    </row>
    <row r="259" customFormat="false" ht="15.75" hidden="false" customHeight="false" outlineLevel="0" collapsed="false">
      <c r="A259" s="1"/>
      <c r="D259" s="2"/>
      <c r="F259" s="2" t="s">
        <v>99</v>
      </c>
      <c r="G259" s="9" t="n">
        <v>2</v>
      </c>
      <c r="H259" s="9" t="n">
        <v>3</v>
      </c>
      <c r="J259" s="2"/>
      <c r="L259" s="5" t="s">
        <v>18</v>
      </c>
      <c r="M259" s="5" t="s">
        <v>18</v>
      </c>
    </row>
    <row r="260" customFormat="false" ht="15.75" hidden="false" customHeight="false" outlineLevel="0" collapsed="false">
      <c r="A260" s="1"/>
      <c r="D260" s="2"/>
      <c r="F260" s="2" t="s">
        <v>100</v>
      </c>
      <c r="G260" s="9" t="n">
        <v>5</v>
      </c>
      <c r="H260" s="9" t="n">
        <v>1</v>
      </c>
      <c r="J260" s="2"/>
      <c r="L260" s="5" t="s">
        <v>18</v>
      </c>
      <c r="M260" s="5" t="s">
        <v>18</v>
      </c>
    </row>
    <row r="261" customFormat="false" ht="15.75" hidden="false" customHeight="false" outlineLevel="0" collapsed="false">
      <c r="A261" s="3" t="str">
        <f aca="false">HYPERLINK("http://www.ncbi.nlm.nih.gov/pubmed/24839440","24839440")</f>
        <v>24839440</v>
      </c>
      <c r="B261" s="4" t="s">
        <v>117</v>
      </c>
      <c r="C261" s="2" t="s">
        <v>118</v>
      </c>
      <c r="D261" s="2" t="s">
        <v>119</v>
      </c>
      <c r="E261" s="2" t="s">
        <v>120</v>
      </c>
      <c r="F261" s="2" t="s">
        <v>121</v>
      </c>
      <c r="G261" s="2" t="n">
        <v>3</v>
      </c>
      <c r="H261" s="2" t="n">
        <v>2</v>
      </c>
      <c r="I261" s="2" t="n">
        <v>5</v>
      </c>
      <c r="L261" s="5" t="s">
        <v>18</v>
      </c>
      <c r="M261" s="5" t="s">
        <v>18</v>
      </c>
    </row>
    <row r="262" customFormat="false" ht="15.75" hidden="false" customHeight="false" outlineLevel="0" collapsed="false">
      <c r="A262" s="1"/>
      <c r="B262" s="2"/>
      <c r="F262" s="2" t="s">
        <v>122</v>
      </c>
      <c r="G262" s="2" t="n">
        <v>5</v>
      </c>
      <c r="H262" s="2" t="n">
        <v>3</v>
      </c>
      <c r="L262" s="5" t="s">
        <v>18</v>
      </c>
      <c r="M262" s="5" t="s">
        <v>18</v>
      </c>
    </row>
    <row r="263" customFormat="false" ht="15.75" hidden="false" customHeight="false" outlineLevel="0" collapsed="false">
      <c r="A263" s="1"/>
      <c r="B263" s="2"/>
      <c r="F263" s="2" t="s">
        <v>123</v>
      </c>
      <c r="G263" s="2" t="n">
        <v>1</v>
      </c>
      <c r="H263" s="2" t="n">
        <v>4</v>
      </c>
      <c r="L263" s="5" t="s">
        <v>18</v>
      </c>
      <c r="M263" s="5" t="s">
        <v>18</v>
      </c>
    </row>
    <row r="264" customFormat="false" ht="15.75" hidden="false" customHeight="false" outlineLevel="0" collapsed="false">
      <c r="A264" s="1"/>
      <c r="B264" s="2"/>
      <c r="F264" s="2" t="s">
        <v>124</v>
      </c>
      <c r="G264" s="2" t="n">
        <v>4</v>
      </c>
      <c r="H264" s="2" t="n">
        <v>1</v>
      </c>
      <c r="L264" s="5" t="s">
        <v>18</v>
      </c>
      <c r="M264" s="5" t="s">
        <v>18</v>
      </c>
    </row>
    <row r="265" customFormat="false" ht="15.75" hidden="false" customHeight="false" outlineLevel="0" collapsed="false">
      <c r="A265" s="1"/>
      <c r="B265" s="2"/>
      <c r="F265" s="2" t="s">
        <v>125</v>
      </c>
      <c r="G265" s="2" t="n">
        <v>2</v>
      </c>
      <c r="H265" s="2" t="n">
        <v>5</v>
      </c>
      <c r="L265" s="5" t="s">
        <v>18</v>
      </c>
      <c r="M265" s="5" t="s">
        <v>18</v>
      </c>
    </row>
    <row r="266" customFormat="false" ht="15.75" hidden="false" customHeight="false" outlineLevel="0" collapsed="false">
      <c r="A266" s="3" t="str">
        <f aca="false">HYPERLINK("http://www.ncbi.nlm.nih.gov/pubmed/17062146","17062146")</f>
        <v>17062146</v>
      </c>
      <c r="B266" s="18" t="s">
        <v>126</v>
      </c>
      <c r="C266" s="2" t="s">
        <v>127</v>
      </c>
      <c r="D266" s="2" t="s">
        <v>128</v>
      </c>
      <c r="E266" s="2" t="s">
        <v>127</v>
      </c>
      <c r="F266" s="2" t="s">
        <v>129</v>
      </c>
      <c r="G266" s="2" t="n">
        <v>6</v>
      </c>
      <c r="H266" s="2" t="n">
        <v>6</v>
      </c>
      <c r="I266" s="12" t="n">
        <v>10</v>
      </c>
      <c r="L266" s="5" t="s">
        <v>18</v>
      </c>
      <c r="M266" s="5" t="s">
        <v>18</v>
      </c>
    </row>
    <row r="267" customFormat="false" ht="15.75" hidden="false" customHeight="false" outlineLevel="0" collapsed="false">
      <c r="A267" s="1"/>
      <c r="B267" s="18"/>
      <c r="F267" s="2" t="s">
        <v>130</v>
      </c>
      <c r="G267" s="2" t="n">
        <v>9</v>
      </c>
      <c r="H267" s="2" t="n">
        <v>8</v>
      </c>
      <c r="I267" s="12"/>
      <c r="L267" s="5" t="s">
        <v>18</v>
      </c>
      <c r="M267" s="5" t="s">
        <v>18</v>
      </c>
    </row>
    <row r="268" customFormat="false" ht="15.75" hidden="false" customHeight="false" outlineLevel="0" collapsed="false">
      <c r="A268" s="1"/>
      <c r="B268" s="18"/>
      <c r="F268" s="2" t="s">
        <v>131</v>
      </c>
      <c r="G268" s="2" t="n">
        <v>3</v>
      </c>
      <c r="H268" s="2" t="n">
        <v>10</v>
      </c>
      <c r="I268" s="12"/>
      <c r="L268" s="5" t="s">
        <v>18</v>
      </c>
      <c r="M268" s="5" t="s">
        <v>18</v>
      </c>
    </row>
    <row r="269" customFormat="false" ht="15.75" hidden="false" customHeight="false" outlineLevel="0" collapsed="false">
      <c r="A269" s="1"/>
      <c r="B269" s="18"/>
      <c r="F269" s="2" t="s">
        <v>132</v>
      </c>
      <c r="G269" s="2" t="n">
        <v>10</v>
      </c>
      <c r="H269" s="2" t="n">
        <v>4</v>
      </c>
      <c r="I269" s="12"/>
      <c r="L269" s="5" t="s">
        <v>18</v>
      </c>
      <c r="M269" s="5" t="s">
        <v>18</v>
      </c>
    </row>
    <row r="270" customFormat="false" ht="15.75" hidden="false" customHeight="false" outlineLevel="0" collapsed="false">
      <c r="A270" s="1"/>
      <c r="B270" s="18"/>
      <c r="F270" s="2" t="s">
        <v>133</v>
      </c>
      <c r="G270" s="2" t="n">
        <v>7</v>
      </c>
      <c r="H270" s="2" t="n">
        <v>1</v>
      </c>
      <c r="I270" s="12"/>
      <c r="L270" s="5" t="s">
        <v>18</v>
      </c>
      <c r="M270" s="5" t="s">
        <v>18</v>
      </c>
    </row>
    <row r="271" customFormat="false" ht="15.75" hidden="false" customHeight="false" outlineLevel="0" collapsed="false">
      <c r="A271" s="1"/>
      <c r="B271" s="18"/>
      <c r="F271" s="2" t="s">
        <v>134</v>
      </c>
      <c r="G271" s="2" t="n">
        <v>4</v>
      </c>
      <c r="H271" s="2" t="n">
        <v>3</v>
      </c>
      <c r="I271" s="12"/>
      <c r="L271" s="5" t="s">
        <v>18</v>
      </c>
      <c r="M271" s="5" t="s">
        <v>18</v>
      </c>
    </row>
    <row r="272" customFormat="false" ht="15.75" hidden="false" customHeight="false" outlineLevel="0" collapsed="false">
      <c r="A272" s="1"/>
      <c r="B272" s="18"/>
      <c r="F272" s="2" t="s">
        <v>135</v>
      </c>
      <c r="G272" s="2" t="n">
        <v>2</v>
      </c>
      <c r="H272" s="2" t="n">
        <v>5</v>
      </c>
      <c r="I272" s="12"/>
      <c r="L272" s="5" t="s">
        <v>18</v>
      </c>
      <c r="M272" s="5" t="s">
        <v>18</v>
      </c>
    </row>
    <row r="273" customFormat="false" ht="15.75" hidden="false" customHeight="false" outlineLevel="0" collapsed="false">
      <c r="A273" s="1"/>
      <c r="B273" s="18"/>
      <c r="F273" s="2" t="s">
        <v>136</v>
      </c>
      <c r="G273" s="2" t="n">
        <v>1</v>
      </c>
      <c r="H273" s="2" t="n">
        <v>9</v>
      </c>
      <c r="I273" s="12"/>
      <c r="L273" s="5" t="s">
        <v>18</v>
      </c>
      <c r="M273" s="5" t="s">
        <v>18</v>
      </c>
    </row>
    <row r="274" customFormat="false" ht="15.75" hidden="false" customHeight="false" outlineLevel="0" collapsed="false">
      <c r="A274" s="1"/>
      <c r="B274" s="18"/>
      <c r="F274" s="2" t="s">
        <v>137</v>
      </c>
      <c r="G274" s="2" t="n">
        <v>8</v>
      </c>
      <c r="H274" s="2" t="n">
        <v>7</v>
      </c>
      <c r="I274" s="12"/>
      <c r="L274" s="5" t="s">
        <v>18</v>
      </c>
      <c r="M274" s="5" t="s">
        <v>18</v>
      </c>
    </row>
    <row r="275" customFormat="false" ht="15.75" hidden="false" customHeight="false" outlineLevel="0" collapsed="false">
      <c r="A275" s="1"/>
      <c r="B275" s="18"/>
      <c r="F275" s="2" t="s">
        <v>138</v>
      </c>
      <c r="G275" s="2" t="n">
        <v>5</v>
      </c>
      <c r="H275" s="2" t="n">
        <v>2</v>
      </c>
      <c r="I275" s="12"/>
      <c r="L275" s="5" t="s">
        <v>18</v>
      </c>
      <c r="M275" s="5" t="s">
        <v>18</v>
      </c>
    </row>
    <row r="276" customFormat="false" ht="15.75" hidden="false" customHeight="false" outlineLevel="0" collapsed="false">
      <c r="A276" s="1"/>
      <c r="B276" s="18"/>
      <c r="C276" s="2" t="s">
        <v>127</v>
      </c>
      <c r="D276" s="2" t="s">
        <v>139</v>
      </c>
      <c r="E276" s="2" t="s">
        <v>127</v>
      </c>
      <c r="F276" s="2" t="s">
        <v>129</v>
      </c>
      <c r="G276" s="2" t="n">
        <v>7</v>
      </c>
      <c r="H276" s="2" t="n">
        <v>6</v>
      </c>
      <c r="I276" s="12" t="n">
        <v>10</v>
      </c>
      <c r="L276" s="5" t="s">
        <v>18</v>
      </c>
      <c r="M276" s="5" t="s">
        <v>18</v>
      </c>
    </row>
    <row r="277" customFormat="false" ht="15.75" hidden="false" customHeight="false" outlineLevel="0" collapsed="false">
      <c r="A277" s="1"/>
      <c r="B277" s="18"/>
      <c r="F277" s="2" t="s">
        <v>130</v>
      </c>
      <c r="G277" s="2" t="n">
        <v>9</v>
      </c>
      <c r="H277" s="2" t="n">
        <v>8</v>
      </c>
      <c r="I277" s="12"/>
      <c r="L277" s="5" t="s">
        <v>18</v>
      </c>
      <c r="M277" s="5" t="s">
        <v>18</v>
      </c>
    </row>
    <row r="278" customFormat="false" ht="15.75" hidden="false" customHeight="false" outlineLevel="0" collapsed="false">
      <c r="A278" s="1"/>
      <c r="B278" s="18"/>
      <c r="F278" s="2" t="s">
        <v>137</v>
      </c>
      <c r="G278" s="2" t="n">
        <v>8</v>
      </c>
      <c r="H278" s="2" t="n">
        <v>7</v>
      </c>
      <c r="I278" s="12"/>
      <c r="L278" s="5" t="s">
        <v>18</v>
      </c>
      <c r="M278" s="5" t="s">
        <v>18</v>
      </c>
    </row>
    <row r="279" customFormat="false" ht="15.75" hidden="false" customHeight="false" outlineLevel="0" collapsed="false">
      <c r="A279" s="1"/>
      <c r="B279" s="18"/>
      <c r="F279" s="2" t="s">
        <v>138</v>
      </c>
      <c r="G279" s="2" t="n">
        <v>6</v>
      </c>
      <c r="H279" s="2" t="n">
        <v>2</v>
      </c>
      <c r="I279" s="12"/>
      <c r="L279" s="5" t="s">
        <v>18</v>
      </c>
      <c r="M279" s="5" t="s">
        <v>18</v>
      </c>
    </row>
    <row r="280" customFormat="false" ht="15.75" hidden="false" customHeight="false" outlineLevel="0" collapsed="false">
      <c r="A280" s="1"/>
      <c r="B280" s="18"/>
      <c r="F280" s="2" t="s">
        <v>133</v>
      </c>
      <c r="G280" s="2" t="n">
        <v>3</v>
      </c>
      <c r="H280" s="2" t="n">
        <v>1</v>
      </c>
      <c r="I280" s="12"/>
      <c r="L280" s="5" t="s">
        <v>18</v>
      </c>
      <c r="M280" s="5" t="s">
        <v>18</v>
      </c>
    </row>
    <row r="281" customFormat="false" ht="15.75" hidden="false" customHeight="false" outlineLevel="0" collapsed="false">
      <c r="A281" s="1"/>
      <c r="B281" s="18"/>
      <c r="F281" s="2" t="s">
        <v>135</v>
      </c>
      <c r="G281" s="2" t="n">
        <v>2</v>
      </c>
      <c r="H281" s="2" t="n">
        <v>5</v>
      </c>
      <c r="I281" s="12"/>
      <c r="L281" s="5" t="s">
        <v>18</v>
      </c>
      <c r="M281" s="5" t="s">
        <v>18</v>
      </c>
    </row>
    <row r="282" customFormat="false" ht="15.75" hidden="false" customHeight="false" outlineLevel="0" collapsed="false">
      <c r="A282" s="1"/>
      <c r="B282" s="18"/>
      <c r="F282" s="2" t="s">
        <v>134</v>
      </c>
      <c r="G282" s="2" t="n">
        <v>5</v>
      </c>
      <c r="H282" s="2" t="n">
        <v>3</v>
      </c>
      <c r="I282" s="12"/>
      <c r="L282" s="5" t="s">
        <v>18</v>
      </c>
      <c r="M282" s="5" t="s">
        <v>18</v>
      </c>
    </row>
    <row r="283" customFormat="false" ht="15.75" hidden="false" customHeight="false" outlineLevel="0" collapsed="false">
      <c r="A283" s="1"/>
      <c r="B283" s="18"/>
      <c r="F283" s="2" t="s">
        <v>132</v>
      </c>
      <c r="G283" s="2" t="n">
        <v>10</v>
      </c>
      <c r="H283" s="2" t="n">
        <v>4</v>
      </c>
      <c r="I283" s="12"/>
      <c r="L283" s="5" t="s">
        <v>18</v>
      </c>
      <c r="M283" s="5" t="s">
        <v>18</v>
      </c>
    </row>
    <row r="284" customFormat="false" ht="15.75" hidden="false" customHeight="false" outlineLevel="0" collapsed="false">
      <c r="A284" s="1"/>
      <c r="B284" s="18"/>
      <c r="F284" s="2" t="s">
        <v>136</v>
      </c>
      <c r="G284" s="2" t="n">
        <v>1</v>
      </c>
      <c r="H284" s="2" t="n">
        <v>9</v>
      </c>
      <c r="I284" s="12"/>
      <c r="L284" s="5" t="s">
        <v>18</v>
      </c>
      <c r="M284" s="5" t="s">
        <v>18</v>
      </c>
    </row>
    <row r="285" customFormat="false" ht="15.75" hidden="false" customHeight="false" outlineLevel="0" collapsed="false">
      <c r="A285" s="1"/>
      <c r="B285" s="18"/>
      <c r="F285" s="2" t="s">
        <v>131</v>
      </c>
      <c r="G285" s="2" t="n">
        <v>4</v>
      </c>
      <c r="H285" s="2" t="n">
        <v>10</v>
      </c>
      <c r="I285" s="12"/>
      <c r="L285" s="5" t="s">
        <v>18</v>
      </c>
      <c r="M285" s="5" t="s">
        <v>18</v>
      </c>
    </row>
    <row r="286" customFormat="false" ht="15.75" hidden="false" customHeight="false" outlineLevel="0" collapsed="false">
      <c r="A286" s="3" t="str">
        <f aca="false">HYPERLINK("http://www.ncbi.nlm.nih.gov/pubmed/21423806","21423806")</f>
        <v>21423806</v>
      </c>
      <c r="B286" s="2" t="s">
        <v>140</v>
      </c>
      <c r="C286" s="2" t="s">
        <v>141</v>
      </c>
      <c r="D286" s="2" t="s">
        <v>142</v>
      </c>
      <c r="E286" s="2" t="s">
        <v>14</v>
      </c>
      <c r="F286" s="2" t="s">
        <v>143</v>
      </c>
      <c r="G286" s="2" t="n">
        <v>1</v>
      </c>
      <c r="H286" s="2" t="n">
        <v>4.5</v>
      </c>
      <c r="I286" s="2" t="n">
        <v>9</v>
      </c>
      <c r="L286" s="5" t="s">
        <v>18</v>
      </c>
      <c r="M286" s="5" t="s">
        <v>18</v>
      </c>
    </row>
    <row r="287" customFormat="false" ht="15.75" hidden="false" customHeight="false" outlineLevel="0" collapsed="false">
      <c r="A287" s="1"/>
      <c r="B287" s="2"/>
      <c r="F287" s="2" t="s">
        <v>144</v>
      </c>
      <c r="G287" s="2" t="n">
        <v>8</v>
      </c>
      <c r="H287" s="2" t="n">
        <v>9</v>
      </c>
      <c r="L287" s="5" t="s">
        <v>18</v>
      </c>
      <c r="M287" s="5" t="s">
        <v>18</v>
      </c>
    </row>
    <row r="288" customFormat="false" ht="15.75" hidden="false" customHeight="false" outlineLevel="0" collapsed="false">
      <c r="A288" s="1"/>
      <c r="B288" s="2"/>
      <c r="F288" s="2" t="s">
        <v>145</v>
      </c>
      <c r="G288" s="2" t="n">
        <v>6</v>
      </c>
      <c r="H288" s="8" t="n">
        <v>4.5</v>
      </c>
      <c r="L288" s="5" t="s">
        <v>18</v>
      </c>
      <c r="M288" s="5" t="s">
        <v>18</v>
      </c>
    </row>
    <row r="289" customFormat="false" ht="15.75" hidden="false" customHeight="false" outlineLevel="0" collapsed="false">
      <c r="A289" s="1"/>
      <c r="B289" s="2"/>
      <c r="F289" s="2" t="s">
        <v>146</v>
      </c>
      <c r="G289" s="2" t="n">
        <v>5</v>
      </c>
      <c r="H289" s="8" t="n">
        <v>4.5</v>
      </c>
      <c r="L289" s="5" t="s">
        <v>18</v>
      </c>
      <c r="M289" s="5" t="s">
        <v>18</v>
      </c>
    </row>
    <row r="290" customFormat="false" ht="15.75" hidden="false" customHeight="false" outlineLevel="0" collapsed="false">
      <c r="A290" s="1"/>
      <c r="B290" s="2"/>
      <c r="F290" s="2" t="s">
        <v>147</v>
      </c>
      <c r="G290" s="2" t="n">
        <v>4</v>
      </c>
      <c r="H290" s="8" t="n">
        <v>4.5</v>
      </c>
      <c r="L290" s="5" t="s">
        <v>18</v>
      </c>
      <c r="M290" s="5" t="s">
        <v>18</v>
      </c>
    </row>
    <row r="291" customFormat="false" ht="15.75" hidden="false" customHeight="false" outlineLevel="0" collapsed="false">
      <c r="A291" s="1"/>
      <c r="B291" s="2"/>
      <c r="F291" s="2" t="s">
        <v>148</v>
      </c>
      <c r="G291" s="2" t="n">
        <v>2</v>
      </c>
      <c r="H291" s="8" t="n">
        <v>4.5</v>
      </c>
      <c r="L291" s="5" t="s">
        <v>18</v>
      </c>
      <c r="M291" s="5" t="s">
        <v>18</v>
      </c>
    </row>
    <row r="292" customFormat="false" ht="15.75" hidden="false" customHeight="false" outlineLevel="0" collapsed="false">
      <c r="A292" s="1"/>
      <c r="B292" s="2"/>
      <c r="F292" s="2" t="s">
        <v>149</v>
      </c>
      <c r="G292" s="2" t="n">
        <v>9</v>
      </c>
      <c r="H292" s="8" t="n">
        <v>4.5</v>
      </c>
      <c r="L292" s="5" t="s">
        <v>18</v>
      </c>
      <c r="M292" s="5" t="s">
        <v>18</v>
      </c>
    </row>
    <row r="293" customFormat="false" ht="15.75" hidden="false" customHeight="false" outlineLevel="0" collapsed="false">
      <c r="A293" s="1"/>
      <c r="B293" s="2"/>
      <c r="F293" s="2" t="s">
        <v>150</v>
      </c>
      <c r="G293" s="2" t="n">
        <v>7</v>
      </c>
      <c r="H293" s="8" t="n">
        <v>4.5</v>
      </c>
      <c r="L293" s="5" t="s">
        <v>18</v>
      </c>
      <c r="M293" s="5" t="s">
        <v>18</v>
      </c>
    </row>
    <row r="294" customFormat="false" ht="15.75" hidden="false" customHeight="false" outlineLevel="0" collapsed="false">
      <c r="A294" s="1"/>
      <c r="B294" s="2"/>
      <c r="F294" s="2" t="s">
        <v>151</v>
      </c>
      <c r="G294" s="2" t="n">
        <v>3</v>
      </c>
      <c r="H294" s="8" t="n">
        <v>4.5</v>
      </c>
      <c r="L294" s="5" t="s">
        <v>18</v>
      </c>
      <c r="M294" s="5" t="s">
        <v>18</v>
      </c>
    </row>
    <row r="295" customFormat="false" ht="15.75" hidden="false" customHeight="false" outlineLevel="0" collapsed="false">
      <c r="A295" s="1"/>
      <c r="B295" s="2"/>
      <c r="C295" s="2" t="s">
        <v>152</v>
      </c>
      <c r="D295" s="2" t="s">
        <v>153</v>
      </c>
      <c r="E295" s="2" t="s">
        <v>14</v>
      </c>
      <c r="F295" s="2" t="s">
        <v>143</v>
      </c>
      <c r="G295" s="2" t="n">
        <v>8</v>
      </c>
      <c r="H295" s="2" t="n">
        <v>6</v>
      </c>
      <c r="I295" s="2" t="n">
        <v>8</v>
      </c>
      <c r="L295" s="5" t="s">
        <v>18</v>
      </c>
      <c r="M295" s="5" t="s">
        <v>18</v>
      </c>
    </row>
    <row r="296" customFormat="false" ht="15.75" hidden="false" customHeight="false" outlineLevel="0" collapsed="false">
      <c r="A296" s="1"/>
      <c r="B296" s="2"/>
      <c r="F296" s="2" t="s">
        <v>144</v>
      </c>
      <c r="G296" s="2" t="n">
        <v>7</v>
      </c>
      <c r="H296" s="2" t="n">
        <v>8</v>
      </c>
      <c r="L296" s="5" t="s">
        <v>18</v>
      </c>
      <c r="M296" s="5" t="s">
        <v>18</v>
      </c>
    </row>
    <row r="297" customFormat="false" ht="15.75" hidden="false" customHeight="false" outlineLevel="0" collapsed="false">
      <c r="A297" s="1"/>
      <c r="B297" s="2"/>
      <c r="F297" s="2" t="s">
        <v>145</v>
      </c>
      <c r="G297" s="2" t="n">
        <v>6</v>
      </c>
      <c r="H297" s="2" t="n">
        <v>7</v>
      </c>
      <c r="L297" s="5" t="s">
        <v>18</v>
      </c>
      <c r="M297" s="5" t="s">
        <v>18</v>
      </c>
    </row>
    <row r="298" customFormat="false" ht="15.75" hidden="false" customHeight="false" outlineLevel="0" collapsed="false">
      <c r="A298" s="1"/>
      <c r="B298" s="2"/>
      <c r="F298" s="2" t="s">
        <v>147</v>
      </c>
      <c r="G298" s="2" t="n">
        <v>3</v>
      </c>
      <c r="H298" s="2" t="n">
        <v>4.5</v>
      </c>
      <c r="L298" s="5" t="s">
        <v>18</v>
      </c>
      <c r="M298" s="5" t="s">
        <v>18</v>
      </c>
    </row>
    <row r="299" customFormat="false" ht="15.75" hidden="false" customHeight="false" outlineLevel="0" collapsed="false">
      <c r="A299" s="1"/>
      <c r="B299" s="2"/>
      <c r="F299" s="2" t="s">
        <v>148</v>
      </c>
      <c r="G299" s="2" t="n">
        <v>1</v>
      </c>
      <c r="H299" s="2" t="n">
        <v>4.5</v>
      </c>
      <c r="L299" s="5" t="s">
        <v>18</v>
      </c>
      <c r="M299" s="5" t="s">
        <v>18</v>
      </c>
    </row>
    <row r="300" customFormat="false" ht="15.75" hidden="false" customHeight="false" outlineLevel="0" collapsed="false">
      <c r="A300" s="1"/>
      <c r="B300" s="2"/>
      <c r="F300" s="2" t="s">
        <v>149</v>
      </c>
      <c r="G300" s="2" t="n">
        <v>5</v>
      </c>
      <c r="H300" s="2" t="n">
        <v>3</v>
      </c>
      <c r="L300" s="5" t="s">
        <v>18</v>
      </c>
      <c r="M300" s="5" t="s">
        <v>18</v>
      </c>
    </row>
    <row r="301" customFormat="false" ht="15.75" hidden="false" customHeight="false" outlineLevel="0" collapsed="false">
      <c r="A301" s="1"/>
      <c r="B301" s="2"/>
      <c r="F301" s="2" t="s">
        <v>150</v>
      </c>
      <c r="G301" s="2" t="n">
        <v>4</v>
      </c>
      <c r="H301" s="2" t="n">
        <v>1.5</v>
      </c>
      <c r="L301" s="5" t="s">
        <v>18</v>
      </c>
      <c r="M301" s="5" t="s">
        <v>18</v>
      </c>
    </row>
    <row r="302" customFormat="false" ht="15.75" hidden="false" customHeight="false" outlineLevel="0" collapsed="false">
      <c r="A302" s="1"/>
      <c r="B302" s="2"/>
      <c r="F302" s="2" t="s">
        <v>151</v>
      </c>
      <c r="G302" s="2" t="n">
        <v>2</v>
      </c>
      <c r="H302" s="2" t="n">
        <v>1.5</v>
      </c>
      <c r="L302" s="5" t="s">
        <v>18</v>
      </c>
      <c r="M302" s="5" t="s">
        <v>18</v>
      </c>
    </row>
    <row r="303" customFormat="false" ht="15.75" hidden="false" customHeight="false" outlineLevel="0" collapsed="false">
      <c r="A303" s="1"/>
      <c r="B303" s="2"/>
      <c r="C303" s="2" t="s">
        <v>154</v>
      </c>
      <c r="D303" s="2" t="s">
        <v>155</v>
      </c>
      <c r="E303" s="2" t="s">
        <v>14</v>
      </c>
      <c r="F303" s="2" t="s">
        <v>143</v>
      </c>
      <c r="G303" s="2" t="n">
        <v>6</v>
      </c>
      <c r="H303" s="2" t="n">
        <v>6</v>
      </c>
      <c r="L303" s="5" t="s">
        <v>18</v>
      </c>
      <c r="M303" s="5" t="s">
        <v>18</v>
      </c>
    </row>
    <row r="304" customFormat="false" ht="15.75" hidden="false" customHeight="false" outlineLevel="0" collapsed="false">
      <c r="A304" s="1"/>
      <c r="B304" s="2"/>
      <c r="F304" s="2" t="s">
        <v>144</v>
      </c>
      <c r="G304" s="2" t="n">
        <v>7</v>
      </c>
      <c r="H304" s="2" t="n">
        <v>8</v>
      </c>
      <c r="L304" s="5" t="s">
        <v>18</v>
      </c>
      <c r="M304" s="5" t="s">
        <v>18</v>
      </c>
    </row>
    <row r="305" customFormat="false" ht="15.75" hidden="false" customHeight="false" outlineLevel="0" collapsed="false">
      <c r="A305" s="1"/>
      <c r="B305" s="2"/>
      <c r="F305" s="2" t="s">
        <v>145</v>
      </c>
      <c r="G305" s="2" t="n">
        <v>5</v>
      </c>
      <c r="H305" s="2" t="n">
        <v>7</v>
      </c>
      <c r="L305" s="5" t="s">
        <v>18</v>
      </c>
      <c r="M305" s="5" t="s">
        <v>18</v>
      </c>
    </row>
    <row r="306" customFormat="false" ht="15.75" hidden="false" customHeight="false" outlineLevel="0" collapsed="false">
      <c r="A306" s="1"/>
      <c r="B306" s="2"/>
      <c r="F306" s="2" t="s">
        <v>147</v>
      </c>
      <c r="G306" s="2" t="n">
        <v>3</v>
      </c>
      <c r="H306" s="2" t="n">
        <v>4.5</v>
      </c>
      <c r="L306" s="5" t="s">
        <v>18</v>
      </c>
      <c r="M306" s="5" t="s">
        <v>18</v>
      </c>
    </row>
    <row r="307" customFormat="false" ht="15.75" hidden="false" customHeight="false" outlineLevel="0" collapsed="false">
      <c r="A307" s="1"/>
      <c r="B307" s="2"/>
      <c r="F307" s="2" t="s">
        <v>148</v>
      </c>
      <c r="G307" s="2" t="n">
        <v>2</v>
      </c>
      <c r="H307" s="2" t="n">
        <v>4.5</v>
      </c>
      <c r="L307" s="5" t="s">
        <v>18</v>
      </c>
      <c r="M307" s="5" t="s">
        <v>18</v>
      </c>
    </row>
    <row r="308" customFormat="false" ht="15.75" hidden="false" customHeight="false" outlineLevel="0" collapsed="false">
      <c r="A308" s="1"/>
      <c r="B308" s="2"/>
      <c r="F308" s="2" t="s">
        <v>149</v>
      </c>
      <c r="G308" s="2" t="n">
        <v>8</v>
      </c>
      <c r="H308" s="2" t="n">
        <v>3</v>
      </c>
      <c r="L308" s="5" t="s">
        <v>18</v>
      </c>
      <c r="M308" s="5" t="s">
        <v>18</v>
      </c>
    </row>
    <row r="309" customFormat="false" ht="15.75" hidden="false" customHeight="false" outlineLevel="0" collapsed="false">
      <c r="A309" s="1"/>
      <c r="B309" s="2"/>
      <c r="F309" s="2" t="s">
        <v>150</v>
      </c>
      <c r="G309" s="2" t="n">
        <v>4</v>
      </c>
      <c r="H309" s="2" t="n">
        <v>1</v>
      </c>
      <c r="L309" s="5" t="s">
        <v>18</v>
      </c>
      <c r="M309" s="5" t="s">
        <v>18</v>
      </c>
    </row>
    <row r="310" customFormat="false" ht="15.75" hidden="false" customHeight="false" outlineLevel="0" collapsed="false">
      <c r="A310" s="1"/>
      <c r="B310" s="2"/>
      <c r="F310" s="2" t="s">
        <v>151</v>
      </c>
      <c r="G310" s="2" t="n">
        <v>1</v>
      </c>
      <c r="H310" s="2" t="n">
        <v>2</v>
      </c>
      <c r="L310" s="5" t="s">
        <v>18</v>
      </c>
      <c r="M310" s="5" t="s">
        <v>18</v>
      </c>
    </row>
    <row r="311" customFormat="false" ht="15.75" hidden="false" customHeight="false" outlineLevel="0" collapsed="false">
      <c r="A311" s="19" t="str">
        <f aca="false">HYPERLINK("http://www.ncbi.nlm.nih.gov/pubmed/25511303","25511303")</f>
        <v>25511303</v>
      </c>
      <c r="B311" s="20" t="s">
        <v>156</v>
      </c>
      <c r="C311" s="2" t="s">
        <v>157</v>
      </c>
      <c r="D311" s="2" t="s">
        <v>158</v>
      </c>
      <c r="E311" s="2" t="s">
        <v>159</v>
      </c>
      <c r="F311" s="2" t="s">
        <v>160</v>
      </c>
      <c r="G311" s="2" t="n">
        <v>5</v>
      </c>
      <c r="H311" s="21" t="n">
        <v>1</v>
      </c>
      <c r="I311" s="2" t="n">
        <v>8</v>
      </c>
      <c r="L311" s="5" t="s">
        <v>18</v>
      </c>
      <c r="M311" s="5" t="s">
        <v>18</v>
      </c>
    </row>
    <row r="312" customFormat="false" ht="15.75" hidden="false" customHeight="false" outlineLevel="0" collapsed="false">
      <c r="A312" s="1"/>
      <c r="B312" s="2"/>
      <c r="F312" s="2" t="s">
        <v>161</v>
      </c>
      <c r="G312" s="2" t="n">
        <v>2</v>
      </c>
      <c r="H312" s="21" t="n">
        <v>2</v>
      </c>
      <c r="L312" s="5" t="s">
        <v>18</v>
      </c>
      <c r="M312" s="5" t="s">
        <v>18</v>
      </c>
    </row>
    <row r="313" customFormat="false" ht="15.75" hidden="false" customHeight="false" outlineLevel="0" collapsed="false">
      <c r="A313" s="1"/>
      <c r="B313" s="2"/>
      <c r="F313" s="2" t="s">
        <v>162</v>
      </c>
      <c r="G313" s="2" t="n">
        <v>8</v>
      </c>
      <c r="H313" s="21" t="n">
        <v>3</v>
      </c>
      <c r="L313" s="5" t="s">
        <v>18</v>
      </c>
      <c r="M313" s="5" t="s">
        <v>18</v>
      </c>
    </row>
    <row r="314" customFormat="false" ht="15.75" hidden="false" customHeight="false" outlineLevel="0" collapsed="false">
      <c r="A314" s="1"/>
      <c r="B314" s="2"/>
      <c r="F314" s="2" t="s">
        <v>163</v>
      </c>
      <c r="G314" s="2" t="n">
        <v>1</v>
      </c>
      <c r="H314" s="21" t="n">
        <v>4</v>
      </c>
      <c r="L314" s="5" t="s">
        <v>18</v>
      </c>
      <c r="M314" s="5" t="s">
        <v>18</v>
      </c>
    </row>
    <row r="315" customFormat="false" ht="15.75" hidden="false" customHeight="false" outlineLevel="0" collapsed="false">
      <c r="A315" s="1"/>
      <c r="B315" s="2"/>
      <c r="F315" s="2" t="s">
        <v>164</v>
      </c>
      <c r="G315" s="2" t="n">
        <v>6</v>
      </c>
      <c r="H315" s="21" t="n">
        <v>5</v>
      </c>
      <c r="L315" s="5" t="s">
        <v>18</v>
      </c>
      <c r="M315" s="5" t="s">
        <v>18</v>
      </c>
    </row>
    <row r="316" customFormat="false" ht="15.75" hidden="false" customHeight="false" outlineLevel="0" collapsed="false">
      <c r="A316" s="1"/>
      <c r="B316" s="2"/>
      <c r="F316" s="2" t="s">
        <v>165</v>
      </c>
      <c r="G316" s="2" t="n">
        <v>7</v>
      </c>
      <c r="H316" s="21" t="n">
        <v>6</v>
      </c>
      <c r="L316" s="5" t="s">
        <v>18</v>
      </c>
      <c r="M316" s="5" t="s">
        <v>18</v>
      </c>
    </row>
    <row r="317" customFormat="false" ht="15.75" hidden="false" customHeight="false" outlineLevel="0" collapsed="false">
      <c r="A317" s="1"/>
      <c r="B317" s="2"/>
      <c r="F317" s="2" t="s">
        <v>166</v>
      </c>
      <c r="G317" s="2" t="n">
        <v>4</v>
      </c>
      <c r="H317" s="21" t="n">
        <v>7</v>
      </c>
      <c r="L317" s="5" t="s">
        <v>18</v>
      </c>
      <c r="M317" s="5" t="s">
        <v>18</v>
      </c>
    </row>
    <row r="318" customFormat="false" ht="15.75" hidden="false" customHeight="false" outlineLevel="0" collapsed="false">
      <c r="A318" s="1"/>
      <c r="B318" s="2"/>
      <c r="F318" s="2" t="s">
        <v>167</v>
      </c>
      <c r="G318" s="2" t="n">
        <v>3</v>
      </c>
      <c r="H318" s="21" t="n">
        <v>8</v>
      </c>
      <c r="L318" s="5" t="s">
        <v>18</v>
      </c>
      <c r="M318" s="5" t="s">
        <v>18</v>
      </c>
    </row>
    <row r="319" customFormat="false" ht="15.75" hidden="false" customHeight="false" outlineLevel="0" collapsed="false">
      <c r="A319" s="3" t="str">
        <f aca="false">HYPERLINK("http://www.ncbi.nlm.nih.gov/pubmed/?term=20617200","20617200")</f>
        <v>20617200</v>
      </c>
      <c r="B319" s="22" t="s">
        <v>168</v>
      </c>
      <c r="C319" s="2" t="s">
        <v>169</v>
      </c>
      <c r="D319" s="2" t="s">
        <v>170</v>
      </c>
      <c r="E319" s="2" t="s">
        <v>171</v>
      </c>
      <c r="F319" s="2" t="s">
        <v>172</v>
      </c>
      <c r="G319" s="2" t="n">
        <v>2</v>
      </c>
      <c r="H319" s="2" t="n">
        <v>1</v>
      </c>
      <c r="I319" s="2" t="n">
        <v>9</v>
      </c>
      <c r="L319" s="5" t="s">
        <v>18</v>
      </c>
      <c r="M319" s="5" t="s">
        <v>18</v>
      </c>
    </row>
    <row r="320" customFormat="false" ht="15.75" hidden="false" customHeight="false" outlineLevel="0" collapsed="false">
      <c r="A320" s="1"/>
      <c r="F320" s="2" t="s">
        <v>173</v>
      </c>
      <c r="G320" s="2" t="n">
        <v>6.5</v>
      </c>
      <c r="H320" s="2" t="n">
        <v>6</v>
      </c>
      <c r="L320" s="5" t="s">
        <v>18</v>
      </c>
      <c r="M320" s="5" t="s">
        <v>18</v>
      </c>
    </row>
    <row r="321" customFormat="false" ht="15.75" hidden="false" customHeight="false" outlineLevel="0" collapsed="false">
      <c r="A321" s="1"/>
      <c r="F321" s="2" t="s">
        <v>174</v>
      </c>
      <c r="G321" s="2" t="n">
        <v>6.5</v>
      </c>
      <c r="H321" s="2" t="n">
        <v>8</v>
      </c>
      <c r="L321" s="5" t="s">
        <v>18</v>
      </c>
      <c r="M321" s="5" t="s">
        <v>18</v>
      </c>
    </row>
    <row r="322" customFormat="false" ht="15.75" hidden="false" customHeight="false" outlineLevel="0" collapsed="false">
      <c r="A322" s="1"/>
      <c r="F322" s="2" t="s">
        <v>175</v>
      </c>
      <c r="G322" s="2" t="n">
        <v>8</v>
      </c>
      <c r="H322" s="2" t="n">
        <v>9</v>
      </c>
      <c r="L322" s="5" t="s">
        <v>18</v>
      </c>
      <c r="M322" s="5" t="s">
        <v>18</v>
      </c>
    </row>
    <row r="323" customFormat="false" ht="15.75" hidden="false" customHeight="false" outlineLevel="0" collapsed="false">
      <c r="A323" s="1"/>
      <c r="F323" s="2" t="s">
        <v>176</v>
      </c>
      <c r="G323" s="2" t="n">
        <v>9</v>
      </c>
      <c r="H323" s="2" t="n">
        <v>7</v>
      </c>
      <c r="L323" s="5" t="s">
        <v>18</v>
      </c>
      <c r="M323" s="5" t="s">
        <v>18</v>
      </c>
    </row>
    <row r="324" customFormat="false" ht="15.75" hidden="false" customHeight="false" outlineLevel="0" collapsed="false">
      <c r="A324" s="1"/>
      <c r="F324" s="2" t="s">
        <v>177</v>
      </c>
      <c r="G324" s="2" t="n">
        <v>4</v>
      </c>
      <c r="H324" s="2" t="n">
        <v>2</v>
      </c>
      <c r="L324" s="5" t="s">
        <v>18</v>
      </c>
      <c r="M324" s="5" t="s">
        <v>18</v>
      </c>
    </row>
    <row r="325" customFormat="false" ht="15.75" hidden="false" customHeight="false" outlineLevel="0" collapsed="false">
      <c r="A325" s="1"/>
      <c r="F325" s="2" t="s">
        <v>178</v>
      </c>
      <c r="G325" s="2" t="n">
        <v>5</v>
      </c>
      <c r="H325" s="2" t="n">
        <v>4.5</v>
      </c>
      <c r="L325" s="5" t="s">
        <v>18</v>
      </c>
      <c r="M325" s="5" t="s">
        <v>18</v>
      </c>
    </row>
    <row r="326" customFormat="false" ht="15.75" hidden="false" customHeight="false" outlineLevel="0" collapsed="false">
      <c r="A326" s="1"/>
      <c r="F326" s="2" t="s">
        <v>179</v>
      </c>
      <c r="G326" s="2" t="n">
        <v>3</v>
      </c>
      <c r="H326" s="2" t="n">
        <v>4.5</v>
      </c>
      <c r="L326" s="5" t="s">
        <v>18</v>
      </c>
      <c r="M326" s="5" t="s">
        <v>18</v>
      </c>
    </row>
    <row r="327" customFormat="false" ht="15.75" hidden="false" customHeight="false" outlineLevel="0" collapsed="false">
      <c r="A327" s="1"/>
      <c r="F327" s="2" t="s">
        <v>180</v>
      </c>
      <c r="G327" s="2" t="n">
        <v>1</v>
      </c>
      <c r="H327" s="2" t="n">
        <v>3</v>
      </c>
      <c r="L327" s="5" t="s">
        <v>18</v>
      </c>
      <c r="M327" s="5" t="s">
        <v>18</v>
      </c>
    </row>
    <row r="328" customFormat="false" ht="15.75" hidden="false" customHeight="false" outlineLevel="0" collapsed="false">
      <c r="A328" s="1"/>
      <c r="C328" s="2" t="s">
        <v>169</v>
      </c>
      <c r="D328" s="2" t="s">
        <v>181</v>
      </c>
      <c r="E328" s="2" t="s">
        <v>171</v>
      </c>
      <c r="F328" s="2" t="s">
        <v>172</v>
      </c>
      <c r="G328" s="2" t="n">
        <v>2</v>
      </c>
      <c r="H328" s="2" t="n">
        <v>1</v>
      </c>
      <c r="I328" s="2" t="n">
        <v>9</v>
      </c>
      <c r="L328" s="5" t="s">
        <v>18</v>
      </c>
      <c r="M328" s="5" t="s">
        <v>18</v>
      </c>
    </row>
    <row r="329" customFormat="false" ht="15.75" hidden="false" customHeight="false" outlineLevel="0" collapsed="false">
      <c r="A329" s="1"/>
      <c r="F329" s="2" t="s">
        <v>173</v>
      </c>
      <c r="G329" s="2" t="n">
        <v>4</v>
      </c>
      <c r="H329" s="2" t="n">
        <v>6</v>
      </c>
      <c r="L329" s="5" t="s">
        <v>18</v>
      </c>
      <c r="M329" s="5" t="s">
        <v>18</v>
      </c>
    </row>
    <row r="330" customFormat="false" ht="15.75" hidden="false" customHeight="false" outlineLevel="0" collapsed="false">
      <c r="A330" s="1"/>
      <c r="F330" s="2" t="s">
        <v>174</v>
      </c>
      <c r="G330" s="2" t="n">
        <v>7</v>
      </c>
      <c r="H330" s="2" t="n">
        <v>8</v>
      </c>
      <c r="L330" s="5" t="s">
        <v>18</v>
      </c>
      <c r="M330" s="5" t="s">
        <v>18</v>
      </c>
    </row>
    <row r="331" customFormat="false" ht="15.75" hidden="false" customHeight="false" outlineLevel="0" collapsed="false">
      <c r="A331" s="1"/>
      <c r="F331" s="2" t="s">
        <v>175</v>
      </c>
      <c r="G331" s="2" t="n">
        <v>6</v>
      </c>
      <c r="H331" s="2" t="n">
        <v>9</v>
      </c>
      <c r="L331" s="5" t="s">
        <v>18</v>
      </c>
      <c r="M331" s="5" t="s">
        <v>18</v>
      </c>
    </row>
    <row r="332" customFormat="false" ht="15.75" hidden="false" customHeight="false" outlineLevel="0" collapsed="false">
      <c r="A332" s="1"/>
      <c r="F332" s="2" t="s">
        <v>176</v>
      </c>
      <c r="G332" s="2" t="n">
        <v>5</v>
      </c>
      <c r="H332" s="2" t="n">
        <v>7</v>
      </c>
      <c r="L332" s="5" t="s">
        <v>18</v>
      </c>
      <c r="M332" s="5" t="s">
        <v>18</v>
      </c>
    </row>
    <row r="333" customFormat="false" ht="15.75" hidden="false" customHeight="false" outlineLevel="0" collapsed="false">
      <c r="A333" s="1"/>
      <c r="F333" s="2" t="s">
        <v>177</v>
      </c>
      <c r="G333" s="2" t="n">
        <v>3</v>
      </c>
      <c r="H333" s="2" t="n">
        <v>2</v>
      </c>
      <c r="L333" s="5" t="s">
        <v>18</v>
      </c>
      <c r="M333" s="5" t="s">
        <v>18</v>
      </c>
    </row>
    <row r="334" customFormat="false" ht="15.75" hidden="false" customHeight="false" outlineLevel="0" collapsed="false">
      <c r="A334" s="1"/>
      <c r="F334" s="2" t="s">
        <v>178</v>
      </c>
      <c r="G334" s="2" t="n">
        <v>9</v>
      </c>
      <c r="H334" s="2" t="n">
        <v>4.5</v>
      </c>
      <c r="L334" s="5" t="s">
        <v>18</v>
      </c>
      <c r="M334" s="5" t="s">
        <v>18</v>
      </c>
    </row>
    <row r="335" customFormat="false" ht="15.75" hidden="false" customHeight="false" outlineLevel="0" collapsed="false">
      <c r="A335" s="1"/>
      <c r="F335" s="2" t="s">
        <v>179</v>
      </c>
      <c r="G335" s="2" t="n">
        <v>8</v>
      </c>
      <c r="H335" s="2" t="n">
        <v>4.5</v>
      </c>
      <c r="L335" s="5" t="s">
        <v>18</v>
      </c>
      <c r="M335" s="5" t="s">
        <v>18</v>
      </c>
    </row>
    <row r="336" customFormat="false" ht="15.75" hidden="false" customHeight="false" outlineLevel="0" collapsed="false">
      <c r="A336" s="1"/>
      <c r="F336" s="2" t="s">
        <v>180</v>
      </c>
      <c r="G336" s="2" t="n">
        <v>1</v>
      </c>
      <c r="H336" s="2" t="n">
        <v>3</v>
      </c>
      <c r="L336" s="5" t="s">
        <v>18</v>
      </c>
      <c r="M336" s="5" t="s">
        <v>18</v>
      </c>
    </row>
    <row r="337" customFormat="false" ht="15.75" hidden="false" customHeight="false" outlineLevel="0" collapsed="false">
      <c r="A337" s="1"/>
      <c r="C337" s="2" t="s">
        <v>169</v>
      </c>
      <c r="D337" s="2" t="s">
        <v>182</v>
      </c>
      <c r="E337" s="2" t="s">
        <v>171</v>
      </c>
      <c r="F337" s="2" t="s">
        <v>172</v>
      </c>
      <c r="G337" s="2" t="n">
        <v>2</v>
      </c>
      <c r="H337" s="2" t="n">
        <v>1</v>
      </c>
      <c r="I337" s="2" t="n">
        <v>9</v>
      </c>
      <c r="L337" s="5" t="s">
        <v>18</v>
      </c>
      <c r="M337" s="5" t="s">
        <v>18</v>
      </c>
    </row>
    <row r="338" customFormat="false" ht="15.75" hidden="false" customHeight="false" outlineLevel="0" collapsed="false">
      <c r="A338" s="1"/>
      <c r="F338" s="2" t="s">
        <v>173</v>
      </c>
      <c r="G338" s="2" t="n">
        <v>8</v>
      </c>
      <c r="H338" s="2" t="n">
        <v>6</v>
      </c>
      <c r="L338" s="5" t="s">
        <v>18</v>
      </c>
      <c r="M338" s="5" t="s">
        <v>18</v>
      </c>
    </row>
    <row r="339" customFormat="false" ht="15.75" hidden="false" customHeight="false" outlineLevel="0" collapsed="false">
      <c r="A339" s="1"/>
      <c r="F339" s="2" t="s">
        <v>174</v>
      </c>
      <c r="G339" s="2" t="n">
        <v>9</v>
      </c>
      <c r="H339" s="2" t="n">
        <v>8</v>
      </c>
      <c r="L339" s="5" t="s">
        <v>18</v>
      </c>
      <c r="M339" s="5" t="s">
        <v>18</v>
      </c>
    </row>
    <row r="340" customFormat="false" ht="15.75" hidden="false" customHeight="false" outlineLevel="0" collapsed="false">
      <c r="A340" s="1"/>
      <c r="F340" s="2" t="s">
        <v>175</v>
      </c>
      <c r="G340" s="2" t="n">
        <v>7</v>
      </c>
      <c r="H340" s="2" t="n">
        <v>9</v>
      </c>
      <c r="L340" s="5" t="s">
        <v>18</v>
      </c>
      <c r="M340" s="5" t="s">
        <v>18</v>
      </c>
    </row>
    <row r="341" customFormat="false" ht="15.75" hidden="false" customHeight="false" outlineLevel="0" collapsed="false">
      <c r="A341" s="1"/>
      <c r="F341" s="2" t="s">
        <v>176</v>
      </c>
      <c r="G341" s="2" t="n">
        <v>6</v>
      </c>
      <c r="H341" s="2" t="n">
        <v>7</v>
      </c>
      <c r="L341" s="5" t="s">
        <v>18</v>
      </c>
      <c r="M341" s="5" t="s">
        <v>18</v>
      </c>
    </row>
    <row r="342" customFormat="false" ht="15.75" hidden="false" customHeight="false" outlineLevel="0" collapsed="false">
      <c r="A342" s="1"/>
      <c r="F342" s="2" t="s">
        <v>177</v>
      </c>
      <c r="G342" s="2" t="n">
        <v>3</v>
      </c>
      <c r="H342" s="2" t="n">
        <v>2</v>
      </c>
      <c r="L342" s="5" t="s">
        <v>18</v>
      </c>
      <c r="M342" s="5" t="s">
        <v>18</v>
      </c>
    </row>
    <row r="343" customFormat="false" ht="15.75" hidden="false" customHeight="false" outlineLevel="0" collapsed="false">
      <c r="A343" s="1"/>
      <c r="F343" s="2" t="s">
        <v>178</v>
      </c>
      <c r="G343" s="2" t="n">
        <v>5</v>
      </c>
      <c r="H343" s="2" t="n">
        <v>4.5</v>
      </c>
      <c r="L343" s="5" t="s">
        <v>18</v>
      </c>
      <c r="M343" s="5" t="s">
        <v>18</v>
      </c>
    </row>
    <row r="344" customFormat="false" ht="15.75" hidden="false" customHeight="false" outlineLevel="0" collapsed="false">
      <c r="A344" s="1"/>
      <c r="F344" s="2" t="s">
        <v>179</v>
      </c>
      <c r="G344" s="2" t="n">
        <v>4</v>
      </c>
      <c r="H344" s="2" t="n">
        <v>4.5</v>
      </c>
      <c r="L344" s="5" t="s">
        <v>18</v>
      </c>
      <c r="M344" s="5" t="s">
        <v>18</v>
      </c>
    </row>
    <row r="345" customFormat="false" ht="15.75" hidden="false" customHeight="false" outlineLevel="0" collapsed="false">
      <c r="A345" s="1"/>
      <c r="F345" s="2" t="s">
        <v>180</v>
      </c>
      <c r="G345" s="2" t="n">
        <v>1</v>
      </c>
      <c r="H345" s="2" t="n">
        <v>3</v>
      </c>
      <c r="L345" s="5" t="s">
        <v>18</v>
      </c>
      <c r="M345" s="5" t="s">
        <v>18</v>
      </c>
    </row>
    <row r="346" customFormat="false" ht="15.75" hidden="false" customHeight="false" outlineLevel="0" collapsed="false">
      <c r="A346" s="1"/>
      <c r="C346" s="2" t="s">
        <v>169</v>
      </c>
      <c r="D346" s="2" t="s">
        <v>183</v>
      </c>
      <c r="E346" s="2" t="s">
        <v>171</v>
      </c>
      <c r="F346" s="2" t="s">
        <v>172</v>
      </c>
      <c r="G346" s="2" t="n">
        <v>3</v>
      </c>
      <c r="H346" s="2" t="n">
        <v>1</v>
      </c>
      <c r="I346" s="2" t="n">
        <v>9</v>
      </c>
      <c r="L346" s="5" t="s">
        <v>18</v>
      </c>
      <c r="M346" s="5" t="s">
        <v>18</v>
      </c>
    </row>
    <row r="347" customFormat="false" ht="15.75" hidden="false" customHeight="false" outlineLevel="0" collapsed="false">
      <c r="A347" s="1"/>
      <c r="F347" s="2" t="s">
        <v>173</v>
      </c>
      <c r="G347" s="2" t="n">
        <v>6</v>
      </c>
      <c r="H347" s="2" t="n">
        <v>6</v>
      </c>
      <c r="L347" s="5" t="s">
        <v>18</v>
      </c>
      <c r="M347" s="5" t="s">
        <v>18</v>
      </c>
    </row>
    <row r="348" customFormat="false" ht="15.75" hidden="false" customHeight="false" outlineLevel="0" collapsed="false">
      <c r="A348" s="1"/>
      <c r="F348" s="2" t="s">
        <v>174</v>
      </c>
      <c r="G348" s="2" t="n">
        <v>9</v>
      </c>
      <c r="H348" s="2" t="n">
        <v>8</v>
      </c>
      <c r="L348" s="5" t="s">
        <v>18</v>
      </c>
      <c r="M348" s="5" t="s">
        <v>18</v>
      </c>
    </row>
    <row r="349" customFormat="false" ht="15.75" hidden="false" customHeight="false" outlineLevel="0" collapsed="false">
      <c r="A349" s="1"/>
      <c r="F349" s="2" t="s">
        <v>175</v>
      </c>
      <c r="G349" s="2" t="n">
        <v>8</v>
      </c>
      <c r="H349" s="2" t="n">
        <v>9</v>
      </c>
      <c r="L349" s="5" t="s">
        <v>18</v>
      </c>
      <c r="M349" s="5" t="s">
        <v>18</v>
      </c>
    </row>
    <row r="350" customFormat="false" ht="15.75" hidden="false" customHeight="false" outlineLevel="0" collapsed="false">
      <c r="A350" s="1"/>
      <c r="F350" s="2" t="s">
        <v>176</v>
      </c>
      <c r="G350" s="2" t="n">
        <v>5</v>
      </c>
      <c r="H350" s="2" t="n">
        <v>7</v>
      </c>
      <c r="L350" s="5" t="s">
        <v>18</v>
      </c>
      <c r="M350" s="5" t="s">
        <v>18</v>
      </c>
    </row>
    <row r="351" customFormat="false" ht="15.75" hidden="false" customHeight="false" outlineLevel="0" collapsed="false">
      <c r="A351" s="1"/>
      <c r="F351" s="2" t="s">
        <v>177</v>
      </c>
      <c r="G351" s="2" t="n">
        <v>2</v>
      </c>
      <c r="H351" s="2" t="n">
        <v>2</v>
      </c>
      <c r="L351" s="5" t="s">
        <v>18</v>
      </c>
      <c r="M351" s="5" t="s">
        <v>18</v>
      </c>
    </row>
    <row r="352" customFormat="false" ht="15.75" hidden="false" customHeight="false" outlineLevel="0" collapsed="false">
      <c r="A352" s="1"/>
      <c r="F352" s="2" t="s">
        <v>178</v>
      </c>
      <c r="G352" s="2" t="n">
        <v>7</v>
      </c>
      <c r="H352" s="2" t="n">
        <v>4.5</v>
      </c>
      <c r="L352" s="5" t="s">
        <v>18</v>
      </c>
      <c r="M352" s="5" t="s">
        <v>18</v>
      </c>
    </row>
    <row r="353" customFormat="false" ht="15.75" hidden="false" customHeight="false" outlineLevel="0" collapsed="false">
      <c r="A353" s="1"/>
      <c r="F353" s="2" t="s">
        <v>179</v>
      </c>
      <c r="G353" s="2" t="n">
        <v>4</v>
      </c>
      <c r="H353" s="2" t="n">
        <v>4.5</v>
      </c>
      <c r="L353" s="5" t="s">
        <v>18</v>
      </c>
      <c r="M353" s="5" t="s">
        <v>18</v>
      </c>
    </row>
    <row r="354" customFormat="false" ht="15.75" hidden="false" customHeight="false" outlineLevel="0" collapsed="false">
      <c r="A354" s="1"/>
      <c r="F354" s="2" t="s">
        <v>180</v>
      </c>
      <c r="G354" s="2" t="n">
        <v>1</v>
      </c>
      <c r="H354" s="2" t="n">
        <v>3</v>
      </c>
      <c r="L354" s="5" t="s">
        <v>18</v>
      </c>
      <c r="M354" s="5" t="s">
        <v>18</v>
      </c>
    </row>
    <row r="355" customFormat="false" ht="15.75" hidden="false" customHeight="false" outlineLevel="0" collapsed="false">
      <c r="A355" s="1"/>
      <c r="C355" s="2" t="s">
        <v>169</v>
      </c>
      <c r="D355" s="2" t="s">
        <v>184</v>
      </c>
      <c r="E355" s="2" t="s">
        <v>171</v>
      </c>
      <c r="F355" s="2" t="s">
        <v>172</v>
      </c>
      <c r="G355" s="2" t="n">
        <v>4</v>
      </c>
      <c r="H355" s="2" t="n">
        <v>1</v>
      </c>
      <c r="I355" s="2" t="n">
        <v>9</v>
      </c>
      <c r="L355" s="5" t="s">
        <v>18</v>
      </c>
      <c r="M355" s="5" t="s">
        <v>18</v>
      </c>
    </row>
    <row r="356" customFormat="false" ht="15.75" hidden="false" customHeight="false" outlineLevel="0" collapsed="false">
      <c r="A356" s="1"/>
      <c r="F356" s="2" t="s">
        <v>173</v>
      </c>
      <c r="G356" s="2" t="n">
        <v>6</v>
      </c>
      <c r="H356" s="2" t="n">
        <v>6</v>
      </c>
      <c r="L356" s="5" t="s">
        <v>18</v>
      </c>
      <c r="M356" s="5" t="s">
        <v>18</v>
      </c>
    </row>
    <row r="357" customFormat="false" ht="15.75" hidden="false" customHeight="false" outlineLevel="0" collapsed="false">
      <c r="A357" s="1"/>
      <c r="F357" s="2" t="s">
        <v>174</v>
      </c>
      <c r="G357" s="2" t="n">
        <v>8</v>
      </c>
      <c r="H357" s="2" t="n">
        <v>8</v>
      </c>
      <c r="L357" s="5" t="s">
        <v>18</v>
      </c>
      <c r="M357" s="5" t="s">
        <v>18</v>
      </c>
    </row>
    <row r="358" customFormat="false" ht="15.75" hidden="false" customHeight="false" outlineLevel="0" collapsed="false">
      <c r="A358" s="1"/>
      <c r="F358" s="2" t="s">
        <v>175</v>
      </c>
      <c r="G358" s="2" t="n">
        <v>7</v>
      </c>
      <c r="H358" s="2" t="n">
        <v>9</v>
      </c>
      <c r="L358" s="5" t="s">
        <v>18</v>
      </c>
      <c r="M358" s="5" t="s">
        <v>18</v>
      </c>
    </row>
    <row r="359" customFormat="false" ht="15.75" hidden="false" customHeight="false" outlineLevel="0" collapsed="false">
      <c r="A359" s="1"/>
      <c r="F359" s="2" t="s">
        <v>176</v>
      </c>
      <c r="G359" s="2" t="n">
        <v>9</v>
      </c>
      <c r="H359" s="2" t="n">
        <v>7</v>
      </c>
      <c r="L359" s="5" t="s">
        <v>18</v>
      </c>
      <c r="M359" s="5" t="s">
        <v>18</v>
      </c>
    </row>
    <row r="360" customFormat="false" ht="15.75" hidden="false" customHeight="false" outlineLevel="0" collapsed="false">
      <c r="A360" s="1"/>
      <c r="F360" s="2" t="s">
        <v>177</v>
      </c>
      <c r="G360" s="2" t="n">
        <v>2</v>
      </c>
      <c r="H360" s="2" t="n">
        <v>2</v>
      </c>
      <c r="L360" s="5" t="s">
        <v>18</v>
      </c>
      <c r="M360" s="5" t="s">
        <v>18</v>
      </c>
    </row>
    <row r="361" customFormat="false" ht="15.75" hidden="false" customHeight="false" outlineLevel="0" collapsed="false">
      <c r="A361" s="1"/>
      <c r="F361" s="2" t="s">
        <v>178</v>
      </c>
      <c r="G361" s="2" t="n">
        <v>5</v>
      </c>
      <c r="H361" s="2" t="n">
        <v>4.5</v>
      </c>
      <c r="L361" s="5" t="s">
        <v>18</v>
      </c>
      <c r="M361" s="5" t="s">
        <v>18</v>
      </c>
    </row>
    <row r="362" customFormat="false" ht="15.75" hidden="false" customHeight="false" outlineLevel="0" collapsed="false">
      <c r="A362" s="1"/>
      <c r="F362" s="2" t="s">
        <v>179</v>
      </c>
      <c r="G362" s="2" t="n">
        <v>1</v>
      </c>
      <c r="H362" s="2" t="n">
        <v>4.5</v>
      </c>
      <c r="L362" s="5" t="s">
        <v>18</v>
      </c>
      <c r="M362" s="5" t="s">
        <v>18</v>
      </c>
    </row>
    <row r="363" customFormat="false" ht="15.75" hidden="false" customHeight="false" outlineLevel="0" collapsed="false">
      <c r="A363" s="1"/>
      <c r="F363" s="2" t="s">
        <v>180</v>
      </c>
      <c r="G363" s="2" t="n">
        <v>3</v>
      </c>
      <c r="H363" s="2" t="n">
        <v>3</v>
      </c>
      <c r="L363" s="5" t="s">
        <v>18</v>
      </c>
      <c r="M363" s="5" t="s">
        <v>18</v>
      </c>
    </row>
    <row r="364" customFormat="false" ht="15.75" hidden="false" customHeight="false" outlineLevel="0" collapsed="false">
      <c r="A364" s="3" t="str">
        <f aca="false">HYPERLINK("http://www.ncbi.nlm.nih.gov/pubmed/25521762","25521762")</f>
        <v>25521762</v>
      </c>
      <c r="B364" s="2" t="s">
        <v>185</v>
      </c>
      <c r="C364" s="2" t="s">
        <v>186</v>
      </c>
      <c r="D364" s="2" t="s">
        <v>187</v>
      </c>
      <c r="E364" s="2" t="s">
        <v>188</v>
      </c>
      <c r="F364" s="23" t="s">
        <v>189</v>
      </c>
      <c r="G364" s="2" t="n">
        <v>3</v>
      </c>
      <c r="H364" s="2" t="n">
        <v>5</v>
      </c>
      <c r="I364" s="2" t="n">
        <v>7</v>
      </c>
      <c r="L364" s="5" t="s">
        <v>18</v>
      </c>
      <c r="M364" s="5" t="s">
        <v>18</v>
      </c>
      <c r="Q364" s="23"/>
    </row>
    <row r="365" customFormat="false" ht="15.75" hidden="false" customHeight="false" outlineLevel="0" collapsed="false">
      <c r="A365" s="1"/>
      <c r="F365" s="23" t="s">
        <v>190</v>
      </c>
      <c r="G365" s="2" t="n">
        <v>1</v>
      </c>
      <c r="H365" s="2" t="n">
        <v>6</v>
      </c>
      <c r="L365" s="5" t="s">
        <v>18</v>
      </c>
      <c r="M365" s="5" t="s">
        <v>18</v>
      </c>
    </row>
    <row r="366" customFormat="false" ht="15.75" hidden="false" customHeight="false" outlineLevel="0" collapsed="false">
      <c r="A366" s="1"/>
      <c r="F366" s="23" t="s">
        <v>191</v>
      </c>
      <c r="G366" s="2" t="n">
        <v>7</v>
      </c>
      <c r="H366" s="2" t="n">
        <v>1</v>
      </c>
      <c r="L366" s="5" t="s">
        <v>18</v>
      </c>
      <c r="M366" s="5" t="s">
        <v>18</v>
      </c>
    </row>
    <row r="367" customFormat="false" ht="15.75" hidden="false" customHeight="false" outlineLevel="0" collapsed="false">
      <c r="A367" s="1"/>
      <c r="F367" s="23" t="s">
        <v>192</v>
      </c>
      <c r="G367" s="2" t="n">
        <v>5</v>
      </c>
      <c r="H367" s="2" t="n">
        <v>3</v>
      </c>
      <c r="L367" s="5" t="s">
        <v>18</v>
      </c>
      <c r="M367" s="5" t="s">
        <v>18</v>
      </c>
    </row>
    <row r="368" customFormat="false" ht="15.75" hidden="false" customHeight="false" outlineLevel="0" collapsed="false">
      <c r="A368" s="1"/>
      <c r="F368" s="23" t="s">
        <v>193</v>
      </c>
      <c r="G368" s="2" t="n">
        <v>2</v>
      </c>
      <c r="H368" s="2" t="n">
        <v>7</v>
      </c>
      <c r="L368" s="5" t="s">
        <v>18</v>
      </c>
      <c r="M368" s="5" t="s">
        <v>18</v>
      </c>
    </row>
    <row r="369" customFormat="false" ht="15.75" hidden="false" customHeight="false" outlineLevel="0" collapsed="false">
      <c r="A369" s="1"/>
      <c r="F369" s="23" t="s">
        <v>194</v>
      </c>
      <c r="G369" s="2" t="n">
        <v>6</v>
      </c>
      <c r="H369" s="2" t="n">
        <v>4</v>
      </c>
      <c r="L369" s="5" t="s">
        <v>18</v>
      </c>
      <c r="M369" s="5" t="s">
        <v>18</v>
      </c>
    </row>
    <row r="370" customFormat="false" ht="15.75" hidden="false" customHeight="false" outlineLevel="0" collapsed="false">
      <c r="A370" s="1"/>
      <c r="F370" s="23" t="s">
        <v>149</v>
      </c>
      <c r="G370" s="2" t="n">
        <v>4</v>
      </c>
      <c r="H370" s="2" t="n">
        <v>2</v>
      </c>
      <c r="L370" s="5" t="s">
        <v>18</v>
      </c>
      <c r="M370" s="5" t="s">
        <v>18</v>
      </c>
      <c r="Q370" s="23"/>
      <c r="R370" s="23"/>
      <c r="S370" s="23"/>
      <c r="T370" s="23"/>
      <c r="U370" s="23"/>
      <c r="V370" s="23"/>
      <c r="W370" s="23"/>
      <c r="X370" s="23"/>
    </row>
    <row r="371" customFormat="false" ht="15.75" hidden="false" customHeight="false" outlineLevel="0" collapsed="false">
      <c r="A371" s="3" t="str">
        <f aca="false">HYPERLINK("http://www.jurnalteknologi.utm.my/index.php/jurnalteknologi/article/view/1737","999999999")</f>
        <v>999999999</v>
      </c>
      <c r="B371" s="2" t="s">
        <v>195</v>
      </c>
      <c r="C371" s="2" t="s">
        <v>186</v>
      </c>
      <c r="D371" s="2" t="s">
        <v>196</v>
      </c>
      <c r="E371" s="2" t="s">
        <v>186</v>
      </c>
      <c r="F371" s="2" t="s">
        <v>197</v>
      </c>
      <c r="G371" s="2" t="n">
        <v>3</v>
      </c>
      <c r="H371" s="2" t="n">
        <v>3</v>
      </c>
      <c r="I371" s="2" t="n">
        <v>3</v>
      </c>
      <c r="L371" s="5" t="s">
        <v>18</v>
      </c>
      <c r="M371" s="5" t="s">
        <v>18</v>
      </c>
      <c r="Q371" s="23"/>
      <c r="R371" s="23"/>
      <c r="S371" s="23"/>
      <c r="T371" s="23"/>
      <c r="U371" s="23"/>
      <c r="V371" s="23"/>
      <c r="W371" s="23"/>
      <c r="X371" s="23"/>
    </row>
    <row r="372" customFormat="false" ht="15.75" hidden="false" customHeight="false" outlineLevel="0" collapsed="false">
      <c r="A372" s="1"/>
      <c r="F372" s="2" t="s">
        <v>198</v>
      </c>
      <c r="G372" s="2" t="n">
        <v>2</v>
      </c>
      <c r="H372" s="2" t="n">
        <v>2</v>
      </c>
      <c r="L372" s="5" t="s">
        <v>18</v>
      </c>
      <c r="M372" s="5" t="s">
        <v>18</v>
      </c>
    </row>
    <row r="373" customFormat="false" ht="15.75" hidden="false" customHeight="false" outlineLevel="0" collapsed="false">
      <c r="A373" s="1"/>
      <c r="F373" s="2" t="s">
        <v>199</v>
      </c>
      <c r="G373" s="2" t="n">
        <v>1</v>
      </c>
      <c r="H373" s="2" t="n">
        <v>1</v>
      </c>
      <c r="L373" s="5" t="s">
        <v>18</v>
      </c>
      <c r="M373" s="5" t="s">
        <v>18</v>
      </c>
      <c r="Q373" s="23"/>
      <c r="R373" s="23"/>
      <c r="S373" s="23"/>
      <c r="T373" s="23"/>
      <c r="U373" s="23"/>
      <c r="V373" s="23"/>
      <c r="W373" s="23"/>
      <c r="X373" s="23"/>
    </row>
    <row r="374" customFormat="false" ht="15.75" hidden="false" customHeight="false" outlineLevel="0" collapsed="false">
      <c r="A374" s="1"/>
      <c r="C374" s="2" t="s">
        <v>200</v>
      </c>
      <c r="D374" s="2" t="s">
        <v>196</v>
      </c>
      <c r="E374" s="2" t="s">
        <v>200</v>
      </c>
      <c r="F374" s="2" t="s">
        <v>197</v>
      </c>
      <c r="G374" s="2" t="n">
        <v>2</v>
      </c>
      <c r="H374" s="2" t="n">
        <v>3</v>
      </c>
      <c r="L374" s="5" t="s">
        <v>18</v>
      </c>
      <c r="M374" s="5" t="s">
        <v>18</v>
      </c>
    </row>
    <row r="375" customFormat="false" ht="15.75" hidden="false" customHeight="false" outlineLevel="0" collapsed="false">
      <c r="A375" s="1"/>
      <c r="F375" s="2" t="s">
        <v>198</v>
      </c>
      <c r="G375" s="2" t="n">
        <v>3</v>
      </c>
      <c r="H375" s="2" t="n">
        <v>2</v>
      </c>
      <c r="L375" s="5" t="s">
        <v>18</v>
      </c>
      <c r="M375" s="5" t="s">
        <v>18</v>
      </c>
      <c r="Q375" s="23"/>
      <c r="R375" s="23"/>
      <c r="S375" s="23"/>
      <c r="T375" s="23"/>
      <c r="U375" s="23"/>
      <c r="V375" s="23"/>
      <c r="W375" s="23"/>
      <c r="X375" s="23"/>
    </row>
    <row r="376" customFormat="false" ht="15.75" hidden="false" customHeight="false" outlineLevel="0" collapsed="false">
      <c r="A376" s="1"/>
      <c r="F376" s="2" t="s">
        <v>199</v>
      </c>
      <c r="G376" s="2" t="n">
        <v>1</v>
      </c>
      <c r="H376" s="2" t="n">
        <v>1</v>
      </c>
      <c r="L376" s="5" t="s">
        <v>18</v>
      </c>
      <c r="M376" s="5" t="s">
        <v>18</v>
      </c>
    </row>
    <row r="377" customFormat="false" ht="15.75" hidden="false" customHeight="false" outlineLevel="0" collapsed="false">
      <c r="A377" s="3" t="str">
        <f aca="false">HYPERLINK("http://www.ncbi.nlm.nih.gov/pubmed/21525877","21525877")</f>
        <v>21525877</v>
      </c>
      <c r="B377" s="2" t="s">
        <v>201</v>
      </c>
      <c r="C377" s="2" t="s">
        <v>169</v>
      </c>
      <c r="D377" s="2" t="s">
        <v>202</v>
      </c>
      <c r="E377" s="2" t="s">
        <v>203</v>
      </c>
      <c r="F377" s="2" t="s">
        <v>204</v>
      </c>
      <c r="G377" s="2" t="n">
        <v>3</v>
      </c>
      <c r="H377" s="2" t="n">
        <v>3</v>
      </c>
      <c r="I377" s="2" t="n">
        <v>8</v>
      </c>
      <c r="L377" s="5" t="s">
        <v>18</v>
      </c>
      <c r="M377" s="5" t="s">
        <v>18</v>
      </c>
    </row>
    <row r="378" customFormat="false" ht="15.75" hidden="false" customHeight="false" outlineLevel="0" collapsed="false">
      <c r="A378" s="1"/>
      <c r="F378" s="2" t="s">
        <v>205</v>
      </c>
      <c r="G378" s="2" t="n">
        <v>2</v>
      </c>
      <c r="H378" s="2" t="n">
        <v>5</v>
      </c>
      <c r="L378" s="5" t="s">
        <v>18</v>
      </c>
      <c r="M378" s="5" t="s">
        <v>18</v>
      </c>
    </row>
    <row r="379" customFormat="false" ht="15.75" hidden="false" customHeight="false" outlineLevel="0" collapsed="false">
      <c r="A379" s="1"/>
      <c r="F379" s="2" t="s">
        <v>206</v>
      </c>
      <c r="G379" s="2" t="n">
        <v>5</v>
      </c>
      <c r="H379" s="2" t="n">
        <v>4</v>
      </c>
      <c r="L379" s="5" t="s">
        <v>18</v>
      </c>
      <c r="M379" s="5" t="s">
        <v>18</v>
      </c>
    </row>
    <row r="380" customFormat="false" ht="15.75" hidden="false" customHeight="false" outlineLevel="0" collapsed="false">
      <c r="A380" s="1"/>
      <c r="F380" s="2" t="s">
        <v>207</v>
      </c>
      <c r="G380" s="2" t="n">
        <v>8</v>
      </c>
      <c r="H380" s="2" t="n">
        <v>2</v>
      </c>
      <c r="L380" s="5" t="s">
        <v>18</v>
      </c>
      <c r="M380" s="5" t="s">
        <v>18</v>
      </c>
    </row>
    <row r="381" customFormat="false" ht="15.75" hidden="false" customHeight="false" outlineLevel="0" collapsed="false">
      <c r="A381" s="1"/>
      <c r="F381" s="2" t="s">
        <v>208</v>
      </c>
      <c r="G381" s="2" t="n">
        <v>7</v>
      </c>
      <c r="H381" s="2" t="n">
        <v>6</v>
      </c>
      <c r="L381" s="5" t="s">
        <v>18</v>
      </c>
      <c r="M381" s="5" t="s">
        <v>18</v>
      </c>
    </row>
    <row r="382" customFormat="false" ht="15.75" hidden="false" customHeight="false" outlineLevel="0" collapsed="false">
      <c r="A382" s="1"/>
      <c r="F382" s="2" t="s">
        <v>209</v>
      </c>
      <c r="G382" s="2" t="n">
        <v>6</v>
      </c>
      <c r="H382" s="2" t="n">
        <v>7</v>
      </c>
      <c r="L382" s="5" t="s">
        <v>18</v>
      </c>
      <c r="M382" s="5" t="s">
        <v>18</v>
      </c>
    </row>
    <row r="383" customFormat="false" ht="15.75" hidden="false" customHeight="false" outlineLevel="0" collapsed="false">
      <c r="A383" s="1"/>
      <c r="F383" s="2" t="s">
        <v>210</v>
      </c>
      <c r="G383" s="2" t="n">
        <v>1</v>
      </c>
      <c r="H383" s="2" t="n">
        <v>8</v>
      </c>
      <c r="L383" s="5" t="s">
        <v>18</v>
      </c>
      <c r="M383" s="5" t="s">
        <v>18</v>
      </c>
    </row>
    <row r="384" customFormat="false" ht="15.75" hidden="false" customHeight="false" outlineLevel="0" collapsed="false">
      <c r="A384" s="1"/>
      <c r="F384" s="2" t="s">
        <v>192</v>
      </c>
      <c r="G384" s="2" t="n">
        <v>4</v>
      </c>
      <c r="H384" s="2" t="n">
        <v>1</v>
      </c>
      <c r="L384" s="5" t="s">
        <v>18</v>
      </c>
      <c r="M384" s="5" t="s">
        <v>18</v>
      </c>
    </row>
    <row r="385" customFormat="false" ht="15.75" hidden="false" customHeight="false" outlineLevel="0" collapsed="false">
      <c r="A385" s="1"/>
      <c r="C385" s="2" t="s">
        <v>169</v>
      </c>
      <c r="D385" s="2" t="s">
        <v>211</v>
      </c>
      <c r="E385" s="2" t="s">
        <v>212</v>
      </c>
      <c r="F385" s="2" t="s">
        <v>204</v>
      </c>
      <c r="G385" s="2" t="n">
        <v>7</v>
      </c>
      <c r="H385" s="2" t="n">
        <v>2</v>
      </c>
      <c r="I385" s="2" t="n">
        <v>7</v>
      </c>
      <c r="L385" s="5" t="s">
        <v>18</v>
      </c>
      <c r="M385" s="5" t="s">
        <v>18</v>
      </c>
    </row>
    <row r="386" customFormat="false" ht="15.75" hidden="false" customHeight="false" outlineLevel="0" collapsed="false">
      <c r="A386" s="1"/>
      <c r="F386" s="2" t="s">
        <v>205</v>
      </c>
      <c r="G386" s="2" t="n">
        <v>1</v>
      </c>
      <c r="H386" s="2" t="n">
        <v>4</v>
      </c>
      <c r="L386" s="5" t="s">
        <v>18</v>
      </c>
      <c r="M386" s="5" t="s">
        <v>18</v>
      </c>
    </row>
    <row r="387" customFormat="false" ht="15.75" hidden="false" customHeight="false" outlineLevel="0" collapsed="false">
      <c r="A387" s="1"/>
      <c r="F387" s="2" t="s">
        <v>206</v>
      </c>
      <c r="G387" s="2" t="n">
        <v>4</v>
      </c>
      <c r="H387" s="2" t="n">
        <v>3</v>
      </c>
      <c r="L387" s="5" t="s">
        <v>18</v>
      </c>
      <c r="M387" s="5" t="s">
        <v>18</v>
      </c>
    </row>
    <row r="388" customFormat="false" ht="15.75" hidden="false" customHeight="false" outlineLevel="0" collapsed="false">
      <c r="A388" s="1"/>
      <c r="F388" s="2" t="s">
        <v>208</v>
      </c>
      <c r="G388" s="2" t="n">
        <v>6</v>
      </c>
      <c r="H388" s="2" t="n">
        <v>5</v>
      </c>
      <c r="L388" s="5" t="s">
        <v>18</v>
      </c>
      <c r="M388" s="5" t="s">
        <v>18</v>
      </c>
    </row>
    <row r="389" customFormat="false" ht="15.75" hidden="false" customHeight="false" outlineLevel="0" collapsed="false">
      <c r="A389" s="1"/>
      <c r="F389" s="2" t="s">
        <v>210</v>
      </c>
      <c r="G389" s="2" t="n">
        <v>3</v>
      </c>
      <c r="H389" s="2" t="n">
        <v>7</v>
      </c>
      <c r="L389" s="5" t="s">
        <v>18</v>
      </c>
      <c r="M389" s="5" t="s">
        <v>18</v>
      </c>
    </row>
    <row r="390" customFormat="false" ht="15.75" hidden="false" customHeight="false" outlineLevel="0" collapsed="false">
      <c r="A390" s="1"/>
      <c r="F390" s="2" t="s">
        <v>192</v>
      </c>
      <c r="G390" s="2" t="n">
        <v>5</v>
      </c>
      <c r="H390" s="2" t="n">
        <v>1</v>
      </c>
      <c r="L390" s="5" t="s">
        <v>18</v>
      </c>
      <c r="M390" s="5" t="s">
        <v>18</v>
      </c>
    </row>
    <row r="391" customFormat="false" ht="15.75" hidden="false" customHeight="false" outlineLevel="0" collapsed="false">
      <c r="A391" s="1"/>
      <c r="F391" s="2" t="s">
        <v>213</v>
      </c>
      <c r="G391" s="2" t="n">
        <v>2</v>
      </c>
      <c r="H391" s="2" t="n">
        <v>6</v>
      </c>
      <c r="L391" s="5" t="s">
        <v>18</v>
      </c>
      <c r="M391" s="5" t="s">
        <v>18</v>
      </c>
    </row>
    <row r="392" customFormat="false" ht="15.75" hidden="false" customHeight="false" outlineLevel="0" collapsed="false">
      <c r="A392" s="3" t="str">
        <f aca="false">HYPERLINK("http://www.ncbi.nlm.nih.gov/pubmed/24708189","24708189")</f>
        <v>24708189</v>
      </c>
      <c r="B392" s="2" t="s">
        <v>214</v>
      </c>
      <c r="C392" s="2" t="s">
        <v>215</v>
      </c>
      <c r="D392" s="2" t="s">
        <v>216</v>
      </c>
      <c r="E392" s="2" t="s">
        <v>217</v>
      </c>
      <c r="F392" s="2" t="s">
        <v>218</v>
      </c>
      <c r="G392" s="2" t="n">
        <v>5</v>
      </c>
      <c r="H392" s="2" t="n">
        <v>2</v>
      </c>
      <c r="I392" s="2" t="n">
        <v>14</v>
      </c>
      <c r="L392" s="5" t="s">
        <v>18</v>
      </c>
      <c r="M392" s="5" t="s">
        <v>18</v>
      </c>
    </row>
    <row r="393" customFormat="false" ht="15.75" hidden="false" customHeight="false" outlineLevel="0" collapsed="false">
      <c r="A393" s="1"/>
      <c r="F393" s="2" t="s">
        <v>205</v>
      </c>
      <c r="G393" s="2" t="n">
        <v>12</v>
      </c>
      <c r="H393" s="2" t="n">
        <v>11</v>
      </c>
      <c r="L393" s="5" t="s">
        <v>18</v>
      </c>
      <c r="M393" s="5" t="s">
        <v>18</v>
      </c>
    </row>
    <row r="394" customFormat="false" ht="15.75" hidden="false" customHeight="false" outlineLevel="0" collapsed="false">
      <c r="A394" s="1"/>
      <c r="F394" s="2" t="s">
        <v>219</v>
      </c>
      <c r="G394" s="2" t="n">
        <v>9</v>
      </c>
      <c r="H394" s="2" t="n">
        <v>4.5</v>
      </c>
      <c r="L394" s="5" t="s">
        <v>18</v>
      </c>
      <c r="M394" s="5" t="s">
        <v>18</v>
      </c>
    </row>
    <row r="395" customFormat="false" ht="15.75" hidden="false" customHeight="false" outlineLevel="0" collapsed="false">
      <c r="A395" s="1"/>
      <c r="F395" s="2" t="s">
        <v>220</v>
      </c>
      <c r="G395" s="2" t="n">
        <v>11</v>
      </c>
      <c r="H395" s="2" t="n">
        <v>12</v>
      </c>
      <c r="L395" s="5" t="s">
        <v>18</v>
      </c>
      <c r="M395" s="5" t="s">
        <v>18</v>
      </c>
    </row>
    <row r="396" customFormat="false" ht="15.75" hidden="false" customHeight="false" outlineLevel="0" collapsed="false">
      <c r="A396" s="1"/>
      <c r="F396" s="2" t="s">
        <v>221</v>
      </c>
      <c r="G396" s="2" t="n">
        <v>2</v>
      </c>
      <c r="H396" s="2" t="n">
        <v>9.5</v>
      </c>
      <c r="L396" s="5" t="s">
        <v>18</v>
      </c>
      <c r="M396" s="5" t="s">
        <v>18</v>
      </c>
    </row>
    <row r="397" customFormat="false" ht="15.75" hidden="false" customHeight="false" outlineLevel="0" collapsed="false">
      <c r="A397" s="1"/>
      <c r="F397" s="2" t="s">
        <v>222</v>
      </c>
      <c r="G397" s="2" t="n">
        <v>6</v>
      </c>
      <c r="H397" s="2" t="n">
        <v>14</v>
      </c>
      <c r="L397" s="5" t="s">
        <v>18</v>
      </c>
      <c r="M397" s="5" t="s">
        <v>18</v>
      </c>
    </row>
    <row r="398" customFormat="false" ht="15.75" hidden="false" customHeight="false" outlineLevel="0" collapsed="false">
      <c r="A398" s="1"/>
      <c r="F398" s="2" t="s">
        <v>207</v>
      </c>
      <c r="G398" s="2" t="n">
        <v>13.5</v>
      </c>
      <c r="H398" s="2" t="n">
        <v>7</v>
      </c>
      <c r="L398" s="5" t="s">
        <v>18</v>
      </c>
      <c r="M398" s="5" t="s">
        <v>18</v>
      </c>
    </row>
    <row r="399" customFormat="false" ht="15.75" hidden="false" customHeight="false" outlineLevel="0" collapsed="false">
      <c r="A399" s="1"/>
      <c r="F399" s="2" t="s">
        <v>223</v>
      </c>
      <c r="G399" s="2" t="n">
        <v>1</v>
      </c>
      <c r="H399" s="2" t="n">
        <v>13</v>
      </c>
      <c r="L399" s="5" t="s">
        <v>18</v>
      </c>
      <c r="M399" s="5" t="s">
        <v>18</v>
      </c>
    </row>
    <row r="400" customFormat="false" ht="15.75" hidden="false" customHeight="false" outlineLevel="0" collapsed="false">
      <c r="A400" s="1"/>
      <c r="F400" s="2" t="s">
        <v>224</v>
      </c>
      <c r="G400" s="2" t="n">
        <v>3</v>
      </c>
      <c r="H400" s="2" t="n">
        <v>7</v>
      </c>
      <c r="L400" s="5" t="s">
        <v>18</v>
      </c>
      <c r="M400" s="5" t="s">
        <v>18</v>
      </c>
    </row>
    <row r="401" customFormat="false" ht="15.75" hidden="false" customHeight="false" outlineLevel="0" collapsed="false">
      <c r="A401" s="1"/>
      <c r="F401" s="2" t="s">
        <v>225</v>
      </c>
      <c r="G401" s="2" t="n">
        <v>4</v>
      </c>
      <c r="H401" s="2" t="n">
        <v>3</v>
      </c>
      <c r="L401" s="5" t="s">
        <v>18</v>
      </c>
      <c r="M401" s="5" t="s">
        <v>18</v>
      </c>
    </row>
    <row r="402" customFormat="false" ht="15.75" hidden="false" customHeight="false" outlineLevel="0" collapsed="false">
      <c r="A402" s="1"/>
      <c r="F402" s="2" t="s">
        <v>226</v>
      </c>
      <c r="G402" s="2" t="n">
        <v>10</v>
      </c>
      <c r="H402" s="2" t="n">
        <v>1</v>
      </c>
      <c r="L402" s="5" t="s">
        <v>18</v>
      </c>
      <c r="M402" s="5" t="s">
        <v>18</v>
      </c>
    </row>
    <row r="403" customFormat="false" ht="15.75" hidden="false" customHeight="false" outlineLevel="0" collapsed="false">
      <c r="A403" s="1"/>
      <c r="F403" s="2" t="s">
        <v>227</v>
      </c>
      <c r="G403" s="2" t="n">
        <v>13.5</v>
      </c>
      <c r="H403" s="2" t="n">
        <v>4.5</v>
      </c>
      <c r="L403" s="5" t="s">
        <v>18</v>
      </c>
      <c r="M403" s="5" t="s">
        <v>18</v>
      </c>
    </row>
    <row r="404" customFormat="false" ht="15.75" hidden="false" customHeight="false" outlineLevel="0" collapsed="false">
      <c r="A404" s="1"/>
      <c r="F404" s="2" t="s">
        <v>213</v>
      </c>
      <c r="G404" s="2" t="n">
        <v>7</v>
      </c>
      <c r="H404" s="2" t="n">
        <v>9.5</v>
      </c>
      <c r="L404" s="5" t="s">
        <v>18</v>
      </c>
      <c r="M404" s="5" t="s">
        <v>18</v>
      </c>
    </row>
    <row r="405" customFormat="false" ht="15.75" hidden="false" customHeight="false" outlineLevel="0" collapsed="false">
      <c r="A405" s="1"/>
      <c r="F405" s="2" t="s">
        <v>228</v>
      </c>
      <c r="G405" s="2" t="n">
        <v>8</v>
      </c>
      <c r="H405" s="2" t="n">
        <v>7</v>
      </c>
      <c r="L405" s="5" t="s">
        <v>18</v>
      </c>
      <c r="M405" s="5" t="s">
        <v>18</v>
      </c>
    </row>
    <row r="406" customFormat="false" ht="15.75" hidden="false" customHeight="false" outlineLevel="0" collapsed="false">
      <c r="A406" s="3" t="str">
        <f aca="false">HYPERLINK("http://www.ncbi.nlm.nih.gov/pubmed/18287116","18287116")</f>
        <v>18287116</v>
      </c>
      <c r="B406" s="23" t="s">
        <v>229</v>
      </c>
      <c r="C406" s="2" t="s">
        <v>157</v>
      </c>
      <c r="D406" s="2" t="s">
        <v>230</v>
      </c>
      <c r="E406" s="2" t="s">
        <v>231</v>
      </c>
      <c r="F406" s="2" t="s">
        <v>232</v>
      </c>
      <c r="G406" s="2" t="n">
        <v>1</v>
      </c>
      <c r="H406" s="2" t="n">
        <v>3</v>
      </c>
      <c r="I406" s="2" t="n">
        <v>4</v>
      </c>
      <c r="L406" s="5" t="s">
        <v>18</v>
      </c>
      <c r="M406" s="5" t="s">
        <v>18</v>
      </c>
    </row>
    <row r="407" customFormat="false" ht="15.75" hidden="false" customHeight="false" outlineLevel="0" collapsed="false">
      <c r="A407" s="1"/>
      <c r="F407" s="8" t="s">
        <v>233</v>
      </c>
      <c r="G407" s="2" t="n">
        <v>3</v>
      </c>
      <c r="H407" s="2" t="n">
        <v>4</v>
      </c>
      <c r="L407" s="5" t="s">
        <v>18</v>
      </c>
      <c r="M407" s="5" t="s">
        <v>18</v>
      </c>
    </row>
    <row r="408" customFormat="false" ht="15.75" hidden="false" customHeight="false" outlineLevel="0" collapsed="false">
      <c r="A408" s="1"/>
      <c r="F408" s="2" t="s">
        <v>234</v>
      </c>
      <c r="G408" s="2" t="n">
        <v>2</v>
      </c>
      <c r="H408" s="2" t="n">
        <v>2</v>
      </c>
      <c r="L408" s="5" t="s">
        <v>18</v>
      </c>
      <c r="M408" s="5" t="s">
        <v>18</v>
      </c>
    </row>
    <row r="409" customFormat="false" ht="15.75" hidden="false" customHeight="false" outlineLevel="0" collapsed="false">
      <c r="A409" s="1"/>
      <c r="F409" s="2" t="s">
        <v>235</v>
      </c>
      <c r="G409" s="2" t="n">
        <v>4</v>
      </c>
      <c r="H409" s="2" t="n">
        <v>1</v>
      </c>
      <c r="L409" s="5" t="s">
        <v>18</v>
      </c>
      <c r="M409" s="5" t="s">
        <v>18</v>
      </c>
    </row>
    <row r="410" customFormat="false" ht="15.75" hidden="false" customHeight="false" outlineLevel="0" collapsed="false">
      <c r="A410" s="1"/>
      <c r="C410" s="2" t="s">
        <v>157</v>
      </c>
      <c r="D410" s="2" t="s">
        <v>236</v>
      </c>
      <c r="E410" s="2" t="s">
        <v>237</v>
      </c>
      <c r="F410" s="8" t="s">
        <v>233</v>
      </c>
      <c r="G410" s="2" t="n">
        <v>2</v>
      </c>
      <c r="H410" s="2" t="n">
        <v>3</v>
      </c>
      <c r="I410" s="2" t="n">
        <v>3</v>
      </c>
      <c r="L410" s="5" t="s">
        <v>18</v>
      </c>
      <c r="M410" s="5" t="s">
        <v>18</v>
      </c>
    </row>
    <row r="411" customFormat="false" ht="15.75" hidden="false" customHeight="false" outlineLevel="0" collapsed="false">
      <c r="A411" s="1"/>
      <c r="F411" s="2" t="s">
        <v>234</v>
      </c>
      <c r="G411" s="2" t="n">
        <v>1</v>
      </c>
      <c r="H411" s="2" t="n">
        <v>2</v>
      </c>
      <c r="L411" s="5" t="s">
        <v>18</v>
      </c>
      <c r="M411" s="5" t="s">
        <v>18</v>
      </c>
    </row>
    <row r="412" customFormat="false" ht="15.75" hidden="false" customHeight="false" outlineLevel="0" collapsed="false">
      <c r="A412" s="1"/>
      <c r="F412" s="2" t="s">
        <v>235</v>
      </c>
      <c r="G412" s="2" t="n">
        <v>3</v>
      </c>
      <c r="H412" s="2" t="n">
        <v>1</v>
      </c>
      <c r="L412" s="5" t="s">
        <v>18</v>
      </c>
      <c r="M412" s="5" t="s">
        <v>18</v>
      </c>
    </row>
    <row r="413" customFormat="false" ht="15.75" hidden="false" customHeight="false" outlineLevel="0" collapsed="false">
      <c r="A413" s="3" t="str">
        <f aca="false">HYPERLINK("http://www.ncbi.nlm.nih.gov/pubmed/24602402","24602402")</f>
        <v>24602402</v>
      </c>
      <c r="B413" s="2" t="s">
        <v>238</v>
      </c>
      <c r="C413" s="2" t="s">
        <v>239</v>
      </c>
      <c r="D413" s="2" t="s">
        <v>240</v>
      </c>
      <c r="E413" s="2" t="s">
        <v>241</v>
      </c>
      <c r="F413" s="2" t="s">
        <v>242</v>
      </c>
      <c r="G413" s="2" t="n">
        <v>9</v>
      </c>
      <c r="H413" s="2" t="n">
        <v>1</v>
      </c>
      <c r="I413" s="2" t="n">
        <v>9</v>
      </c>
      <c r="L413" s="5" t="s">
        <v>18</v>
      </c>
      <c r="M413" s="5" t="s">
        <v>18</v>
      </c>
    </row>
    <row r="414" customFormat="false" ht="15.75" hidden="false" customHeight="false" outlineLevel="0" collapsed="false">
      <c r="A414" s="1"/>
      <c r="F414" s="2" t="s">
        <v>243</v>
      </c>
      <c r="G414" s="2" t="n">
        <v>5</v>
      </c>
      <c r="H414" s="2" t="n">
        <v>6</v>
      </c>
      <c r="L414" s="5" t="s">
        <v>18</v>
      </c>
      <c r="M414" s="5" t="s">
        <v>18</v>
      </c>
    </row>
    <row r="415" customFormat="false" ht="15.75" hidden="false" customHeight="false" outlineLevel="0" collapsed="false">
      <c r="A415" s="1"/>
      <c r="F415" s="2" t="s">
        <v>244</v>
      </c>
      <c r="G415" s="2" t="n">
        <v>7</v>
      </c>
      <c r="H415" s="2" t="n">
        <v>5</v>
      </c>
      <c r="L415" s="5" t="s">
        <v>18</v>
      </c>
      <c r="M415" s="5" t="s">
        <v>18</v>
      </c>
    </row>
    <row r="416" customFormat="false" ht="15.75" hidden="false" customHeight="false" outlineLevel="0" collapsed="false">
      <c r="A416" s="1"/>
      <c r="F416" s="2" t="s">
        <v>245</v>
      </c>
      <c r="G416" s="2" t="n">
        <v>1</v>
      </c>
      <c r="H416" s="2" t="n">
        <v>4</v>
      </c>
      <c r="L416" s="5" t="s">
        <v>18</v>
      </c>
      <c r="M416" s="5" t="s">
        <v>18</v>
      </c>
    </row>
    <row r="417" customFormat="false" ht="15.75" hidden="false" customHeight="false" outlineLevel="0" collapsed="false">
      <c r="A417" s="1"/>
      <c r="F417" s="2" t="s">
        <v>246</v>
      </c>
      <c r="G417" s="2" t="n">
        <v>6</v>
      </c>
      <c r="H417" s="2" t="n">
        <v>2</v>
      </c>
      <c r="L417" s="5" t="s">
        <v>18</v>
      </c>
      <c r="M417" s="5" t="s">
        <v>18</v>
      </c>
    </row>
    <row r="418" customFormat="false" ht="15.75" hidden="false" customHeight="false" outlineLevel="0" collapsed="false">
      <c r="A418" s="1"/>
      <c r="F418" s="2" t="s">
        <v>132</v>
      </c>
      <c r="G418" s="2" t="n">
        <v>8</v>
      </c>
      <c r="H418" s="2" t="n">
        <v>3</v>
      </c>
      <c r="L418" s="5" t="s">
        <v>18</v>
      </c>
      <c r="M418" s="5" t="s">
        <v>18</v>
      </c>
    </row>
    <row r="419" customFormat="false" ht="15.75" hidden="false" customHeight="false" outlineLevel="0" collapsed="false">
      <c r="A419" s="1"/>
      <c r="F419" s="2" t="s">
        <v>247</v>
      </c>
      <c r="G419" s="2" t="n">
        <v>2.5</v>
      </c>
      <c r="H419" s="2" t="n">
        <v>7</v>
      </c>
      <c r="L419" s="5" t="s">
        <v>18</v>
      </c>
      <c r="M419" s="5" t="s">
        <v>18</v>
      </c>
    </row>
    <row r="420" customFormat="false" ht="15.75" hidden="false" customHeight="false" outlineLevel="0" collapsed="false">
      <c r="A420" s="1"/>
      <c r="F420" s="2" t="s">
        <v>248</v>
      </c>
      <c r="G420" s="2" t="n">
        <v>2.5</v>
      </c>
      <c r="H420" s="2" t="n">
        <v>8</v>
      </c>
      <c r="L420" s="5" t="s">
        <v>18</v>
      </c>
      <c r="M420" s="5" t="s">
        <v>18</v>
      </c>
    </row>
    <row r="421" customFormat="false" ht="15.75" hidden="false" customHeight="false" outlineLevel="0" collapsed="false">
      <c r="A421" s="1"/>
      <c r="F421" s="2" t="s">
        <v>249</v>
      </c>
      <c r="G421" s="2" t="n">
        <v>4</v>
      </c>
      <c r="H421" s="2" t="n">
        <v>9</v>
      </c>
      <c r="L421" s="5" t="s">
        <v>18</v>
      </c>
      <c r="M421" s="5" t="s">
        <v>18</v>
      </c>
    </row>
    <row r="422" customFormat="false" ht="15.75" hidden="false" customHeight="false" outlineLevel="0" collapsed="false">
      <c r="A422" s="3" t="str">
        <f aca="false">HYPERLINK("http://www.ncbi.nlm.nih.gov/pubmed/24086547","24086547")</f>
        <v>24086547</v>
      </c>
      <c r="B422" s="2" t="s">
        <v>250</v>
      </c>
      <c r="C422" s="23" t="s">
        <v>251</v>
      </c>
      <c r="D422" s="24" t="s">
        <v>252</v>
      </c>
      <c r="E422" s="23" t="s">
        <v>251</v>
      </c>
      <c r="F422" s="2" t="s">
        <v>253</v>
      </c>
      <c r="G422" s="2" t="n">
        <v>1</v>
      </c>
      <c r="H422" s="2" t="n">
        <v>4</v>
      </c>
      <c r="I422" s="2" t="n">
        <v>8</v>
      </c>
      <c r="L422" s="5" t="s">
        <v>18</v>
      </c>
      <c r="M422" s="5" t="s">
        <v>18</v>
      </c>
    </row>
    <row r="423" customFormat="false" ht="15.75" hidden="false" customHeight="false" outlineLevel="0" collapsed="false">
      <c r="A423" s="1"/>
      <c r="F423" s="2" t="s">
        <v>254</v>
      </c>
      <c r="G423" s="2" t="n">
        <v>6</v>
      </c>
      <c r="H423" s="2" t="n">
        <v>5</v>
      </c>
      <c r="L423" s="5" t="s">
        <v>18</v>
      </c>
      <c r="M423" s="5" t="s">
        <v>18</v>
      </c>
    </row>
    <row r="424" customFormat="false" ht="15.75" hidden="false" customHeight="false" outlineLevel="0" collapsed="false">
      <c r="A424" s="1"/>
      <c r="F424" s="2" t="s">
        <v>255</v>
      </c>
      <c r="G424" s="2" t="n">
        <v>8</v>
      </c>
      <c r="H424" s="2" t="n">
        <v>7</v>
      </c>
      <c r="L424" s="5" t="s">
        <v>18</v>
      </c>
      <c r="M424" s="5" t="s">
        <v>18</v>
      </c>
    </row>
    <row r="425" customFormat="false" ht="15.75" hidden="false" customHeight="false" outlineLevel="0" collapsed="false">
      <c r="A425" s="1"/>
      <c r="F425" s="2" t="s">
        <v>191</v>
      </c>
      <c r="G425" s="2" t="n">
        <v>5</v>
      </c>
      <c r="H425" s="2" t="n">
        <v>1</v>
      </c>
      <c r="L425" s="5" t="s">
        <v>18</v>
      </c>
      <c r="M425" s="5" t="s">
        <v>18</v>
      </c>
    </row>
    <row r="426" customFormat="false" ht="15.75" hidden="false" customHeight="false" outlineLevel="0" collapsed="false">
      <c r="A426" s="1"/>
      <c r="F426" s="2" t="s">
        <v>256</v>
      </c>
      <c r="G426" s="2" t="n">
        <v>4</v>
      </c>
      <c r="H426" s="2" t="n">
        <v>8</v>
      </c>
      <c r="L426" s="5" t="s">
        <v>18</v>
      </c>
      <c r="M426" s="5" t="s">
        <v>18</v>
      </c>
    </row>
    <row r="427" customFormat="false" ht="15.75" hidden="false" customHeight="false" outlineLevel="0" collapsed="false">
      <c r="A427" s="1"/>
      <c r="F427" s="2" t="s">
        <v>257</v>
      </c>
      <c r="G427" s="2" t="n">
        <v>3</v>
      </c>
      <c r="H427" s="2" t="n">
        <v>3</v>
      </c>
      <c r="L427" s="5" t="s">
        <v>18</v>
      </c>
      <c r="M427" s="5" t="s">
        <v>18</v>
      </c>
    </row>
    <row r="428" customFormat="false" ht="15.75" hidden="false" customHeight="false" outlineLevel="0" collapsed="false">
      <c r="A428" s="1"/>
      <c r="F428" s="2" t="s">
        <v>149</v>
      </c>
      <c r="G428" s="2" t="n">
        <v>2</v>
      </c>
      <c r="H428" s="2" t="n">
        <v>2</v>
      </c>
      <c r="L428" s="5" t="s">
        <v>18</v>
      </c>
      <c r="M428" s="5" t="s">
        <v>18</v>
      </c>
    </row>
    <row r="429" customFormat="false" ht="15.75" hidden="false" customHeight="false" outlineLevel="0" collapsed="false">
      <c r="A429" s="1"/>
      <c r="F429" s="2" t="s">
        <v>258</v>
      </c>
      <c r="G429" s="2" t="n">
        <v>7</v>
      </c>
      <c r="H429" s="2" t="n">
        <v>6</v>
      </c>
      <c r="L429" s="5" t="s">
        <v>18</v>
      </c>
      <c r="M429" s="5" t="s">
        <v>18</v>
      </c>
    </row>
    <row r="430" customFormat="false" ht="15.75" hidden="false" customHeight="false" outlineLevel="0" collapsed="false">
      <c r="A430" s="1"/>
      <c r="C430" s="2" t="s">
        <v>259</v>
      </c>
      <c r="D430" s="23" t="s">
        <v>252</v>
      </c>
      <c r="E430" s="2" t="s">
        <v>259</v>
      </c>
      <c r="F430" s="2" t="s">
        <v>253</v>
      </c>
      <c r="G430" s="2" t="n">
        <v>2</v>
      </c>
      <c r="H430" s="2" t="n">
        <v>3</v>
      </c>
      <c r="I430" s="2" t="n">
        <v>7</v>
      </c>
      <c r="L430" s="5" t="s">
        <v>18</v>
      </c>
      <c r="M430" s="5" t="s">
        <v>18</v>
      </c>
    </row>
    <row r="431" customFormat="false" ht="15.75" hidden="false" customHeight="false" outlineLevel="0" collapsed="false">
      <c r="A431" s="1"/>
      <c r="F431" s="2" t="s">
        <v>254</v>
      </c>
      <c r="G431" s="2" t="n">
        <v>5</v>
      </c>
      <c r="H431" s="2" t="n">
        <v>4</v>
      </c>
      <c r="L431" s="5" t="s">
        <v>18</v>
      </c>
      <c r="M431" s="5" t="s">
        <v>18</v>
      </c>
    </row>
    <row r="432" customFormat="false" ht="15.75" hidden="false" customHeight="false" outlineLevel="0" collapsed="false">
      <c r="A432" s="1"/>
      <c r="F432" s="2" t="s">
        <v>255</v>
      </c>
      <c r="G432" s="2" t="n">
        <v>7</v>
      </c>
      <c r="H432" s="2" t="n">
        <v>7</v>
      </c>
      <c r="L432" s="5" t="s">
        <v>18</v>
      </c>
      <c r="M432" s="5" t="s">
        <v>18</v>
      </c>
    </row>
    <row r="433" customFormat="false" ht="15.75" hidden="false" customHeight="false" outlineLevel="0" collapsed="false">
      <c r="A433" s="1"/>
      <c r="F433" s="2" t="s">
        <v>191</v>
      </c>
      <c r="G433" s="2" t="n">
        <v>6</v>
      </c>
      <c r="H433" s="2" t="n">
        <v>5</v>
      </c>
      <c r="L433" s="5" t="s">
        <v>18</v>
      </c>
      <c r="M433" s="5" t="s">
        <v>18</v>
      </c>
    </row>
    <row r="434" customFormat="false" ht="15.75" hidden="false" customHeight="false" outlineLevel="0" collapsed="false">
      <c r="A434" s="1"/>
      <c r="F434" s="2" t="s">
        <v>257</v>
      </c>
      <c r="G434" s="2" t="n">
        <v>3</v>
      </c>
      <c r="H434" s="2" t="n">
        <v>1</v>
      </c>
      <c r="L434" s="5" t="s">
        <v>18</v>
      </c>
      <c r="M434" s="5" t="s">
        <v>18</v>
      </c>
    </row>
    <row r="435" customFormat="false" ht="15.75" hidden="false" customHeight="false" outlineLevel="0" collapsed="false">
      <c r="A435" s="1"/>
      <c r="F435" s="2" t="s">
        <v>149</v>
      </c>
      <c r="G435" s="2" t="n">
        <v>1</v>
      </c>
      <c r="H435" s="2" t="n">
        <v>6</v>
      </c>
      <c r="L435" s="5" t="s">
        <v>18</v>
      </c>
      <c r="M435" s="5" t="s">
        <v>18</v>
      </c>
    </row>
    <row r="436" customFormat="false" ht="15.75" hidden="false" customHeight="false" outlineLevel="0" collapsed="false">
      <c r="A436" s="1"/>
      <c r="F436" s="2" t="s">
        <v>258</v>
      </c>
      <c r="G436" s="2" t="n">
        <v>4</v>
      </c>
      <c r="H436" s="2" t="n">
        <v>2</v>
      </c>
      <c r="L436" s="5" t="s">
        <v>18</v>
      </c>
      <c r="M436" s="5" t="s">
        <v>18</v>
      </c>
    </row>
    <row r="437" customFormat="false" ht="15.75" hidden="false" customHeight="false" outlineLevel="0" collapsed="false">
      <c r="A437" s="3" t="str">
        <f aca="false">HYPERLINK("http://www.ncbi.nlm.nih.gov/pubmed/18793413","18793413")</f>
        <v>18793413</v>
      </c>
      <c r="B437" s="2" t="s">
        <v>260</v>
      </c>
      <c r="C437" s="2" t="s">
        <v>261</v>
      </c>
      <c r="D437" s="2" t="s">
        <v>262</v>
      </c>
      <c r="E437" s="2" t="s">
        <v>263</v>
      </c>
      <c r="F437" s="23" t="s">
        <v>264</v>
      </c>
      <c r="G437" s="2" t="n">
        <v>7</v>
      </c>
      <c r="H437" s="2" t="n">
        <v>4</v>
      </c>
      <c r="I437" s="2" t="n">
        <v>7</v>
      </c>
      <c r="L437" s="5" t="s">
        <v>18</v>
      </c>
      <c r="M437" s="5" t="s">
        <v>18</v>
      </c>
    </row>
    <row r="438" customFormat="false" ht="15.75" hidden="false" customHeight="false" outlineLevel="0" collapsed="false">
      <c r="A438" s="1"/>
      <c r="F438" s="23" t="s">
        <v>265</v>
      </c>
      <c r="G438" s="2" t="n">
        <v>3</v>
      </c>
      <c r="H438" s="2" t="n">
        <v>2</v>
      </c>
      <c r="L438" s="5" t="s">
        <v>18</v>
      </c>
      <c r="M438" s="5" t="s">
        <v>18</v>
      </c>
    </row>
    <row r="439" customFormat="false" ht="15.75" hidden="false" customHeight="false" outlineLevel="0" collapsed="false">
      <c r="A439" s="1"/>
      <c r="F439" s="23" t="s">
        <v>266</v>
      </c>
      <c r="G439" s="2" t="n">
        <v>1</v>
      </c>
      <c r="H439" s="2" t="n">
        <v>6</v>
      </c>
      <c r="L439" s="5" t="s">
        <v>18</v>
      </c>
      <c r="M439" s="5" t="s">
        <v>18</v>
      </c>
    </row>
    <row r="440" customFormat="false" ht="15.75" hidden="false" customHeight="false" outlineLevel="0" collapsed="false">
      <c r="A440" s="1"/>
      <c r="F440" s="23" t="s">
        <v>267</v>
      </c>
      <c r="G440" s="2" t="n">
        <v>6</v>
      </c>
      <c r="H440" s="2" t="n">
        <v>7</v>
      </c>
      <c r="L440" s="5" t="s">
        <v>18</v>
      </c>
      <c r="M440" s="5" t="s">
        <v>18</v>
      </c>
    </row>
    <row r="441" customFormat="false" ht="15.75" hidden="false" customHeight="false" outlineLevel="0" collapsed="false">
      <c r="A441" s="1"/>
      <c r="F441" s="23" t="s">
        <v>268</v>
      </c>
      <c r="G441" s="2" t="n">
        <v>2</v>
      </c>
      <c r="H441" s="2" t="n">
        <v>5</v>
      </c>
      <c r="L441" s="5" t="s">
        <v>18</v>
      </c>
      <c r="M441" s="5" t="s">
        <v>18</v>
      </c>
    </row>
    <row r="442" customFormat="false" ht="15.75" hidden="false" customHeight="false" outlineLevel="0" collapsed="false">
      <c r="A442" s="1"/>
      <c r="F442" s="23" t="s">
        <v>269</v>
      </c>
      <c r="G442" s="2" t="n">
        <v>4</v>
      </c>
      <c r="H442" s="2" t="n">
        <v>1</v>
      </c>
      <c r="L442" s="5" t="s">
        <v>18</v>
      </c>
      <c r="M442" s="5" t="s">
        <v>18</v>
      </c>
    </row>
    <row r="443" customFormat="false" ht="15.75" hidden="false" customHeight="false" outlineLevel="0" collapsed="false">
      <c r="A443" s="1"/>
      <c r="F443" s="23" t="s">
        <v>270</v>
      </c>
      <c r="G443" s="2" t="n">
        <v>5</v>
      </c>
      <c r="H443" s="2" t="n">
        <v>3</v>
      </c>
      <c r="L443" s="5" t="s">
        <v>18</v>
      </c>
      <c r="M443" s="5" t="s">
        <v>18</v>
      </c>
    </row>
    <row r="444" customFormat="false" ht="15.75" hidden="false" customHeight="false" outlineLevel="0" collapsed="false">
      <c r="A444" s="1"/>
      <c r="C444" s="2" t="s">
        <v>261</v>
      </c>
      <c r="D444" s="2" t="s">
        <v>271</v>
      </c>
      <c r="E444" s="2" t="s">
        <v>263</v>
      </c>
      <c r="F444" s="23" t="s">
        <v>264</v>
      </c>
      <c r="G444" s="2" t="n">
        <v>7</v>
      </c>
      <c r="H444" s="2" t="n">
        <v>4</v>
      </c>
      <c r="I444" s="2" t="n">
        <v>7</v>
      </c>
      <c r="L444" s="5" t="s">
        <v>18</v>
      </c>
      <c r="M444" s="5" t="s">
        <v>18</v>
      </c>
    </row>
    <row r="445" customFormat="false" ht="15.75" hidden="false" customHeight="false" outlineLevel="0" collapsed="false">
      <c r="A445" s="1"/>
      <c r="F445" s="23" t="s">
        <v>265</v>
      </c>
      <c r="G445" s="2" t="n">
        <v>3</v>
      </c>
      <c r="H445" s="2" t="n">
        <v>2</v>
      </c>
      <c r="L445" s="5" t="s">
        <v>18</v>
      </c>
      <c r="M445" s="5" t="s">
        <v>18</v>
      </c>
    </row>
    <row r="446" customFormat="false" ht="15.75" hidden="false" customHeight="false" outlineLevel="0" collapsed="false">
      <c r="A446" s="1"/>
      <c r="F446" s="23" t="s">
        <v>266</v>
      </c>
      <c r="G446" s="2" t="n">
        <v>1</v>
      </c>
      <c r="H446" s="2" t="n">
        <v>6</v>
      </c>
      <c r="L446" s="5" t="s">
        <v>18</v>
      </c>
      <c r="M446" s="5" t="s">
        <v>18</v>
      </c>
    </row>
    <row r="447" customFormat="false" ht="15.75" hidden="false" customHeight="false" outlineLevel="0" collapsed="false">
      <c r="A447" s="1"/>
      <c r="F447" s="23" t="s">
        <v>267</v>
      </c>
      <c r="G447" s="2" t="n">
        <v>4</v>
      </c>
      <c r="H447" s="2" t="n">
        <v>7</v>
      </c>
      <c r="L447" s="5" t="s">
        <v>18</v>
      </c>
      <c r="M447" s="5" t="s">
        <v>18</v>
      </c>
    </row>
    <row r="448" customFormat="false" ht="15.75" hidden="false" customHeight="false" outlineLevel="0" collapsed="false">
      <c r="A448" s="1"/>
      <c r="F448" s="23" t="s">
        <v>268</v>
      </c>
      <c r="G448" s="2" t="n">
        <v>2</v>
      </c>
      <c r="H448" s="2" t="n">
        <v>5</v>
      </c>
      <c r="L448" s="5" t="s">
        <v>18</v>
      </c>
      <c r="M448" s="5" t="s">
        <v>18</v>
      </c>
    </row>
    <row r="449" customFormat="false" ht="15.75" hidden="false" customHeight="false" outlineLevel="0" collapsed="false">
      <c r="A449" s="1"/>
      <c r="F449" s="23" t="s">
        <v>269</v>
      </c>
      <c r="G449" s="2" t="n">
        <v>6</v>
      </c>
      <c r="H449" s="2" t="n">
        <v>1</v>
      </c>
      <c r="L449" s="5" t="s">
        <v>18</v>
      </c>
      <c r="M449" s="5" t="s">
        <v>18</v>
      </c>
    </row>
    <row r="450" customFormat="false" ht="15.75" hidden="false" customHeight="false" outlineLevel="0" collapsed="false">
      <c r="A450" s="1"/>
      <c r="F450" s="23" t="s">
        <v>270</v>
      </c>
      <c r="G450" s="2" t="n">
        <v>5</v>
      </c>
      <c r="H450" s="2" t="n">
        <v>3</v>
      </c>
      <c r="L450" s="5" t="s">
        <v>18</v>
      </c>
      <c r="M450" s="5" t="s">
        <v>18</v>
      </c>
    </row>
    <row r="451" customFormat="false" ht="15.75" hidden="false" customHeight="false" outlineLevel="0" collapsed="false">
      <c r="A451" s="3" t="str">
        <f aca="false">HYPERLINK("http://www.ncbi.nlm.nih.gov/pubmed/23393030","23393030")</f>
        <v>23393030</v>
      </c>
      <c r="B451" s="2" t="s">
        <v>272</v>
      </c>
      <c r="C451" s="2" t="s">
        <v>273</v>
      </c>
      <c r="D451" s="2" t="s">
        <v>274</v>
      </c>
      <c r="E451" s="2" t="s">
        <v>275</v>
      </c>
      <c r="F451" s="2" t="s">
        <v>276</v>
      </c>
      <c r="G451" s="2" t="n">
        <v>1</v>
      </c>
      <c r="H451" s="2" t="n">
        <v>1</v>
      </c>
      <c r="I451" s="2" t="n">
        <v>4</v>
      </c>
      <c r="L451" s="5" t="s">
        <v>18</v>
      </c>
      <c r="M451" s="5" t="s">
        <v>18</v>
      </c>
    </row>
    <row r="452" customFormat="false" ht="15.75" hidden="false" customHeight="false" outlineLevel="0" collapsed="false">
      <c r="A452" s="1"/>
      <c r="F452" s="2" t="s">
        <v>277</v>
      </c>
      <c r="G452" s="2" t="n">
        <v>3</v>
      </c>
      <c r="H452" s="2" t="n">
        <v>2</v>
      </c>
      <c r="L452" s="5" t="s">
        <v>18</v>
      </c>
      <c r="M452" s="5" t="s">
        <v>18</v>
      </c>
    </row>
    <row r="453" customFormat="false" ht="15.75" hidden="false" customHeight="false" outlineLevel="0" collapsed="false">
      <c r="A453" s="1"/>
      <c r="F453" s="2" t="s">
        <v>278</v>
      </c>
      <c r="G453" s="2" t="n">
        <v>4</v>
      </c>
      <c r="H453" s="2" t="n">
        <v>3</v>
      </c>
      <c r="L453" s="5" t="s">
        <v>18</v>
      </c>
      <c r="M453" s="5" t="s">
        <v>18</v>
      </c>
    </row>
    <row r="454" customFormat="false" ht="15.75" hidden="false" customHeight="false" outlineLevel="0" collapsed="false">
      <c r="A454" s="1"/>
      <c r="F454" s="2" t="s">
        <v>279</v>
      </c>
      <c r="G454" s="2" t="n">
        <v>2</v>
      </c>
      <c r="H454" s="2" t="n">
        <v>4</v>
      </c>
      <c r="L454" s="5" t="s">
        <v>18</v>
      </c>
      <c r="M454" s="5" t="s">
        <v>18</v>
      </c>
    </row>
    <row r="455" customFormat="false" ht="15.75" hidden="false" customHeight="false" outlineLevel="0" collapsed="false">
      <c r="A455" s="1"/>
      <c r="C455" s="2" t="s">
        <v>280</v>
      </c>
      <c r="D455" s="2" t="s">
        <v>274</v>
      </c>
      <c r="E455" s="2" t="s">
        <v>281</v>
      </c>
      <c r="F455" s="2" t="s">
        <v>276</v>
      </c>
      <c r="G455" s="2" t="n">
        <v>2</v>
      </c>
      <c r="H455" s="2" t="n">
        <v>1</v>
      </c>
      <c r="I455" s="2" t="n">
        <v>4</v>
      </c>
      <c r="L455" s="5" t="s">
        <v>18</v>
      </c>
      <c r="M455" s="5" t="s">
        <v>18</v>
      </c>
    </row>
    <row r="456" customFormat="false" ht="15.75" hidden="false" customHeight="false" outlineLevel="0" collapsed="false">
      <c r="A456" s="1"/>
      <c r="F456" s="2" t="s">
        <v>277</v>
      </c>
      <c r="G456" s="2" t="n">
        <v>4</v>
      </c>
      <c r="H456" s="2" t="n">
        <v>2</v>
      </c>
      <c r="L456" s="5" t="s">
        <v>18</v>
      </c>
      <c r="M456" s="5" t="s">
        <v>18</v>
      </c>
    </row>
    <row r="457" customFormat="false" ht="15.75" hidden="false" customHeight="false" outlineLevel="0" collapsed="false">
      <c r="A457" s="1"/>
      <c r="F457" s="2" t="s">
        <v>278</v>
      </c>
      <c r="G457" s="2" t="n">
        <v>1</v>
      </c>
      <c r="H457" s="2" t="n">
        <v>3</v>
      </c>
      <c r="L457" s="5" t="s">
        <v>18</v>
      </c>
      <c r="M457" s="5" t="s">
        <v>18</v>
      </c>
    </row>
    <row r="458" customFormat="false" ht="15.75" hidden="false" customHeight="false" outlineLevel="0" collapsed="false">
      <c r="A458" s="1"/>
      <c r="F458" s="2" t="s">
        <v>279</v>
      </c>
      <c r="G458" s="2" t="n">
        <v>3</v>
      </c>
      <c r="H458" s="2" t="n">
        <v>4</v>
      </c>
      <c r="L458" s="5" t="s">
        <v>18</v>
      </c>
      <c r="M458" s="5" t="s">
        <v>18</v>
      </c>
    </row>
    <row r="459" customFormat="false" ht="15.75" hidden="false" customHeight="false" outlineLevel="0" collapsed="false">
      <c r="A459" s="1"/>
      <c r="C459" s="2" t="s">
        <v>282</v>
      </c>
      <c r="D459" s="2" t="s">
        <v>274</v>
      </c>
      <c r="E459" s="2" t="s">
        <v>283</v>
      </c>
      <c r="F459" s="2" t="s">
        <v>276</v>
      </c>
      <c r="G459" s="2" t="n">
        <v>2</v>
      </c>
      <c r="H459" s="2" t="n">
        <v>1</v>
      </c>
      <c r="I459" s="2" t="n">
        <v>4</v>
      </c>
      <c r="L459" s="5" t="s">
        <v>18</v>
      </c>
      <c r="M459" s="5" t="s">
        <v>18</v>
      </c>
    </row>
    <row r="460" customFormat="false" ht="15.75" hidden="false" customHeight="false" outlineLevel="0" collapsed="false">
      <c r="A460" s="1"/>
      <c r="F460" s="2" t="s">
        <v>277</v>
      </c>
      <c r="G460" s="2" t="n">
        <v>3</v>
      </c>
      <c r="H460" s="2" t="n">
        <v>2</v>
      </c>
      <c r="L460" s="5" t="s">
        <v>18</v>
      </c>
      <c r="M460" s="5" t="s">
        <v>18</v>
      </c>
    </row>
    <row r="461" customFormat="false" ht="15.75" hidden="false" customHeight="false" outlineLevel="0" collapsed="false">
      <c r="A461" s="1"/>
      <c r="F461" s="2" t="s">
        <v>278</v>
      </c>
      <c r="G461" s="2" t="n">
        <v>1</v>
      </c>
      <c r="H461" s="2" t="n">
        <v>3</v>
      </c>
      <c r="L461" s="5" t="s">
        <v>18</v>
      </c>
      <c r="M461" s="5" t="s">
        <v>18</v>
      </c>
    </row>
    <row r="462" customFormat="false" ht="15.75" hidden="false" customHeight="false" outlineLevel="0" collapsed="false">
      <c r="A462" s="1"/>
      <c r="F462" s="2" t="s">
        <v>279</v>
      </c>
      <c r="G462" s="2" t="n">
        <v>4</v>
      </c>
      <c r="H462" s="2" t="n">
        <v>4</v>
      </c>
      <c r="L462" s="5" t="s">
        <v>18</v>
      </c>
      <c r="M462" s="5" t="s">
        <v>18</v>
      </c>
    </row>
    <row r="463" customFormat="false" ht="15.75" hidden="false" customHeight="false" outlineLevel="0" collapsed="false">
      <c r="A463" s="3" t="str">
        <f aca="false">HYPERLINK("http://www.ncbi.nlm.nih.gov/pubmed/22132132","22132132")</f>
        <v>22132132</v>
      </c>
      <c r="B463" s="23" t="s">
        <v>284</v>
      </c>
      <c r="C463" s="23" t="s">
        <v>215</v>
      </c>
      <c r="D463" s="2" t="s">
        <v>285</v>
      </c>
      <c r="E463" s="2" t="s">
        <v>286</v>
      </c>
      <c r="F463" s="2" t="s">
        <v>287</v>
      </c>
      <c r="G463" s="2" t="n">
        <v>1</v>
      </c>
      <c r="H463" s="2" t="n">
        <v>3</v>
      </c>
      <c r="L463" s="5" t="s">
        <v>18</v>
      </c>
      <c r="M463" s="5" t="s">
        <v>18</v>
      </c>
    </row>
    <row r="464" customFormat="false" ht="15.75" hidden="false" customHeight="false" outlineLevel="0" collapsed="false">
      <c r="A464" s="1"/>
      <c r="F464" s="2" t="s">
        <v>288</v>
      </c>
      <c r="G464" s="2" t="n">
        <v>2</v>
      </c>
      <c r="H464" s="2" t="n">
        <v>1</v>
      </c>
      <c r="L464" s="5" t="s">
        <v>18</v>
      </c>
      <c r="M464" s="5" t="s">
        <v>18</v>
      </c>
    </row>
    <row r="465" customFormat="false" ht="15.75" hidden="false" customHeight="false" outlineLevel="0" collapsed="false">
      <c r="A465" s="1"/>
      <c r="F465" s="2" t="s">
        <v>289</v>
      </c>
      <c r="G465" s="2" t="n">
        <v>3</v>
      </c>
      <c r="H465" s="2" t="n">
        <v>2</v>
      </c>
      <c r="L465" s="5" t="s">
        <v>18</v>
      </c>
      <c r="M465" s="5" t="s">
        <v>18</v>
      </c>
    </row>
    <row r="466" customFormat="false" ht="15.75" hidden="false" customHeight="false" outlineLevel="0" collapsed="false">
      <c r="A466" s="3" t="str">
        <f aca="false">HYPERLINK("http://www.ncbi.nlm.nih.gov/pubmed/15701525","15701525")</f>
        <v>15701525</v>
      </c>
      <c r="B466" s="23" t="s">
        <v>290</v>
      </c>
      <c r="C466" s="2" t="s">
        <v>157</v>
      </c>
      <c r="D466" s="2" t="s">
        <v>291</v>
      </c>
      <c r="E466" s="2" t="s">
        <v>186</v>
      </c>
      <c r="F466" s="25" t="s">
        <v>292</v>
      </c>
      <c r="G466" s="2" t="n">
        <v>3</v>
      </c>
      <c r="H466" s="2" t="n">
        <v>4</v>
      </c>
      <c r="I466" s="2" t="n">
        <v>6</v>
      </c>
      <c r="L466" s="5" t="s">
        <v>18</v>
      </c>
      <c r="M466" s="5" t="s">
        <v>18</v>
      </c>
    </row>
    <row r="467" customFormat="false" ht="15.75" hidden="false" customHeight="false" outlineLevel="0" collapsed="false">
      <c r="A467" s="1"/>
      <c r="F467" s="25" t="s">
        <v>293</v>
      </c>
      <c r="G467" s="25" t="n">
        <v>1.5</v>
      </c>
      <c r="H467" s="26" t="n">
        <v>5</v>
      </c>
      <c r="L467" s="5" t="s">
        <v>18</v>
      </c>
      <c r="M467" s="5" t="s">
        <v>18</v>
      </c>
    </row>
    <row r="468" customFormat="false" ht="15.75" hidden="false" customHeight="false" outlineLevel="0" collapsed="false">
      <c r="A468" s="1"/>
      <c r="F468" s="25" t="s">
        <v>294</v>
      </c>
      <c r="G468" s="25" t="n">
        <v>6</v>
      </c>
      <c r="H468" s="26" t="n">
        <v>2</v>
      </c>
      <c r="L468" s="5" t="s">
        <v>18</v>
      </c>
      <c r="M468" s="5" t="s">
        <v>18</v>
      </c>
    </row>
    <row r="469" customFormat="false" ht="15.75" hidden="false" customHeight="false" outlineLevel="0" collapsed="false">
      <c r="A469" s="1"/>
      <c r="F469" s="25" t="s">
        <v>295</v>
      </c>
      <c r="G469" s="25" t="n">
        <v>4</v>
      </c>
      <c r="H469" s="26" t="n">
        <v>6</v>
      </c>
      <c r="L469" s="5" t="s">
        <v>18</v>
      </c>
      <c r="M469" s="5" t="s">
        <v>18</v>
      </c>
    </row>
    <row r="470" customFormat="false" ht="15.75" hidden="false" customHeight="false" outlineLevel="0" collapsed="false">
      <c r="A470" s="1"/>
      <c r="F470" s="25" t="s">
        <v>296</v>
      </c>
      <c r="G470" s="25" t="n">
        <v>5</v>
      </c>
      <c r="H470" s="26" t="n">
        <v>1</v>
      </c>
      <c r="L470" s="5" t="s">
        <v>18</v>
      </c>
      <c r="M470" s="5" t="s">
        <v>18</v>
      </c>
    </row>
    <row r="471" customFormat="false" ht="15.75" hidden="false" customHeight="false" outlineLevel="0" collapsed="false">
      <c r="A471" s="1"/>
      <c r="F471" s="25" t="s">
        <v>297</v>
      </c>
      <c r="G471" s="25" t="n">
        <v>1.5</v>
      </c>
      <c r="H471" s="26" t="n">
        <v>3</v>
      </c>
      <c r="L471" s="5" t="s">
        <v>18</v>
      </c>
      <c r="M471" s="5" t="s">
        <v>18</v>
      </c>
    </row>
    <row r="472" customFormat="false" ht="15.75" hidden="false" customHeight="false" outlineLevel="0" collapsed="false">
      <c r="A472" s="3" t="str">
        <f aca="false">HYPERLINK("http://www.ncbi.nlm.nih.gov/pubmed/22152123","22152123")</f>
        <v>22152123</v>
      </c>
      <c r="B472" s="2" t="s">
        <v>298</v>
      </c>
      <c r="C472" s="2" t="s">
        <v>299</v>
      </c>
      <c r="D472" s="2" t="s">
        <v>300</v>
      </c>
      <c r="E472" s="2" t="s">
        <v>301</v>
      </c>
      <c r="F472" s="2" t="s">
        <v>302</v>
      </c>
      <c r="G472" s="2" t="n">
        <v>1</v>
      </c>
      <c r="H472" s="2" t="n">
        <v>6</v>
      </c>
      <c r="I472" s="2" t="n">
        <v>6</v>
      </c>
      <c r="L472" s="5" t="s">
        <v>18</v>
      </c>
      <c r="M472" s="5" t="s">
        <v>18</v>
      </c>
    </row>
    <row r="473" customFormat="false" ht="15.75" hidden="false" customHeight="false" outlineLevel="0" collapsed="false">
      <c r="A473" s="1"/>
      <c r="F473" s="2" t="s">
        <v>303</v>
      </c>
      <c r="G473" s="2" t="n">
        <v>2</v>
      </c>
      <c r="H473" s="2" t="n">
        <v>5</v>
      </c>
      <c r="L473" s="5" t="s">
        <v>18</v>
      </c>
      <c r="M473" s="5" t="s">
        <v>18</v>
      </c>
    </row>
    <row r="474" customFormat="false" ht="15.75" hidden="false" customHeight="false" outlineLevel="0" collapsed="false">
      <c r="A474" s="1"/>
      <c r="F474" s="2" t="s">
        <v>304</v>
      </c>
      <c r="G474" s="2" t="n">
        <v>3</v>
      </c>
      <c r="H474" s="2" t="n">
        <v>4</v>
      </c>
      <c r="L474" s="5" t="s">
        <v>18</v>
      </c>
      <c r="M474" s="5" t="s">
        <v>18</v>
      </c>
    </row>
    <row r="475" customFormat="false" ht="15.75" hidden="false" customHeight="false" outlineLevel="0" collapsed="false">
      <c r="A475" s="1"/>
      <c r="F475" s="2" t="s">
        <v>305</v>
      </c>
      <c r="G475" s="2" t="n">
        <v>4.5</v>
      </c>
      <c r="H475" s="2" t="n">
        <v>1.5</v>
      </c>
      <c r="L475" s="5" t="s">
        <v>18</v>
      </c>
      <c r="M475" s="5" t="s">
        <v>18</v>
      </c>
    </row>
    <row r="476" customFormat="false" ht="15.75" hidden="false" customHeight="false" outlineLevel="0" collapsed="false">
      <c r="A476" s="1"/>
      <c r="F476" s="2" t="s">
        <v>306</v>
      </c>
      <c r="G476" s="2" t="n">
        <v>4.5</v>
      </c>
      <c r="H476" s="2" t="n">
        <v>1.5</v>
      </c>
      <c r="L476" s="5" t="s">
        <v>18</v>
      </c>
      <c r="M476" s="5" t="s">
        <v>18</v>
      </c>
    </row>
    <row r="477" customFormat="false" ht="15.75" hidden="false" customHeight="false" outlineLevel="0" collapsed="false">
      <c r="A477" s="1"/>
      <c r="F477" s="2" t="s">
        <v>307</v>
      </c>
      <c r="G477" s="2" t="n">
        <v>6</v>
      </c>
      <c r="H477" s="2" t="n">
        <v>3</v>
      </c>
      <c r="L477" s="5" t="s">
        <v>18</v>
      </c>
      <c r="M477" s="5" t="s">
        <v>18</v>
      </c>
    </row>
    <row r="478" customFormat="false" ht="15.75" hidden="false" customHeight="false" outlineLevel="0" collapsed="false">
      <c r="A478" s="3" t="str">
        <f aca="false">HYPERLINK("http://www.ncbi.nlm.nih.gov/pubmed/19046431","19046431")</f>
        <v>19046431</v>
      </c>
      <c r="B478" s="23" t="s">
        <v>308</v>
      </c>
      <c r="C478" s="2" t="s">
        <v>309</v>
      </c>
      <c r="D478" s="2" t="s">
        <v>310</v>
      </c>
      <c r="E478" s="2" t="s">
        <v>311</v>
      </c>
      <c r="F478" s="2" t="s">
        <v>312</v>
      </c>
      <c r="G478" s="2" t="n">
        <v>1</v>
      </c>
      <c r="H478" s="2" t="n">
        <v>3</v>
      </c>
      <c r="I478" s="2" t="n">
        <v>4</v>
      </c>
      <c r="L478" s="5" t="s">
        <v>18</v>
      </c>
      <c r="M478" s="5" t="s">
        <v>18</v>
      </c>
    </row>
    <row r="479" customFormat="false" ht="15.75" hidden="false" customHeight="false" outlineLevel="0" collapsed="false">
      <c r="A479" s="1"/>
      <c r="F479" s="2" t="s">
        <v>313</v>
      </c>
      <c r="G479" s="2" t="n">
        <v>4</v>
      </c>
      <c r="H479" s="2" t="n">
        <v>2</v>
      </c>
      <c r="L479" s="5" t="s">
        <v>18</v>
      </c>
      <c r="M479" s="5" t="s">
        <v>18</v>
      </c>
    </row>
    <row r="480" customFormat="false" ht="15.75" hidden="false" customHeight="false" outlineLevel="0" collapsed="false">
      <c r="A480" s="1"/>
      <c r="F480" s="2" t="s">
        <v>314</v>
      </c>
      <c r="G480" s="2" t="n">
        <v>2</v>
      </c>
      <c r="H480" s="2" t="n">
        <v>1</v>
      </c>
      <c r="L480" s="5" t="s">
        <v>18</v>
      </c>
      <c r="M480" s="5" t="s">
        <v>18</v>
      </c>
    </row>
    <row r="481" customFormat="false" ht="15.75" hidden="false" customHeight="false" outlineLevel="0" collapsed="false">
      <c r="A481" s="1"/>
      <c r="F481" s="23" t="s">
        <v>315</v>
      </c>
      <c r="G481" s="2" t="n">
        <v>3</v>
      </c>
      <c r="H481" s="2" t="n">
        <v>4</v>
      </c>
      <c r="L481" s="5" t="s">
        <v>18</v>
      </c>
      <c r="M481" s="5" t="s">
        <v>18</v>
      </c>
    </row>
    <row r="482" customFormat="false" ht="15.75" hidden="false" customHeight="false" outlineLevel="0" collapsed="false">
      <c r="A482" s="3" t="str">
        <f aca="false">HYPERLINK("http://www.ncbi.nlm.nih.gov/pubmed/23758764","23758764")</f>
        <v>23758764</v>
      </c>
      <c r="B482" s="2" t="s">
        <v>316</v>
      </c>
      <c r="C482" s="2" t="s">
        <v>317</v>
      </c>
      <c r="D482" s="2" t="s">
        <v>318</v>
      </c>
      <c r="E482" s="2" t="s">
        <v>319</v>
      </c>
      <c r="F482" s="2" t="s">
        <v>204</v>
      </c>
      <c r="G482" s="2" t="n">
        <v>2</v>
      </c>
      <c r="H482" s="2" t="n">
        <v>1</v>
      </c>
      <c r="I482" s="2" t="n">
        <v>9</v>
      </c>
      <c r="L482" s="5" t="s">
        <v>18</v>
      </c>
      <c r="M482" s="5" t="s">
        <v>18</v>
      </c>
    </row>
    <row r="483" customFormat="false" ht="15.75" hidden="false" customHeight="false" outlineLevel="0" collapsed="false">
      <c r="A483" s="1"/>
      <c r="F483" s="2" t="s">
        <v>218</v>
      </c>
      <c r="G483" s="2" t="n">
        <v>8</v>
      </c>
      <c r="H483" s="2" t="n">
        <v>3</v>
      </c>
      <c r="L483" s="5" t="s">
        <v>18</v>
      </c>
      <c r="M483" s="5" t="s">
        <v>18</v>
      </c>
    </row>
    <row r="484" customFormat="false" ht="15.75" hidden="false" customHeight="false" outlineLevel="0" collapsed="false">
      <c r="A484" s="1"/>
      <c r="F484" s="2" t="s">
        <v>205</v>
      </c>
      <c r="G484" s="2" t="n">
        <v>6</v>
      </c>
      <c r="H484" s="2" t="n">
        <v>8</v>
      </c>
      <c r="L484" s="5" t="s">
        <v>18</v>
      </c>
      <c r="M484" s="5" t="s">
        <v>18</v>
      </c>
    </row>
    <row r="485" customFormat="false" ht="15.75" hidden="false" customHeight="false" outlineLevel="0" collapsed="false">
      <c r="A485" s="1"/>
      <c r="F485" s="2" t="s">
        <v>320</v>
      </c>
      <c r="G485" s="2" t="n">
        <v>7</v>
      </c>
      <c r="H485" s="2" t="n">
        <v>2</v>
      </c>
      <c r="L485" s="5" t="s">
        <v>18</v>
      </c>
      <c r="M485" s="5" t="s">
        <v>18</v>
      </c>
    </row>
    <row r="486" customFormat="false" ht="15.75" hidden="false" customHeight="false" outlineLevel="0" collapsed="false">
      <c r="A486" s="1"/>
      <c r="F486" s="2" t="s">
        <v>321</v>
      </c>
      <c r="G486" s="2" t="n">
        <v>5</v>
      </c>
      <c r="H486" s="2" t="n">
        <v>5</v>
      </c>
      <c r="L486" s="5" t="s">
        <v>18</v>
      </c>
      <c r="M486" s="5" t="s">
        <v>18</v>
      </c>
    </row>
    <row r="487" customFormat="false" ht="15.75" hidden="false" customHeight="false" outlineLevel="0" collapsed="false">
      <c r="A487" s="1"/>
      <c r="F487" s="2" t="s">
        <v>208</v>
      </c>
      <c r="G487" s="2" t="n">
        <v>9</v>
      </c>
      <c r="H487" s="2" t="n">
        <v>9</v>
      </c>
      <c r="L487" s="5" t="s">
        <v>18</v>
      </c>
      <c r="M487" s="5" t="s">
        <v>18</v>
      </c>
    </row>
    <row r="488" customFormat="false" ht="15.75" hidden="false" customHeight="false" outlineLevel="0" collapsed="false">
      <c r="A488" s="1"/>
      <c r="F488" s="2" t="s">
        <v>220</v>
      </c>
      <c r="G488" s="2" t="n">
        <v>4</v>
      </c>
      <c r="H488" s="2" t="n">
        <v>4</v>
      </c>
      <c r="L488" s="5" t="s">
        <v>18</v>
      </c>
      <c r="M488" s="5" t="s">
        <v>18</v>
      </c>
    </row>
    <row r="489" customFormat="false" ht="15.75" hidden="false" customHeight="false" outlineLevel="0" collapsed="false">
      <c r="A489" s="1"/>
      <c r="F489" s="2" t="s">
        <v>222</v>
      </c>
      <c r="G489" s="2" t="n">
        <v>1</v>
      </c>
      <c r="H489" s="2" t="n">
        <v>6</v>
      </c>
      <c r="L489" s="5" t="s">
        <v>18</v>
      </c>
      <c r="M489" s="5" t="s">
        <v>18</v>
      </c>
    </row>
    <row r="490" customFormat="false" ht="15.75" hidden="false" customHeight="false" outlineLevel="0" collapsed="false">
      <c r="A490" s="1"/>
      <c r="F490" s="2" t="s">
        <v>322</v>
      </c>
      <c r="G490" s="2" t="n">
        <v>3</v>
      </c>
      <c r="H490" s="2" t="n">
        <v>7</v>
      </c>
      <c r="L490" s="5" t="s">
        <v>18</v>
      </c>
      <c r="M490" s="5" t="s">
        <v>18</v>
      </c>
    </row>
    <row r="491" customFormat="false" ht="15.75" hidden="false" customHeight="false" outlineLevel="0" collapsed="false">
      <c r="A491" s="3" t="str">
        <f aca="false">HYPERLINK("http://www.ncbi.nlm.nih.gov/pubmed/22172045","22172045")</f>
        <v>22172045</v>
      </c>
      <c r="B491" s="23" t="s">
        <v>323</v>
      </c>
      <c r="C491" s="2" t="s">
        <v>324</v>
      </c>
      <c r="D491" s="2" t="s">
        <v>325</v>
      </c>
      <c r="E491" s="2" t="s">
        <v>326</v>
      </c>
      <c r="F491" s="2" t="s">
        <v>327</v>
      </c>
      <c r="G491" s="2" t="n">
        <v>2</v>
      </c>
      <c r="H491" s="2" t="n">
        <v>4</v>
      </c>
      <c r="I491" s="2" t="n">
        <v>5</v>
      </c>
      <c r="L491" s="5" t="s">
        <v>18</v>
      </c>
      <c r="M491" s="5" t="s">
        <v>18</v>
      </c>
    </row>
    <row r="492" customFormat="false" ht="15.75" hidden="false" customHeight="false" outlineLevel="0" collapsed="false">
      <c r="A492" s="1"/>
      <c r="F492" s="23" t="s">
        <v>328</v>
      </c>
      <c r="G492" s="2" t="n">
        <v>1</v>
      </c>
      <c r="H492" s="2" t="n">
        <v>1</v>
      </c>
      <c r="L492" s="5" t="s">
        <v>18</v>
      </c>
      <c r="M492" s="5" t="s">
        <v>18</v>
      </c>
    </row>
    <row r="493" customFormat="false" ht="15.75" hidden="false" customHeight="false" outlineLevel="0" collapsed="false">
      <c r="A493" s="1"/>
      <c r="F493" s="8" t="s">
        <v>329</v>
      </c>
      <c r="G493" s="2" t="n">
        <v>4.5</v>
      </c>
      <c r="H493" s="2" t="n">
        <v>5</v>
      </c>
      <c r="L493" s="5" t="s">
        <v>18</v>
      </c>
      <c r="M493" s="5" t="s">
        <v>18</v>
      </c>
    </row>
    <row r="494" customFormat="false" ht="15.75" hidden="false" customHeight="false" outlineLevel="0" collapsed="false">
      <c r="A494" s="1"/>
      <c r="F494" s="23" t="s">
        <v>330</v>
      </c>
      <c r="G494" s="2" t="n">
        <v>3</v>
      </c>
      <c r="H494" s="2" t="n">
        <v>2</v>
      </c>
      <c r="L494" s="5" t="s">
        <v>18</v>
      </c>
      <c r="M494" s="5" t="s">
        <v>18</v>
      </c>
    </row>
    <row r="495" customFormat="false" ht="15.75" hidden="false" customHeight="false" outlineLevel="0" collapsed="false">
      <c r="A495" s="1"/>
      <c r="F495" s="2" t="s">
        <v>331</v>
      </c>
      <c r="G495" s="2" t="n">
        <v>4.5</v>
      </c>
      <c r="H495" s="2" t="n">
        <v>3</v>
      </c>
      <c r="L495" s="5" t="s">
        <v>18</v>
      </c>
      <c r="M495" s="5" t="s">
        <v>18</v>
      </c>
    </row>
    <row r="496" customFormat="false" ht="15.75" hidden="false" customHeight="false" outlineLevel="0" collapsed="false">
      <c r="A496" s="3" t="str">
        <f aca="false">HYPERLINK("http://www.ncbi.nlm.nih.gov/pubmed/25574120","25574120")</f>
        <v>25574120</v>
      </c>
      <c r="B496" s="2" t="s">
        <v>332</v>
      </c>
      <c r="C496" s="2" t="s">
        <v>333</v>
      </c>
      <c r="D496" s="2" t="s">
        <v>334</v>
      </c>
      <c r="E496" s="2" t="s">
        <v>335</v>
      </c>
      <c r="F496" s="23" t="s">
        <v>336</v>
      </c>
      <c r="G496" s="2" t="n">
        <v>8</v>
      </c>
      <c r="H496" s="2" t="n">
        <v>5</v>
      </c>
      <c r="I496" s="2" t="n">
        <v>10</v>
      </c>
      <c r="L496" s="5" t="s">
        <v>18</v>
      </c>
      <c r="M496" s="5" t="s">
        <v>18</v>
      </c>
    </row>
    <row r="497" customFormat="false" ht="15.75" hidden="false" customHeight="false" outlineLevel="0" collapsed="false">
      <c r="A497" s="1"/>
      <c r="F497" s="23" t="s">
        <v>337</v>
      </c>
      <c r="G497" s="2" t="n">
        <v>7</v>
      </c>
      <c r="H497" s="2" t="n">
        <v>7</v>
      </c>
      <c r="L497" s="5" t="s">
        <v>18</v>
      </c>
      <c r="M497" s="5" t="s">
        <v>18</v>
      </c>
    </row>
    <row r="498" customFormat="false" ht="15.75" hidden="false" customHeight="false" outlineLevel="0" collapsed="false">
      <c r="A498" s="1"/>
      <c r="F498" s="23" t="s">
        <v>138</v>
      </c>
      <c r="G498" s="2" t="n">
        <v>4</v>
      </c>
      <c r="H498" s="2" t="n">
        <v>4</v>
      </c>
      <c r="L498" s="5" t="s">
        <v>18</v>
      </c>
      <c r="M498" s="5" t="s">
        <v>18</v>
      </c>
    </row>
    <row r="499" customFormat="false" ht="15.75" hidden="false" customHeight="false" outlineLevel="0" collapsed="false">
      <c r="A499" s="1"/>
      <c r="F499" s="23" t="s">
        <v>338</v>
      </c>
      <c r="G499" s="2" t="n">
        <v>9.5</v>
      </c>
      <c r="H499" s="2" t="n">
        <v>2</v>
      </c>
      <c r="L499" s="5" t="s">
        <v>18</v>
      </c>
      <c r="M499" s="5" t="s">
        <v>18</v>
      </c>
    </row>
    <row r="500" customFormat="false" ht="15.75" hidden="false" customHeight="false" outlineLevel="0" collapsed="false">
      <c r="A500" s="1"/>
      <c r="F500" s="23" t="s">
        <v>339</v>
      </c>
      <c r="G500" s="2" t="n">
        <v>3</v>
      </c>
      <c r="H500" s="2" t="n">
        <v>8</v>
      </c>
      <c r="L500" s="5" t="s">
        <v>18</v>
      </c>
      <c r="M500" s="5" t="s">
        <v>18</v>
      </c>
    </row>
    <row r="501" customFormat="false" ht="15.75" hidden="false" customHeight="false" outlineLevel="0" collapsed="false">
      <c r="A501" s="1"/>
      <c r="F501" s="23" t="s">
        <v>340</v>
      </c>
      <c r="G501" s="2" t="n">
        <v>6</v>
      </c>
      <c r="H501" s="2" t="n">
        <v>3</v>
      </c>
      <c r="L501" s="5" t="s">
        <v>18</v>
      </c>
      <c r="M501" s="5" t="s">
        <v>18</v>
      </c>
    </row>
    <row r="502" customFormat="false" ht="15.75" hidden="false" customHeight="false" outlineLevel="0" collapsed="false">
      <c r="A502" s="1"/>
      <c r="F502" s="23" t="s">
        <v>246</v>
      </c>
      <c r="G502" s="2" t="n">
        <v>5</v>
      </c>
      <c r="H502" s="2" t="n">
        <v>1</v>
      </c>
      <c r="L502" s="5" t="s">
        <v>18</v>
      </c>
      <c r="M502" s="5" t="s">
        <v>18</v>
      </c>
    </row>
    <row r="503" customFormat="false" ht="15.75" hidden="false" customHeight="false" outlineLevel="0" collapsed="false">
      <c r="A503" s="1"/>
      <c r="F503" s="23" t="s">
        <v>136</v>
      </c>
      <c r="G503" s="2" t="n">
        <v>1</v>
      </c>
      <c r="H503" s="2" t="n">
        <v>10</v>
      </c>
      <c r="L503" s="5" t="s">
        <v>18</v>
      </c>
      <c r="M503" s="5" t="s">
        <v>18</v>
      </c>
    </row>
    <row r="504" customFormat="false" ht="15.75" hidden="false" customHeight="false" outlineLevel="0" collapsed="false">
      <c r="A504" s="1"/>
      <c r="F504" s="23" t="s">
        <v>341</v>
      </c>
      <c r="G504" s="2" t="n">
        <v>2</v>
      </c>
      <c r="H504" s="2" t="n">
        <v>6</v>
      </c>
      <c r="L504" s="5" t="s">
        <v>18</v>
      </c>
      <c r="M504" s="5" t="s">
        <v>18</v>
      </c>
    </row>
    <row r="505" customFormat="false" ht="15.75" hidden="false" customHeight="false" outlineLevel="0" collapsed="false">
      <c r="A505" s="1"/>
      <c r="F505" s="23" t="s">
        <v>249</v>
      </c>
      <c r="G505" s="2" t="n">
        <v>9.5</v>
      </c>
      <c r="H505" s="2" t="n">
        <v>9</v>
      </c>
      <c r="L505" s="5" t="s">
        <v>18</v>
      </c>
      <c r="M505" s="5" t="s">
        <v>18</v>
      </c>
    </row>
    <row r="506" customFormat="false" ht="15.75" hidden="false" customHeight="false" outlineLevel="0" collapsed="false">
      <c r="A506" s="3" t="str">
        <f aca="false">HYPERLINK("http://www.ncbi.nlm.nih.gov/pubmed/22506536","22506536")</f>
        <v>22506536</v>
      </c>
      <c r="B506" s="2" t="s">
        <v>342</v>
      </c>
      <c r="C506" s="2" t="s">
        <v>343</v>
      </c>
      <c r="D506" s="2" t="s">
        <v>344</v>
      </c>
      <c r="E506" s="2" t="s">
        <v>345</v>
      </c>
      <c r="F506" s="2" t="s">
        <v>346</v>
      </c>
      <c r="G506" s="2" t="n">
        <v>6</v>
      </c>
      <c r="H506" s="2" t="n">
        <v>4</v>
      </c>
      <c r="I506" s="2" t="n">
        <v>7</v>
      </c>
      <c r="L506" s="5" t="s">
        <v>18</v>
      </c>
      <c r="M506" s="5" t="s">
        <v>18</v>
      </c>
    </row>
    <row r="507" customFormat="false" ht="15.75" hidden="false" customHeight="false" outlineLevel="0" collapsed="false">
      <c r="A507" s="1"/>
      <c r="F507" s="2" t="s">
        <v>204</v>
      </c>
      <c r="G507" s="2" t="n">
        <v>1.5</v>
      </c>
      <c r="H507" s="2" t="n">
        <v>2</v>
      </c>
      <c r="L507" s="5" t="s">
        <v>18</v>
      </c>
      <c r="M507" s="5" t="s">
        <v>18</v>
      </c>
    </row>
    <row r="508" customFormat="false" ht="15.75" hidden="false" customHeight="false" outlineLevel="0" collapsed="false">
      <c r="A508" s="1"/>
      <c r="F508" s="2" t="s">
        <v>205</v>
      </c>
      <c r="G508" s="2" t="n">
        <v>1.5</v>
      </c>
      <c r="H508" s="2" t="n">
        <v>3</v>
      </c>
      <c r="L508" s="5" t="s">
        <v>18</v>
      </c>
      <c r="M508" s="5" t="s">
        <v>18</v>
      </c>
    </row>
    <row r="509" customFormat="false" ht="15.75" hidden="false" customHeight="false" outlineLevel="0" collapsed="false">
      <c r="A509" s="1"/>
      <c r="F509" s="2" t="s">
        <v>347</v>
      </c>
      <c r="G509" s="2" t="n">
        <v>4</v>
      </c>
      <c r="H509" s="2" t="n">
        <v>5</v>
      </c>
      <c r="L509" s="5" t="s">
        <v>18</v>
      </c>
      <c r="M509" s="5" t="s">
        <v>18</v>
      </c>
    </row>
    <row r="510" customFormat="false" ht="15.75" hidden="false" customHeight="false" outlineLevel="0" collapsed="false">
      <c r="A510" s="1"/>
      <c r="F510" s="2" t="s">
        <v>222</v>
      </c>
      <c r="G510" s="2" t="n">
        <v>5</v>
      </c>
      <c r="H510" s="2" t="n">
        <v>6</v>
      </c>
      <c r="L510" s="5" t="s">
        <v>18</v>
      </c>
      <c r="M510" s="5" t="s">
        <v>18</v>
      </c>
    </row>
    <row r="511" customFormat="false" ht="15.75" hidden="false" customHeight="false" outlineLevel="0" collapsed="false">
      <c r="A511" s="1"/>
      <c r="F511" s="2" t="s">
        <v>348</v>
      </c>
      <c r="G511" s="2" t="n">
        <v>3</v>
      </c>
      <c r="H511" s="2" t="n">
        <v>1</v>
      </c>
      <c r="L511" s="5" t="s">
        <v>18</v>
      </c>
      <c r="M511" s="5" t="s">
        <v>18</v>
      </c>
    </row>
    <row r="512" customFormat="false" ht="15.75" hidden="false" customHeight="false" outlineLevel="0" collapsed="false">
      <c r="A512" s="1"/>
      <c r="F512" s="2" t="s">
        <v>213</v>
      </c>
      <c r="G512" s="2" t="n">
        <v>7</v>
      </c>
      <c r="H512" s="2" t="n">
        <v>7</v>
      </c>
      <c r="L512" s="5" t="s">
        <v>18</v>
      </c>
      <c r="M512" s="5" t="s">
        <v>18</v>
      </c>
    </row>
    <row r="513" customFormat="false" ht="15.75" hidden="false" customHeight="false" outlineLevel="0" collapsed="false">
      <c r="A513" s="3" t="str">
        <f aca="false">HYPERLINK("http://www.ncbi.nlm.nih.gov/pubmed/21856737","21856737")</f>
        <v>21856737</v>
      </c>
      <c r="B513" s="23" t="s">
        <v>349</v>
      </c>
      <c r="C513" s="2" t="s">
        <v>350</v>
      </c>
      <c r="D513" s="2" t="s">
        <v>351</v>
      </c>
      <c r="E513" s="2" t="s">
        <v>352</v>
      </c>
      <c r="F513" s="8" t="s">
        <v>204</v>
      </c>
      <c r="G513" s="2" t="n">
        <v>6</v>
      </c>
      <c r="H513" s="2" t="n">
        <v>2</v>
      </c>
      <c r="I513" s="2" t="n">
        <v>6</v>
      </c>
      <c r="L513" s="5" t="s">
        <v>18</v>
      </c>
      <c r="M513" s="5" t="s">
        <v>18</v>
      </c>
    </row>
    <row r="514" customFormat="false" ht="15.75" hidden="false" customHeight="false" outlineLevel="0" collapsed="false">
      <c r="A514" s="1"/>
      <c r="F514" s="8" t="s">
        <v>205</v>
      </c>
      <c r="G514" s="2" t="n">
        <v>4</v>
      </c>
      <c r="H514" s="2" t="n">
        <v>4</v>
      </c>
      <c r="L514" s="5" t="s">
        <v>18</v>
      </c>
      <c r="M514" s="5" t="s">
        <v>18</v>
      </c>
    </row>
    <row r="515" customFormat="false" ht="15.75" hidden="false" customHeight="false" outlineLevel="0" collapsed="false">
      <c r="A515" s="1"/>
      <c r="F515" s="2" t="s">
        <v>353</v>
      </c>
      <c r="G515" s="2" t="n">
        <v>5</v>
      </c>
      <c r="H515" s="2" t="n">
        <v>5</v>
      </c>
      <c r="L515" s="5" t="s">
        <v>18</v>
      </c>
      <c r="M515" s="5" t="s">
        <v>18</v>
      </c>
    </row>
    <row r="516" customFormat="false" ht="15.75" hidden="false" customHeight="false" outlineLevel="0" collapsed="false">
      <c r="A516" s="1"/>
      <c r="F516" s="8" t="s">
        <v>322</v>
      </c>
      <c r="G516" s="2" t="n">
        <v>3</v>
      </c>
      <c r="H516" s="2" t="n">
        <v>3</v>
      </c>
      <c r="L516" s="5" t="s">
        <v>18</v>
      </c>
      <c r="M516" s="5" t="s">
        <v>18</v>
      </c>
    </row>
    <row r="517" customFormat="false" ht="15.75" hidden="false" customHeight="false" outlineLevel="0" collapsed="false">
      <c r="A517" s="1"/>
      <c r="F517" s="8" t="s">
        <v>222</v>
      </c>
      <c r="G517" s="2" t="n">
        <v>2</v>
      </c>
      <c r="H517" s="2" t="n">
        <v>6</v>
      </c>
      <c r="L517" s="5" t="s">
        <v>18</v>
      </c>
      <c r="M517" s="5" t="s">
        <v>18</v>
      </c>
    </row>
    <row r="518" customFormat="false" ht="15.75" hidden="false" customHeight="false" outlineLevel="0" collapsed="false">
      <c r="A518" s="1"/>
      <c r="F518" s="2" t="s">
        <v>320</v>
      </c>
      <c r="G518" s="2" t="n">
        <v>1</v>
      </c>
      <c r="H518" s="2" t="n">
        <v>1</v>
      </c>
      <c r="L518" s="5" t="s">
        <v>18</v>
      </c>
      <c r="M518" s="5" t="s">
        <v>18</v>
      </c>
    </row>
    <row r="519" customFormat="false" ht="15.75" hidden="false" customHeight="false" outlineLevel="0" collapsed="false">
      <c r="A519" s="3" t="str">
        <f aca="false">HYPERLINK("http://www.ncbi.nlm.nih.gov/pubmed/21113338","21113338")</f>
        <v>21113338</v>
      </c>
      <c r="B519" s="23" t="s">
        <v>354</v>
      </c>
      <c r="C519" s="23" t="s">
        <v>169</v>
      </c>
      <c r="D519" s="23" t="s">
        <v>355</v>
      </c>
      <c r="E519" s="2" t="s">
        <v>356</v>
      </c>
      <c r="F519" s="2" t="s">
        <v>341</v>
      </c>
      <c r="G519" s="2" t="n">
        <v>1</v>
      </c>
      <c r="H519" s="2" t="n">
        <v>8</v>
      </c>
      <c r="I519" s="2" t="n">
        <v>8</v>
      </c>
      <c r="L519" s="5" t="s">
        <v>18</v>
      </c>
      <c r="M519" s="5" t="s">
        <v>18</v>
      </c>
    </row>
    <row r="520" customFormat="false" ht="15.75" hidden="false" customHeight="false" outlineLevel="0" collapsed="false">
      <c r="A520" s="1"/>
      <c r="F520" s="2" t="s">
        <v>357</v>
      </c>
      <c r="G520" s="2" t="n">
        <v>2</v>
      </c>
      <c r="H520" s="2" t="n">
        <v>4</v>
      </c>
      <c r="L520" s="5" t="s">
        <v>18</v>
      </c>
      <c r="M520" s="5" t="s">
        <v>18</v>
      </c>
    </row>
    <row r="521" customFormat="false" ht="15.75" hidden="false" customHeight="false" outlineLevel="0" collapsed="false">
      <c r="A521" s="1"/>
      <c r="F521" s="2" t="s">
        <v>358</v>
      </c>
      <c r="G521" s="2" t="n">
        <v>3</v>
      </c>
      <c r="H521" s="2" t="n">
        <v>2</v>
      </c>
      <c r="L521" s="5" t="s">
        <v>18</v>
      </c>
      <c r="M521" s="5" t="s">
        <v>18</v>
      </c>
    </row>
    <row r="522" customFormat="false" ht="15.75" hidden="false" customHeight="false" outlineLevel="0" collapsed="false">
      <c r="A522" s="1"/>
      <c r="F522" s="2" t="s">
        <v>359</v>
      </c>
      <c r="G522" s="2" t="n">
        <v>4</v>
      </c>
      <c r="H522" s="2" t="n">
        <v>7</v>
      </c>
      <c r="L522" s="5" t="s">
        <v>18</v>
      </c>
      <c r="M522" s="5" t="s">
        <v>18</v>
      </c>
    </row>
    <row r="523" customFormat="false" ht="15.75" hidden="false" customHeight="false" outlineLevel="0" collapsed="false">
      <c r="A523" s="1"/>
      <c r="F523" s="2" t="s">
        <v>360</v>
      </c>
      <c r="G523" s="2" t="n">
        <v>5</v>
      </c>
      <c r="H523" s="2" t="n">
        <v>5</v>
      </c>
      <c r="L523" s="5" t="s">
        <v>18</v>
      </c>
      <c r="M523" s="5" t="s">
        <v>18</v>
      </c>
    </row>
    <row r="524" customFormat="false" ht="15.75" hidden="false" customHeight="false" outlineLevel="0" collapsed="false">
      <c r="A524" s="1"/>
      <c r="F524" s="2" t="s">
        <v>361</v>
      </c>
      <c r="G524" s="2" t="n">
        <v>6</v>
      </c>
      <c r="H524" s="2" t="n">
        <v>3</v>
      </c>
      <c r="L524" s="5" t="s">
        <v>18</v>
      </c>
      <c r="M524" s="5" t="s">
        <v>18</v>
      </c>
    </row>
    <row r="525" customFormat="false" ht="15.75" hidden="false" customHeight="false" outlineLevel="0" collapsed="false">
      <c r="A525" s="1"/>
      <c r="F525" s="2" t="s">
        <v>362</v>
      </c>
      <c r="G525" s="2" t="n">
        <v>7</v>
      </c>
      <c r="H525" s="2" t="n">
        <v>1</v>
      </c>
      <c r="L525" s="5" t="s">
        <v>18</v>
      </c>
      <c r="M525" s="5" t="s">
        <v>18</v>
      </c>
    </row>
    <row r="526" customFormat="false" ht="15.75" hidden="false" customHeight="false" outlineLevel="0" collapsed="false">
      <c r="A526" s="1"/>
      <c r="F526" s="2" t="s">
        <v>363</v>
      </c>
      <c r="G526" s="2" t="n">
        <v>8</v>
      </c>
      <c r="H526" s="2" t="n">
        <v>6</v>
      </c>
      <c r="L526" s="5" t="s">
        <v>18</v>
      </c>
      <c r="M526" s="5" t="s">
        <v>18</v>
      </c>
    </row>
    <row r="527" customFormat="false" ht="15.75" hidden="false" customHeight="false" outlineLevel="0" collapsed="false">
      <c r="A527" s="3" t="str">
        <f aca="false">HYPERLINK("http://www.ncbi.nlm.nih.gov/pubmed/23842808","23842808")</f>
        <v>23842808</v>
      </c>
      <c r="B527" s="23" t="s">
        <v>364</v>
      </c>
      <c r="C527" s="2" t="s">
        <v>365</v>
      </c>
      <c r="D527" s="2" t="s">
        <v>366</v>
      </c>
      <c r="E527" s="2" t="s">
        <v>367</v>
      </c>
      <c r="F527" s="2" t="s">
        <v>47</v>
      </c>
      <c r="G527" s="2" t="n">
        <v>1</v>
      </c>
      <c r="H527" s="2" t="n">
        <v>1.5</v>
      </c>
      <c r="L527" s="5" t="s">
        <v>18</v>
      </c>
      <c r="M527" s="5" t="s">
        <v>18</v>
      </c>
    </row>
    <row r="528" customFormat="false" ht="15.75" hidden="false" customHeight="false" outlineLevel="0" collapsed="false">
      <c r="A528" s="1"/>
      <c r="F528" s="2" t="s">
        <v>368</v>
      </c>
      <c r="G528" s="2" t="n">
        <v>2</v>
      </c>
      <c r="H528" s="2" t="n">
        <v>5</v>
      </c>
      <c r="L528" s="5" t="s">
        <v>18</v>
      </c>
      <c r="M528" s="5" t="s">
        <v>18</v>
      </c>
    </row>
    <row r="529" customFormat="false" ht="15.75" hidden="false" customHeight="false" outlineLevel="0" collapsed="false">
      <c r="A529" s="1"/>
      <c r="F529" s="2" t="s">
        <v>369</v>
      </c>
      <c r="G529" s="2" t="n">
        <v>4</v>
      </c>
      <c r="H529" s="2" t="n">
        <v>3.5</v>
      </c>
      <c r="L529" s="5" t="s">
        <v>18</v>
      </c>
      <c r="M529" s="5" t="s">
        <v>18</v>
      </c>
    </row>
    <row r="530" customFormat="false" ht="15.75" hidden="false" customHeight="false" outlineLevel="0" collapsed="false">
      <c r="A530" s="1"/>
      <c r="F530" s="2" t="s">
        <v>370</v>
      </c>
      <c r="G530" s="2" t="n">
        <v>3</v>
      </c>
      <c r="H530" s="2" t="n">
        <v>3.5</v>
      </c>
      <c r="L530" s="5" t="s">
        <v>18</v>
      </c>
      <c r="M530" s="5" t="s">
        <v>18</v>
      </c>
    </row>
    <row r="531" customFormat="false" ht="15.75" hidden="false" customHeight="false" outlineLevel="0" collapsed="false">
      <c r="A531" s="1"/>
      <c r="F531" s="2" t="s">
        <v>371</v>
      </c>
      <c r="G531" s="2" t="n">
        <v>5</v>
      </c>
      <c r="H531" s="2" t="n">
        <v>1.5</v>
      </c>
      <c r="L531" s="5" t="s">
        <v>18</v>
      </c>
      <c r="M531" s="5" t="s">
        <v>18</v>
      </c>
    </row>
    <row r="532" customFormat="false" ht="15.75" hidden="false" customHeight="false" outlineLevel="0" collapsed="false">
      <c r="A532" s="3" t="str">
        <f aca="false">HYPERLINK("http://www.ncbi.nlm.nih.gov/pubmed/15840834","15840834")</f>
        <v>15840834</v>
      </c>
      <c r="B532" s="23" t="s">
        <v>372</v>
      </c>
      <c r="C532" s="23" t="s">
        <v>169</v>
      </c>
      <c r="D532" s="23" t="s">
        <v>373</v>
      </c>
      <c r="E532" s="23" t="s">
        <v>169</v>
      </c>
      <c r="F532" s="2" t="s">
        <v>374</v>
      </c>
      <c r="G532" s="2" t="n">
        <v>3</v>
      </c>
      <c r="H532" s="2" t="n">
        <v>10</v>
      </c>
      <c r="I532" s="2" t="n">
        <v>10</v>
      </c>
      <c r="K532" s="27"/>
      <c r="L532" s="5" t="s">
        <v>18</v>
      </c>
      <c r="M532" s="5" t="s">
        <v>18</v>
      </c>
      <c r="N532" s="28"/>
      <c r="O532" s="28"/>
      <c r="P532" s="28"/>
      <c r="Q532" s="28"/>
      <c r="R532" s="28"/>
      <c r="S532" s="28"/>
      <c r="T532" s="28"/>
      <c r="U532" s="28"/>
      <c r="V532" s="28"/>
      <c r="W532" s="28"/>
    </row>
    <row r="533" customFormat="false" ht="15.75" hidden="false" customHeight="false" outlineLevel="0" collapsed="false">
      <c r="A533" s="1"/>
      <c r="F533" s="2" t="s">
        <v>375</v>
      </c>
      <c r="G533" s="2" t="n">
        <v>7</v>
      </c>
      <c r="H533" s="2" t="n">
        <v>5</v>
      </c>
      <c r="K533" s="27"/>
      <c r="L533" s="5" t="s">
        <v>18</v>
      </c>
      <c r="M533" s="5" t="s">
        <v>18</v>
      </c>
      <c r="N533" s="27"/>
      <c r="O533" s="27"/>
      <c r="P533" s="27"/>
      <c r="Q533" s="27"/>
      <c r="R533" s="27"/>
      <c r="S533" s="27"/>
      <c r="T533" s="27"/>
      <c r="U533" s="27"/>
      <c r="V533" s="27"/>
      <c r="W533" s="27"/>
    </row>
    <row r="534" customFormat="false" ht="15.75" hidden="false" customHeight="false" outlineLevel="0" collapsed="false">
      <c r="A534" s="1"/>
      <c r="F534" s="2" t="s">
        <v>376</v>
      </c>
      <c r="G534" s="2" t="n">
        <v>5</v>
      </c>
      <c r="H534" s="2" t="n">
        <v>9</v>
      </c>
      <c r="K534" s="27"/>
      <c r="L534" s="5" t="s">
        <v>18</v>
      </c>
      <c r="M534" s="5" t="s">
        <v>18</v>
      </c>
      <c r="N534" s="27"/>
      <c r="O534" s="27"/>
      <c r="P534" s="27"/>
      <c r="Q534" s="27"/>
      <c r="R534" s="27"/>
      <c r="S534" s="27"/>
      <c r="T534" s="27"/>
      <c r="U534" s="27"/>
      <c r="V534" s="27"/>
      <c r="W534" s="27"/>
    </row>
    <row r="535" customFormat="false" ht="15.75" hidden="false" customHeight="false" outlineLevel="0" collapsed="false">
      <c r="A535" s="1"/>
      <c r="F535" s="2" t="s">
        <v>377</v>
      </c>
      <c r="G535" s="2" t="n">
        <v>9</v>
      </c>
      <c r="H535" s="2" t="n">
        <v>6</v>
      </c>
      <c r="K535" s="27"/>
      <c r="L535" s="5" t="s">
        <v>18</v>
      </c>
      <c r="M535" s="5" t="s">
        <v>18</v>
      </c>
      <c r="N535" s="27"/>
      <c r="O535" s="27"/>
      <c r="P535" s="27"/>
      <c r="Q535" s="27"/>
      <c r="R535" s="27"/>
      <c r="S535" s="27"/>
      <c r="T535" s="27"/>
      <c r="U535" s="27"/>
      <c r="V535" s="27"/>
      <c r="W535" s="27"/>
    </row>
    <row r="536" customFormat="false" ht="15.75" hidden="false" customHeight="false" outlineLevel="0" collapsed="false">
      <c r="A536" s="1"/>
      <c r="F536" s="2" t="s">
        <v>378</v>
      </c>
      <c r="G536" s="2" t="n">
        <v>10</v>
      </c>
      <c r="H536" s="2" t="n">
        <v>7</v>
      </c>
      <c r="K536" s="27"/>
      <c r="L536" s="5" t="s">
        <v>18</v>
      </c>
      <c r="M536" s="5" t="s">
        <v>18</v>
      </c>
      <c r="N536" s="27"/>
      <c r="O536" s="27"/>
      <c r="P536" s="27"/>
      <c r="Q536" s="27"/>
      <c r="R536" s="27"/>
      <c r="S536" s="27"/>
      <c r="T536" s="27"/>
      <c r="U536" s="27"/>
      <c r="V536" s="27"/>
      <c r="W536" s="27"/>
    </row>
    <row r="537" customFormat="false" ht="15.75" hidden="false" customHeight="false" outlineLevel="0" collapsed="false">
      <c r="A537" s="1"/>
      <c r="F537" s="2" t="s">
        <v>379</v>
      </c>
      <c r="G537" s="2" t="n">
        <v>4</v>
      </c>
      <c r="H537" s="2" t="n">
        <v>4</v>
      </c>
      <c r="K537" s="27"/>
      <c r="L537" s="5" t="s">
        <v>18</v>
      </c>
      <c r="M537" s="5" t="s">
        <v>18</v>
      </c>
      <c r="N537" s="27"/>
      <c r="O537" s="27"/>
      <c r="P537" s="27"/>
      <c r="Q537" s="27"/>
      <c r="R537" s="27"/>
      <c r="S537" s="27"/>
      <c r="T537" s="27"/>
      <c r="U537" s="27"/>
      <c r="V537" s="27"/>
      <c r="W537" s="27"/>
    </row>
    <row r="538" customFormat="false" ht="15.75" hidden="false" customHeight="false" outlineLevel="0" collapsed="false">
      <c r="A538" s="1"/>
      <c r="F538" s="2" t="s">
        <v>380</v>
      </c>
      <c r="G538" s="2" t="n">
        <v>1.5</v>
      </c>
      <c r="H538" s="2" t="n">
        <v>1.5</v>
      </c>
      <c r="K538" s="27"/>
      <c r="L538" s="5" t="s">
        <v>18</v>
      </c>
      <c r="M538" s="5" t="s">
        <v>18</v>
      </c>
      <c r="N538" s="27"/>
      <c r="O538" s="27"/>
      <c r="P538" s="27"/>
      <c r="Q538" s="27"/>
      <c r="R538" s="27"/>
      <c r="S538" s="27"/>
      <c r="T538" s="27"/>
      <c r="U538" s="27"/>
      <c r="V538" s="27"/>
      <c r="W538" s="27"/>
    </row>
    <row r="539" customFormat="false" ht="15.75" hidden="false" customHeight="false" outlineLevel="0" collapsed="false">
      <c r="A539" s="1"/>
      <c r="F539" s="2" t="s">
        <v>381</v>
      </c>
      <c r="G539" s="2" t="n">
        <v>1.5</v>
      </c>
      <c r="H539" s="2" t="n">
        <v>1.5</v>
      </c>
      <c r="K539" s="27"/>
      <c r="L539" s="5" t="s">
        <v>18</v>
      </c>
      <c r="M539" s="5" t="s">
        <v>18</v>
      </c>
      <c r="N539" s="27"/>
      <c r="O539" s="27"/>
      <c r="P539" s="27"/>
      <c r="Q539" s="27"/>
      <c r="R539" s="27"/>
      <c r="S539" s="27"/>
      <c r="T539" s="27"/>
      <c r="U539" s="27"/>
      <c r="V539" s="27"/>
      <c r="W539" s="27"/>
    </row>
    <row r="540" customFormat="false" ht="15.75" hidden="false" customHeight="false" outlineLevel="0" collapsed="false">
      <c r="A540" s="1"/>
      <c r="F540" s="2" t="s">
        <v>382</v>
      </c>
      <c r="G540" s="2" t="n">
        <v>6</v>
      </c>
      <c r="H540" s="2" t="n">
        <v>3</v>
      </c>
      <c r="K540" s="27"/>
      <c r="L540" s="5" t="s">
        <v>18</v>
      </c>
      <c r="M540" s="5" t="s">
        <v>18</v>
      </c>
      <c r="N540" s="27"/>
      <c r="O540" s="27"/>
      <c r="P540" s="27"/>
      <c r="Q540" s="27"/>
      <c r="R540" s="27"/>
      <c r="S540" s="27"/>
      <c r="T540" s="27"/>
      <c r="U540" s="27"/>
      <c r="V540" s="27"/>
      <c r="W540" s="27"/>
    </row>
    <row r="541" customFormat="false" ht="15.75" hidden="false" customHeight="false" outlineLevel="0" collapsed="false">
      <c r="A541" s="1"/>
      <c r="F541" s="2" t="s">
        <v>383</v>
      </c>
      <c r="G541" s="2" t="n">
        <v>8</v>
      </c>
      <c r="H541" s="2" t="n">
        <v>8</v>
      </c>
      <c r="K541" s="27"/>
      <c r="L541" s="5" t="s">
        <v>18</v>
      </c>
      <c r="M541" s="5" t="s">
        <v>18</v>
      </c>
      <c r="N541" s="27"/>
      <c r="O541" s="27"/>
      <c r="P541" s="27"/>
      <c r="Q541" s="27"/>
      <c r="R541" s="27"/>
      <c r="S541" s="27"/>
      <c r="T541" s="27"/>
      <c r="U541" s="27"/>
      <c r="V541" s="27"/>
      <c r="W541" s="27"/>
    </row>
    <row r="542" customFormat="false" ht="15.75" hidden="false" customHeight="false" outlineLevel="0" collapsed="false">
      <c r="A542" s="3" t="str">
        <f aca="false">HYPERLINK("http://www.ncbi.nlm.nih.gov/pubmed/19179695","19179695")</f>
        <v>19179695</v>
      </c>
      <c r="B542" s="23" t="s">
        <v>384</v>
      </c>
      <c r="C542" s="2" t="s">
        <v>385</v>
      </c>
      <c r="D542" s="2" t="s">
        <v>386</v>
      </c>
      <c r="E542" s="23" t="s">
        <v>387</v>
      </c>
      <c r="F542" s="2" t="s">
        <v>388</v>
      </c>
      <c r="G542" s="2" t="n">
        <v>7</v>
      </c>
      <c r="H542" s="2" t="n">
        <v>6</v>
      </c>
      <c r="I542" s="2" t="n">
        <v>7</v>
      </c>
      <c r="L542" s="5" t="s">
        <v>18</v>
      </c>
      <c r="M542" s="5" t="s">
        <v>18</v>
      </c>
    </row>
    <row r="543" customFormat="false" ht="15.75" hidden="false" customHeight="false" outlineLevel="0" collapsed="false">
      <c r="A543" s="1"/>
      <c r="F543" s="2" t="s">
        <v>389</v>
      </c>
      <c r="G543" s="2" t="n">
        <v>2</v>
      </c>
      <c r="H543" s="2" t="n">
        <v>7</v>
      </c>
      <c r="L543" s="5" t="s">
        <v>18</v>
      </c>
      <c r="M543" s="5" t="s">
        <v>18</v>
      </c>
    </row>
    <row r="544" customFormat="false" ht="15.75" hidden="false" customHeight="false" outlineLevel="0" collapsed="false">
      <c r="A544" s="1"/>
      <c r="F544" s="2" t="s">
        <v>390</v>
      </c>
      <c r="G544" s="2" t="n">
        <v>1</v>
      </c>
      <c r="H544" s="2" t="n">
        <v>5</v>
      </c>
      <c r="L544" s="5" t="s">
        <v>18</v>
      </c>
      <c r="M544" s="5" t="s">
        <v>18</v>
      </c>
    </row>
    <row r="545" customFormat="false" ht="15.75" hidden="false" customHeight="false" outlineLevel="0" collapsed="false">
      <c r="A545" s="1"/>
      <c r="F545" s="2" t="s">
        <v>357</v>
      </c>
      <c r="G545" s="2" t="n">
        <v>3</v>
      </c>
      <c r="H545" s="2" t="n">
        <v>3</v>
      </c>
      <c r="L545" s="5" t="s">
        <v>18</v>
      </c>
      <c r="M545" s="5" t="s">
        <v>18</v>
      </c>
    </row>
    <row r="546" customFormat="false" ht="15.75" hidden="false" customHeight="false" outlineLevel="0" collapsed="false">
      <c r="A546" s="1"/>
      <c r="F546" s="2" t="s">
        <v>361</v>
      </c>
      <c r="G546" s="2" t="n">
        <v>4</v>
      </c>
      <c r="H546" s="2" t="n">
        <v>1</v>
      </c>
      <c r="L546" s="5" t="s">
        <v>18</v>
      </c>
      <c r="M546" s="5" t="s">
        <v>18</v>
      </c>
    </row>
    <row r="547" customFormat="false" ht="15.75" hidden="false" customHeight="false" outlineLevel="0" collapsed="false">
      <c r="A547" s="1"/>
      <c r="F547" s="2" t="s">
        <v>391</v>
      </c>
      <c r="G547" s="2" t="n">
        <v>6</v>
      </c>
      <c r="H547" s="2" t="n">
        <v>4</v>
      </c>
      <c r="L547" s="5" t="s">
        <v>18</v>
      </c>
      <c r="M547" s="5" t="s">
        <v>18</v>
      </c>
    </row>
    <row r="548" customFormat="false" ht="15.75" hidden="false" customHeight="false" outlineLevel="0" collapsed="false">
      <c r="A548" s="1"/>
      <c r="F548" s="2" t="s">
        <v>392</v>
      </c>
      <c r="G548" s="2" t="n">
        <v>5</v>
      </c>
      <c r="H548" s="2" t="n">
        <v>2</v>
      </c>
      <c r="L548" s="5" t="s">
        <v>18</v>
      </c>
      <c r="M548" s="5" t="s">
        <v>18</v>
      </c>
    </row>
    <row r="549" customFormat="false" ht="15.75" hidden="false" customHeight="false" outlineLevel="0" collapsed="false">
      <c r="A549" s="3" t="str">
        <f aca="false">HYPERLINK("http://www.ncbi.nlm.nih.gov/pubmed/22492192","22492192")</f>
        <v>22492192</v>
      </c>
      <c r="B549" s="2" t="s">
        <v>393</v>
      </c>
      <c r="C549" s="2" t="s">
        <v>394</v>
      </c>
      <c r="D549" s="2" t="s">
        <v>395</v>
      </c>
      <c r="E549" s="2" t="s">
        <v>186</v>
      </c>
      <c r="F549" s="2" t="s">
        <v>396</v>
      </c>
      <c r="G549" s="2" t="n">
        <v>5</v>
      </c>
      <c r="H549" s="2" t="n">
        <v>3</v>
      </c>
      <c r="I549" s="2" t="n">
        <v>6</v>
      </c>
      <c r="L549" s="5" t="s">
        <v>18</v>
      </c>
      <c r="M549" s="5" t="s">
        <v>18</v>
      </c>
    </row>
    <row r="550" customFormat="false" ht="15.75" hidden="false" customHeight="false" outlineLevel="0" collapsed="false">
      <c r="A550" s="1"/>
      <c r="F550" s="2" t="s">
        <v>397</v>
      </c>
      <c r="G550" s="2" t="n">
        <v>2</v>
      </c>
      <c r="H550" s="2" t="n">
        <v>5</v>
      </c>
      <c r="L550" s="5" t="s">
        <v>18</v>
      </c>
      <c r="M550" s="5" t="s">
        <v>18</v>
      </c>
    </row>
    <row r="551" customFormat="false" ht="15.75" hidden="false" customHeight="false" outlineLevel="0" collapsed="false">
      <c r="A551" s="1"/>
      <c r="F551" s="2" t="s">
        <v>398</v>
      </c>
      <c r="G551" s="2" t="n">
        <v>6</v>
      </c>
      <c r="H551" s="2" t="n">
        <v>6</v>
      </c>
      <c r="L551" s="5" t="s">
        <v>18</v>
      </c>
      <c r="M551" s="5" t="s">
        <v>18</v>
      </c>
    </row>
    <row r="552" customFormat="false" ht="15.75" hidden="false" customHeight="false" outlineLevel="0" collapsed="false">
      <c r="A552" s="1"/>
      <c r="F552" s="2" t="s">
        <v>399</v>
      </c>
      <c r="G552" s="2" t="n">
        <v>3</v>
      </c>
      <c r="H552" s="2" t="n">
        <v>4</v>
      </c>
      <c r="L552" s="5" t="s">
        <v>18</v>
      </c>
      <c r="M552" s="5" t="s">
        <v>18</v>
      </c>
    </row>
    <row r="553" customFormat="false" ht="15.75" hidden="false" customHeight="false" outlineLevel="0" collapsed="false">
      <c r="A553" s="1"/>
      <c r="F553" s="2" t="s">
        <v>400</v>
      </c>
      <c r="G553" s="2" t="n">
        <v>1</v>
      </c>
      <c r="H553" s="2" t="n">
        <v>1</v>
      </c>
      <c r="L553" s="5" t="s">
        <v>18</v>
      </c>
      <c r="M553" s="5" t="s">
        <v>18</v>
      </c>
    </row>
    <row r="554" customFormat="false" ht="15.75" hidden="false" customHeight="false" outlineLevel="0" collapsed="false">
      <c r="A554" s="1"/>
      <c r="F554" s="2" t="s">
        <v>401</v>
      </c>
      <c r="G554" s="2" t="n">
        <v>4</v>
      </c>
      <c r="H554" s="2" t="n">
        <v>2</v>
      </c>
      <c r="L554" s="5" t="s">
        <v>18</v>
      </c>
      <c r="M554" s="5" t="s">
        <v>18</v>
      </c>
    </row>
    <row r="555" customFormat="false" ht="15.75" hidden="false" customHeight="false" outlineLevel="0" collapsed="false">
      <c r="A555" s="1"/>
      <c r="C555" s="2" t="s">
        <v>402</v>
      </c>
      <c r="D555" s="2" t="s">
        <v>395</v>
      </c>
      <c r="E555" s="2" t="s">
        <v>186</v>
      </c>
      <c r="F555" s="2" t="s">
        <v>396</v>
      </c>
      <c r="G555" s="2" t="n">
        <v>4</v>
      </c>
      <c r="H555" s="2" t="n">
        <v>3</v>
      </c>
      <c r="I555" s="2" t="n">
        <v>5</v>
      </c>
      <c r="L555" s="5" t="s">
        <v>18</v>
      </c>
      <c r="M555" s="5" t="s">
        <v>18</v>
      </c>
    </row>
    <row r="556" customFormat="false" ht="15.75" hidden="false" customHeight="false" outlineLevel="0" collapsed="false">
      <c r="A556" s="1"/>
      <c r="F556" s="2" t="s">
        <v>397</v>
      </c>
      <c r="G556" s="2" t="n">
        <v>1</v>
      </c>
      <c r="H556" s="2" t="n">
        <v>4</v>
      </c>
      <c r="L556" s="5" t="s">
        <v>18</v>
      </c>
      <c r="M556" s="5" t="s">
        <v>18</v>
      </c>
    </row>
    <row r="557" customFormat="false" ht="15.75" hidden="false" customHeight="false" outlineLevel="0" collapsed="false">
      <c r="A557" s="1"/>
      <c r="F557" s="2" t="s">
        <v>398</v>
      </c>
      <c r="G557" s="2" t="n">
        <v>5</v>
      </c>
      <c r="H557" s="2" t="n">
        <v>5</v>
      </c>
      <c r="L557" s="5" t="s">
        <v>18</v>
      </c>
      <c r="M557" s="5" t="s">
        <v>18</v>
      </c>
    </row>
    <row r="558" customFormat="false" ht="15.75" hidden="false" customHeight="false" outlineLevel="0" collapsed="false">
      <c r="A558" s="1"/>
      <c r="F558" s="2" t="s">
        <v>400</v>
      </c>
      <c r="G558" s="2" t="n">
        <v>2</v>
      </c>
      <c r="H558" s="2" t="n">
        <v>2</v>
      </c>
      <c r="L558" s="5" t="s">
        <v>18</v>
      </c>
      <c r="M558" s="5" t="s">
        <v>18</v>
      </c>
    </row>
    <row r="559" customFormat="false" ht="15.75" hidden="false" customHeight="false" outlineLevel="0" collapsed="false">
      <c r="A559" s="1"/>
      <c r="F559" s="2" t="s">
        <v>401</v>
      </c>
      <c r="G559" s="2" t="n">
        <v>3</v>
      </c>
      <c r="H559" s="2" t="n">
        <v>1</v>
      </c>
      <c r="L559" s="5" t="s">
        <v>18</v>
      </c>
      <c r="M559" s="5" t="s">
        <v>18</v>
      </c>
    </row>
    <row r="560" customFormat="false" ht="15.75" hidden="false" customHeight="false" outlineLevel="0" collapsed="false">
      <c r="A560" s="1"/>
      <c r="C560" s="2" t="s">
        <v>403</v>
      </c>
      <c r="D560" s="2" t="s">
        <v>395</v>
      </c>
      <c r="E560" s="2" t="s">
        <v>186</v>
      </c>
      <c r="F560" s="2" t="s">
        <v>396</v>
      </c>
      <c r="G560" s="2" t="n">
        <v>6</v>
      </c>
      <c r="H560" s="2" t="n">
        <v>1</v>
      </c>
      <c r="I560" s="2" t="n">
        <v>7</v>
      </c>
      <c r="L560" s="5" t="s">
        <v>18</v>
      </c>
      <c r="M560" s="5" t="s">
        <v>18</v>
      </c>
    </row>
    <row r="561" customFormat="false" ht="15.75" hidden="false" customHeight="false" outlineLevel="0" collapsed="false">
      <c r="A561" s="1"/>
      <c r="F561" s="2" t="s">
        <v>404</v>
      </c>
      <c r="G561" s="2" t="n">
        <v>2</v>
      </c>
      <c r="H561" s="2" t="n">
        <v>7</v>
      </c>
      <c r="L561" s="5" t="s">
        <v>18</v>
      </c>
      <c r="M561" s="5" t="s">
        <v>18</v>
      </c>
    </row>
    <row r="562" customFormat="false" ht="15.75" hidden="false" customHeight="false" outlineLevel="0" collapsed="false">
      <c r="A562" s="1"/>
      <c r="F562" s="2" t="s">
        <v>397</v>
      </c>
      <c r="G562" s="2" t="n">
        <v>1</v>
      </c>
      <c r="H562" s="2" t="n">
        <v>3</v>
      </c>
      <c r="L562" s="5" t="s">
        <v>18</v>
      </c>
      <c r="M562" s="5" t="s">
        <v>18</v>
      </c>
    </row>
    <row r="563" customFormat="false" ht="15.75" hidden="false" customHeight="false" outlineLevel="0" collapsed="false">
      <c r="A563" s="1"/>
      <c r="F563" s="2" t="s">
        <v>398</v>
      </c>
      <c r="G563" s="2" t="n">
        <v>7</v>
      </c>
      <c r="H563" s="2" t="n">
        <v>5</v>
      </c>
      <c r="L563" s="5" t="s">
        <v>18</v>
      </c>
      <c r="M563" s="5" t="s">
        <v>18</v>
      </c>
    </row>
    <row r="564" customFormat="false" ht="15.75" hidden="false" customHeight="false" outlineLevel="0" collapsed="false">
      <c r="A564" s="1"/>
      <c r="F564" s="2" t="s">
        <v>399</v>
      </c>
      <c r="G564" s="2" t="n">
        <v>5</v>
      </c>
      <c r="H564" s="2" t="n">
        <v>6</v>
      </c>
      <c r="L564" s="5" t="s">
        <v>18</v>
      </c>
      <c r="M564" s="5" t="s">
        <v>18</v>
      </c>
    </row>
    <row r="565" customFormat="false" ht="15.75" hidden="false" customHeight="false" outlineLevel="0" collapsed="false">
      <c r="A565" s="1"/>
      <c r="F565" s="2" t="s">
        <v>400</v>
      </c>
      <c r="G565" s="2" t="n">
        <v>3</v>
      </c>
      <c r="H565" s="2" t="n">
        <v>4</v>
      </c>
      <c r="L565" s="5" t="s">
        <v>18</v>
      </c>
      <c r="M565" s="5" t="s">
        <v>18</v>
      </c>
    </row>
    <row r="566" customFormat="false" ht="15.75" hidden="false" customHeight="false" outlineLevel="0" collapsed="false">
      <c r="A566" s="1"/>
      <c r="F566" s="2" t="s">
        <v>401</v>
      </c>
      <c r="G566" s="2" t="n">
        <v>4</v>
      </c>
      <c r="H566" s="2" t="n">
        <v>2</v>
      </c>
      <c r="L566" s="5" t="s">
        <v>18</v>
      </c>
      <c r="M566" s="5" t="s">
        <v>18</v>
      </c>
    </row>
    <row r="567" customFormat="false" ht="15.75" hidden="false" customHeight="false" outlineLevel="0" collapsed="false">
      <c r="A567" s="1"/>
      <c r="C567" s="2" t="s">
        <v>405</v>
      </c>
      <c r="D567" s="2" t="s">
        <v>395</v>
      </c>
      <c r="E567" s="2" t="s">
        <v>186</v>
      </c>
      <c r="F567" s="2" t="s">
        <v>396</v>
      </c>
      <c r="G567" s="2" t="n">
        <v>3</v>
      </c>
      <c r="H567" s="2" t="n">
        <v>3</v>
      </c>
      <c r="I567" s="2" t="n">
        <v>4</v>
      </c>
      <c r="L567" s="5" t="s">
        <v>18</v>
      </c>
      <c r="M567" s="5" t="s">
        <v>18</v>
      </c>
    </row>
    <row r="568" customFormat="false" ht="15.75" hidden="false" customHeight="false" outlineLevel="0" collapsed="false">
      <c r="A568" s="1"/>
      <c r="F568" s="2" t="s">
        <v>398</v>
      </c>
      <c r="G568" s="2" t="n">
        <v>4</v>
      </c>
      <c r="H568" s="2" t="n">
        <v>4</v>
      </c>
      <c r="L568" s="5" t="s">
        <v>18</v>
      </c>
      <c r="M568" s="5" t="s">
        <v>18</v>
      </c>
    </row>
    <row r="569" customFormat="false" ht="15.75" hidden="false" customHeight="false" outlineLevel="0" collapsed="false">
      <c r="A569" s="1"/>
      <c r="F569" s="2" t="s">
        <v>400</v>
      </c>
      <c r="G569" s="2" t="n">
        <v>1</v>
      </c>
      <c r="H569" s="2" t="n">
        <v>2</v>
      </c>
      <c r="L569" s="5" t="s">
        <v>18</v>
      </c>
      <c r="M569" s="5" t="s">
        <v>18</v>
      </c>
    </row>
    <row r="570" customFormat="false" ht="15.75" hidden="false" customHeight="false" outlineLevel="0" collapsed="false">
      <c r="A570" s="1"/>
      <c r="F570" s="2" t="s">
        <v>401</v>
      </c>
      <c r="G570" s="2" t="n">
        <v>2</v>
      </c>
      <c r="H570" s="2" t="n">
        <v>1</v>
      </c>
      <c r="L570" s="5" t="s">
        <v>18</v>
      </c>
      <c r="M570" s="5" t="s">
        <v>18</v>
      </c>
    </row>
    <row r="571" customFormat="false" ht="15.75" hidden="false" customHeight="false" outlineLevel="0" collapsed="false">
      <c r="A571" s="1"/>
      <c r="C571" s="2" t="s">
        <v>406</v>
      </c>
      <c r="D571" s="2" t="s">
        <v>395</v>
      </c>
      <c r="E571" s="2" t="s">
        <v>186</v>
      </c>
      <c r="F571" s="2" t="s">
        <v>396</v>
      </c>
      <c r="G571" s="2" t="n">
        <v>3</v>
      </c>
      <c r="H571" s="2" t="n">
        <v>2</v>
      </c>
      <c r="I571" s="2" t="n">
        <v>4</v>
      </c>
      <c r="L571" s="5" t="s">
        <v>18</v>
      </c>
      <c r="M571" s="5" t="s">
        <v>18</v>
      </c>
    </row>
    <row r="572" customFormat="false" ht="15.75" hidden="false" customHeight="false" outlineLevel="0" collapsed="false">
      <c r="A572" s="1"/>
      <c r="F572" s="2" t="s">
        <v>398</v>
      </c>
      <c r="G572" s="2" t="n">
        <v>4</v>
      </c>
      <c r="H572" s="2" t="n">
        <v>4</v>
      </c>
      <c r="L572" s="5" t="s">
        <v>18</v>
      </c>
      <c r="M572" s="5" t="s">
        <v>18</v>
      </c>
    </row>
    <row r="573" customFormat="false" ht="15.75" hidden="false" customHeight="false" outlineLevel="0" collapsed="false">
      <c r="A573" s="1"/>
      <c r="F573" s="2" t="s">
        <v>400</v>
      </c>
      <c r="G573" s="2" t="n">
        <v>1</v>
      </c>
      <c r="H573" s="2" t="n">
        <v>3</v>
      </c>
      <c r="L573" s="5" t="s">
        <v>18</v>
      </c>
      <c r="M573" s="5" t="s">
        <v>18</v>
      </c>
    </row>
    <row r="574" customFormat="false" ht="15.75" hidden="false" customHeight="false" outlineLevel="0" collapsed="false">
      <c r="A574" s="1"/>
      <c r="F574" s="2" t="s">
        <v>401</v>
      </c>
      <c r="G574" s="2" t="n">
        <v>2</v>
      </c>
      <c r="H574" s="2" t="n">
        <v>1</v>
      </c>
      <c r="L574" s="5" t="s">
        <v>18</v>
      </c>
      <c r="M574" s="5" t="s">
        <v>18</v>
      </c>
    </row>
    <row r="575" customFormat="false" ht="15.75" hidden="false" customHeight="false" outlineLevel="0" collapsed="false">
      <c r="A575" s="1"/>
      <c r="C575" s="2" t="s">
        <v>407</v>
      </c>
      <c r="D575" s="2" t="s">
        <v>395</v>
      </c>
      <c r="E575" s="2" t="s">
        <v>186</v>
      </c>
      <c r="F575" s="2" t="s">
        <v>396</v>
      </c>
      <c r="G575" s="2" t="n">
        <v>3</v>
      </c>
      <c r="H575" s="2" t="n">
        <v>2</v>
      </c>
      <c r="I575" s="2" t="n">
        <v>4</v>
      </c>
      <c r="L575" s="5" t="s">
        <v>18</v>
      </c>
      <c r="M575" s="5" t="s">
        <v>18</v>
      </c>
    </row>
    <row r="576" customFormat="false" ht="15.75" hidden="false" customHeight="false" outlineLevel="0" collapsed="false">
      <c r="A576" s="1"/>
      <c r="F576" s="2" t="s">
        <v>398</v>
      </c>
      <c r="G576" s="2" t="n">
        <v>4</v>
      </c>
      <c r="H576" s="2" t="n">
        <v>4</v>
      </c>
      <c r="L576" s="5" t="s">
        <v>18</v>
      </c>
      <c r="M576" s="5" t="s">
        <v>18</v>
      </c>
    </row>
    <row r="577" customFormat="false" ht="15.75" hidden="false" customHeight="false" outlineLevel="0" collapsed="false">
      <c r="A577" s="1"/>
      <c r="F577" s="2" t="s">
        <v>400</v>
      </c>
      <c r="G577" s="2" t="n">
        <v>1</v>
      </c>
      <c r="H577" s="2" t="n">
        <v>3</v>
      </c>
      <c r="L577" s="5" t="s">
        <v>18</v>
      </c>
      <c r="M577" s="5" t="s">
        <v>18</v>
      </c>
    </row>
    <row r="578" customFormat="false" ht="15.75" hidden="false" customHeight="false" outlineLevel="0" collapsed="false">
      <c r="A578" s="1"/>
      <c r="F578" s="2" t="s">
        <v>401</v>
      </c>
      <c r="G578" s="2" t="n">
        <v>2</v>
      </c>
      <c r="H578" s="2" t="n">
        <v>1</v>
      </c>
      <c r="L578" s="5" t="s">
        <v>18</v>
      </c>
      <c r="M578" s="5" t="s">
        <v>18</v>
      </c>
    </row>
    <row r="579" customFormat="false" ht="15.75" hidden="false" customHeight="false" outlineLevel="0" collapsed="false">
      <c r="A579" s="3" t="str">
        <f aca="false">HYPERLINK("http://www.ncbi.nlm.nih.gov/pubmed/21615913","21615913")</f>
        <v>21615913</v>
      </c>
      <c r="B579" s="2" t="s">
        <v>408</v>
      </c>
      <c r="C579" s="2" t="s">
        <v>409</v>
      </c>
      <c r="D579" s="2" t="s">
        <v>410</v>
      </c>
      <c r="E579" s="2" t="s">
        <v>411</v>
      </c>
      <c r="F579" s="2" t="s">
        <v>204</v>
      </c>
      <c r="G579" s="2" t="n">
        <v>4.5</v>
      </c>
      <c r="H579" s="2" t="n">
        <v>2</v>
      </c>
      <c r="I579" s="2" t="n">
        <v>6</v>
      </c>
      <c r="L579" s="5" t="s">
        <v>18</v>
      </c>
      <c r="M579" s="5" t="s">
        <v>18</v>
      </c>
    </row>
    <row r="580" customFormat="false" ht="15.75" hidden="false" customHeight="false" outlineLevel="0" collapsed="false">
      <c r="A580" s="1"/>
      <c r="F580" s="2" t="s">
        <v>412</v>
      </c>
      <c r="G580" s="2" t="n">
        <v>2</v>
      </c>
      <c r="H580" s="2" t="n">
        <v>4</v>
      </c>
      <c r="L580" s="5" t="s">
        <v>18</v>
      </c>
      <c r="M580" s="5" t="s">
        <v>18</v>
      </c>
    </row>
    <row r="581" customFormat="false" ht="15.75" hidden="false" customHeight="false" outlineLevel="0" collapsed="false">
      <c r="A581" s="1"/>
      <c r="F581" s="2" t="s">
        <v>413</v>
      </c>
      <c r="G581" s="2" t="n">
        <v>1</v>
      </c>
      <c r="H581" s="2" t="n">
        <v>5</v>
      </c>
      <c r="L581" s="5" t="s">
        <v>18</v>
      </c>
      <c r="M581" s="5" t="s">
        <v>18</v>
      </c>
    </row>
    <row r="582" customFormat="false" ht="15.75" hidden="false" customHeight="false" outlineLevel="0" collapsed="false">
      <c r="A582" s="1"/>
      <c r="F582" s="2" t="s">
        <v>414</v>
      </c>
      <c r="G582" s="2" t="n">
        <v>4.5</v>
      </c>
      <c r="H582" s="2" t="n">
        <v>6</v>
      </c>
      <c r="L582" s="5" t="s">
        <v>18</v>
      </c>
      <c r="M582" s="5" t="s">
        <v>18</v>
      </c>
    </row>
    <row r="583" customFormat="false" ht="15.75" hidden="false" customHeight="false" outlineLevel="0" collapsed="false">
      <c r="A583" s="1"/>
      <c r="F583" s="2" t="s">
        <v>415</v>
      </c>
      <c r="G583" s="2" t="n">
        <v>6</v>
      </c>
      <c r="H583" s="2" t="n">
        <v>1</v>
      </c>
      <c r="L583" s="5" t="s">
        <v>18</v>
      </c>
      <c r="M583" s="5" t="s">
        <v>18</v>
      </c>
    </row>
    <row r="584" customFormat="false" ht="15.75" hidden="false" customHeight="false" outlineLevel="0" collapsed="false">
      <c r="A584" s="1"/>
      <c r="F584" s="2" t="s">
        <v>416</v>
      </c>
      <c r="G584" s="2" t="n">
        <v>3</v>
      </c>
      <c r="H584" s="2" t="n">
        <v>3</v>
      </c>
      <c r="L584" s="5" t="s">
        <v>18</v>
      </c>
      <c r="M584" s="5" t="s">
        <v>18</v>
      </c>
    </row>
    <row r="585" customFormat="false" ht="15.75" hidden="false" customHeight="false" outlineLevel="0" collapsed="false">
      <c r="A585" s="3" t="str">
        <f aca="false">HYPERLINK("http://www.ncbi.nlm.nih.gov/pubmed/19126200","19126200")</f>
        <v>19126200</v>
      </c>
      <c r="B585" s="2" t="s">
        <v>417</v>
      </c>
      <c r="C585" s="2" t="s">
        <v>418</v>
      </c>
      <c r="D585" s="2" t="s">
        <v>419</v>
      </c>
      <c r="E585" s="2" t="s">
        <v>420</v>
      </c>
      <c r="F585" s="23" t="s">
        <v>421</v>
      </c>
      <c r="G585" s="2" t="n">
        <v>4</v>
      </c>
      <c r="H585" s="2" t="n">
        <v>1</v>
      </c>
      <c r="I585" s="2" t="n">
        <v>5</v>
      </c>
      <c r="L585" s="5" t="s">
        <v>18</v>
      </c>
      <c r="M585" s="5" t="s">
        <v>18</v>
      </c>
    </row>
    <row r="586" customFormat="false" ht="15.75" hidden="false" customHeight="false" outlineLevel="0" collapsed="false">
      <c r="A586" s="1"/>
      <c r="F586" s="23" t="s">
        <v>422</v>
      </c>
      <c r="G586" s="2" t="n">
        <v>1</v>
      </c>
      <c r="H586" s="2" t="n">
        <v>4</v>
      </c>
      <c r="L586" s="5" t="s">
        <v>18</v>
      </c>
      <c r="M586" s="5" t="s">
        <v>18</v>
      </c>
    </row>
    <row r="587" customFormat="false" ht="15.75" hidden="false" customHeight="false" outlineLevel="0" collapsed="false">
      <c r="A587" s="1"/>
      <c r="F587" s="23" t="s">
        <v>423</v>
      </c>
      <c r="G587" s="2" t="n">
        <v>2</v>
      </c>
      <c r="H587" s="2" t="n">
        <v>3</v>
      </c>
      <c r="L587" s="5" t="s">
        <v>18</v>
      </c>
      <c r="M587" s="5" t="s">
        <v>18</v>
      </c>
    </row>
    <row r="588" customFormat="false" ht="15.75" hidden="false" customHeight="false" outlineLevel="0" collapsed="false">
      <c r="A588" s="1"/>
      <c r="F588" s="23" t="s">
        <v>424</v>
      </c>
      <c r="G588" s="2" t="n">
        <v>5</v>
      </c>
      <c r="H588" s="2" t="n">
        <v>2</v>
      </c>
      <c r="L588" s="5" t="s">
        <v>18</v>
      </c>
      <c r="M588" s="5" t="s">
        <v>18</v>
      </c>
    </row>
    <row r="589" customFormat="false" ht="15.75" hidden="false" customHeight="false" outlineLevel="0" collapsed="false">
      <c r="A589" s="1"/>
      <c r="F589" s="23" t="s">
        <v>425</v>
      </c>
      <c r="G589" s="2" t="n">
        <v>3</v>
      </c>
      <c r="H589" s="2" t="n">
        <v>5</v>
      </c>
      <c r="L589" s="5" t="s">
        <v>18</v>
      </c>
      <c r="M589" s="5" t="s">
        <v>18</v>
      </c>
    </row>
    <row r="590" customFormat="false" ht="15.75" hidden="false" customHeight="false" outlineLevel="0" collapsed="false">
      <c r="A590" s="1"/>
      <c r="C590" s="2" t="s">
        <v>426</v>
      </c>
      <c r="D590" s="2" t="s">
        <v>419</v>
      </c>
      <c r="E590" s="2" t="s">
        <v>427</v>
      </c>
      <c r="F590" s="23" t="s">
        <v>421</v>
      </c>
      <c r="G590" s="2" t="n">
        <v>5</v>
      </c>
      <c r="H590" s="2" t="n">
        <v>2</v>
      </c>
      <c r="L590" s="5" t="s">
        <v>18</v>
      </c>
      <c r="M590" s="5" t="s">
        <v>18</v>
      </c>
    </row>
    <row r="591" customFormat="false" ht="15.75" hidden="false" customHeight="false" outlineLevel="0" collapsed="false">
      <c r="A591" s="1"/>
      <c r="F591" s="23" t="s">
        <v>422</v>
      </c>
      <c r="G591" s="2" t="n">
        <v>1.5</v>
      </c>
      <c r="H591" s="2" t="n">
        <v>4</v>
      </c>
      <c r="L591" s="5" t="s">
        <v>18</v>
      </c>
      <c r="M591" s="5" t="s">
        <v>18</v>
      </c>
    </row>
    <row r="592" customFormat="false" ht="15.75" hidden="false" customHeight="false" outlineLevel="0" collapsed="false">
      <c r="A592" s="1"/>
      <c r="F592" s="23" t="s">
        <v>423</v>
      </c>
      <c r="G592" s="2" t="n">
        <v>1.5</v>
      </c>
      <c r="H592" s="2" t="n">
        <v>1</v>
      </c>
      <c r="L592" s="5" t="s">
        <v>18</v>
      </c>
      <c r="M592" s="5" t="s">
        <v>18</v>
      </c>
    </row>
    <row r="593" customFormat="false" ht="15.75" hidden="false" customHeight="false" outlineLevel="0" collapsed="false">
      <c r="A593" s="1"/>
      <c r="F593" s="23" t="s">
        <v>424</v>
      </c>
      <c r="G593" s="2" t="n">
        <v>4</v>
      </c>
      <c r="H593" s="2" t="n">
        <v>3</v>
      </c>
      <c r="L593" s="5" t="s">
        <v>18</v>
      </c>
      <c r="M593" s="5" t="s">
        <v>18</v>
      </c>
    </row>
    <row r="594" customFormat="false" ht="15.75" hidden="false" customHeight="false" outlineLevel="0" collapsed="false">
      <c r="A594" s="1"/>
      <c r="F594" s="23" t="s">
        <v>425</v>
      </c>
      <c r="G594" s="2" t="n">
        <v>3</v>
      </c>
      <c r="H594" s="2" t="n">
        <v>5</v>
      </c>
      <c r="L594" s="5" t="s">
        <v>18</v>
      </c>
      <c r="M594" s="5" t="s">
        <v>18</v>
      </c>
    </row>
    <row r="595" customFormat="false" ht="15.75" hidden="false" customHeight="false" outlineLevel="0" collapsed="false">
      <c r="A595" s="3" t="str">
        <f aca="false">HYPERLINK("http://www.ncbi.nlm.nih.gov/pubmed/22574964","22574964")</f>
        <v>22574964</v>
      </c>
      <c r="B595" s="2" t="s">
        <v>428</v>
      </c>
      <c r="C595" s="2" t="s">
        <v>169</v>
      </c>
      <c r="D595" s="2" t="s">
        <v>429</v>
      </c>
      <c r="E595" s="2" t="s">
        <v>169</v>
      </c>
      <c r="F595" s="2" t="s">
        <v>430</v>
      </c>
      <c r="G595" s="2" t="n">
        <v>2</v>
      </c>
      <c r="H595" s="2" t="n">
        <v>4</v>
      </c>
      <c r="I595" s="2" t="n">
        <v>4</v>
      </c>
      <c r="L595" s="5" t="s">
        <v>18</v>
      </c>
      <c r="M595" s="5" t="s">
        <v>18</v>
      </c>
    </row>
    <row r="596" customFormat="false" ht="15.75" hidden="false" customHeight="false" outlineLevel="0" collapsed="false">
      <c r="A596" s="1"/>
      <c r="F596" s="2" t="s">
        <v>431</v>
      </c>
      <c r="G596" s="2" t="n">
        <v>1</v>
      </c>
      <c r="H596" s="2" t="n">
        <v>3</v>
      </c>
      <c r="L596" s="5" t="s">
        <v>18</v>
      </c>
      <c r="M596" s="5" t="s">
        <v>18</v>
      </c>
    </row>
    <row r="597" customFormat="false" ht="15.75" hidden="false" customHeight="false" outlineLevel="0" collapsed="false">
      <c r="A597" s="1"/>
      <c r="F597" s="2" t="s">
        <v>432</v>
      </c>
      <c r="G597" s="2" t="n">
        <v>4</v>
      </c>
      <c r="H597" s="2" t="n">
        <v>1</v>
      </c>
      <c r="L597" s="5" t="s">
        <v>18</v>
      </c>
      <c r="M597" s="5" t="s">
        <v>18</v>
      </c>
    </row>
    <row r="598" customFormat="false" ht="15.75" hidden="false" customHeight="false" outlineLevel="0" collapsed="false">
      <c r="A598" s="1"/>
      <c r="F598" s="2" t="s">
        <v>433</v>
      </c>
      <c r="G598" s="2" t="n">
        <v>3</v>
      </c>
      <c r="H598" s="2" t="n">
        <v>2</v>
      </c>
      <c r="L598" s="5" t="s">
        <v>18</v>
      </c>
      <c r="M598" s="5" t="s">
        <v>18</v>
      </c>
    </row>
    <row r="599" customFormat="false" ht="15.75" hidden="false" customHeight="false" outlineLevel="0" collapsed="false">
      <c r="A599" s="1"/>
      <c r="C599" s="2" t="s">
        <v>169</v>
      </c>
      <c r="D599" s="2" t="s">
        <v>434</v>
      </c>
      <c r="E599" s="2" t="s">
        <v>169</v>
      </c>
      <c r="F599" s="2" t="s">
        <v>430</v>
      </c>
      <c r="G599" s="2" t="n">
        <v>1</v>
      </c>
      <c r="H599" s="2" t="n">
        <v>4</v>
      </c>
      <c r="I599" s="2" t="n">
        <v>4</v>
      </c>
      <c r="L599" s="5" t="s">
        <v>18</v>
      </c>
      <c r="M599" s="5" t="s">
        <v>18</v>
      </c>
    </row>
    <row r="600" customFormat="false" ht="15.75" hidden="false" customHeight="false" outlineLevel="0" collapsed="false">
      <c r="A600" s="1"/>
      <c r="F600" s="2" t="s">
        <v>431</v>
      </c>
      <c r="G600" s="2" t="n">
        <v>3</v>
      </c>
      <c r="H600" s="2" t="n">
        <v>3</v>
      </c>
      <c r="L600" s="5" t="s">
        <v>18</v>
      </c>
      <c r="M600" s="5" t="s">
        <v>18</v>
      </c>
    </row>
    <row r="601" customFormat="false" ht="15.75" hidden="false" customHeight="false" outlineLevel="0" collapsed="false">
      <c r="A601" s="1"/>
      <c r="F601" s="2" t="s">
        <v>432</v>
      </c>
      <c r="G601" s="2" t="n">
        <v>4</v>
      </c>
      <c r="H601" s="2" t="n">
        <v>1</v>
      </c>
      <c r="L601" s="5" t="s">
        <v>18</v>
      </c>
      <c r="M601" s="5" t="s">
        <v>18</v>
      </c>
    </row>
    <row r="602" customFormat="false" ht="15.75" hidden="false" customHeight="false" outlineLevel="0" collapsed="false">
      <c r="A602" s="1"/>
      <c r="F602" s="2" t="s">
        <v>433</v>
      </c>
      <c r="G602" s="2" t="n">
        <v>2</v>
      </c>
      <c r="H602" s="2" t="n">
        <v>2</v>
      </c>
      <c r="L602" s="5" t="s">
        <v>18</v>
      </c>
      <c r="M602" s="5" t="s">
        <v>18</v>
      </c>
    </row>
    <row r="603" customFormat="false" ht="15.75" hidden="false" customHeight="false" outlineLevel="0" collapsed="false">
      <c r="A603" s="1"/>
      <c r="C603" s="2" t="s">
        <v>200</v>
      </c>
      <c r="D603" s="2" t="s">
        <v>429</v>
      </c>
      <c r="E603" s="2" t="s">
        <v>200</v>
      </c>
      <c r="F603" s="2" t="s">
        <v>435</v>
      </c>
      <c r="G603" s="2" t="n">
        <v>1</v>
      </c>
      <c r="H603" s="2" t="n">
        <v>3</v>
      </c>
      <c r="L603" s="5" t="s">
        <v>18</v>
      </c>
      <c r="M603" s="5" t="s">
        <v>18</v>
      </c>
    </row>
    <row r="604" customFormat="false" ht="15.75" hidden="false" customHeight="false" outlineLevel="0" collapsed="false">
      <c r="A604" s="1"/>
      <c r="F604" s="2" t="s">
        <v>436</v>
      </c>
      <c r="G604" s="2" t="n">
        <v>4</v>
      </c>
      <c r="H604" s="2" t="n">
        <v>2</v>
      </c>
      <c r="L604" s="5" t="s">
        <v>18</v>
      </c>
      <c r="M604" s="5" t="s">
        <v>18</v>
      </c>
    </row>
    <row r="605" customFormat="false" ht="15.75" hidden="false" customHeight="false" outlineLevel="0" collapsed="false">
      <c r="A605" s="1"/>
      <c r="F605" s="2" t="s">
        <v>437</v>
      </c>
      <c r="G605" s="2" t="n">
        <v>2</v>
      </c>
      <c r="H605" s="2" t="n">
        <v>4</v>
      </c>
      <c r="L605" s="5" t="s">
        <v>18</v>
      </c>
      <c r="M605" s="5" t="s">
        <v>18</v>
      </c>
    </row>
    <row r="606" customFormat="false" ht="15.75" hidden="false" customHeight="false" outlineLevel="0" collapsed="false">
      <c r="A606" s="1"/>
      <c r="F606" s="2" t="s">
        <v>438</v>
      </c>
      <c r="G606" s="2" t="n">
        <v>3</v>
      </c>
      <c r="H606" s="2" t="n">
        <v>1</v>
      </c>
      <c r="L606" s="5" t="s">
        <v>18</v>
      </c>
      <c r="M606" s="5" t="s">
        <v>18</v>
      </c>
    </row>
    <row r="607" customFormat="false" ht="15.75" hidden="false" customHeight="false" outlineLevel="0" collapsed="false">
      <c r="A607" s="1"/>
      <c r="C607" s="2" t="s">
        <v>200</v>
      </c>
      <c r="D607" s="2" t="s">
        <v>429</v>
      </c>
      <c r="E607" s="2" t="s">
        <v>200</v>
      </c>
      <c r="F607" s="2" t="s">
        <v>435</v>
      </c>
      <c r="G607" s="2" t="n">
        <v>1</v>
      </c>
      <c r="H607" s="2" t="n">
        <v>3</v>
      </c>
      <c r="L607" s="5" t="s">
        <v>18</v>
      </c>
      <c r="M607" s="5" t="s">
        <v>18</v>
      </c>
    </row>
    <row r="608" customFormat="false" ht="15.75" hidden="false" customHeight="false" outlineLevel="0" collapsed="false">
      <c r="A608" s="1"/>
      <c r="F608" s="2" t="s">
        <v>436</v>
      </c>
      <c r="G608" s="2" t="n">
        <v>3</v>
      </c>
      <c r="H608" s="2" t="n">
        <v>2</v>
      </c>
      <c r="L608" s="5" t="s">
        <v>18</v>
      </c>
      <c r="M608" s="5" t="s">
        <v>18</v>
      </c>
    </row>
    <row r="609" customFormat="false" ht="15.75" hidden="false" customHeight="false" outlineLevel="0" collapsed="false">
      <c r="A609" s="1"/>
      <c r="F609" s="2" t="s">
        <v>437</v>
      </c>
      <c r="G609" s="2" t="n">
        <v>2</v>
      </c>
      <c r="H609" s="2" t="n">
        <v>4</v>
      </c>
      <c r="L609" s="5" t="s">
        <v>18</v>
      </c>
      <c r="M609" s="5" t="s">
        <v>18</v>
      </c>
    </row>
    <row r="610" customFormat="false" ht="15.75" hidden="false" customHeight="false" outlineLevel="0" collapsed="false">
      <c r="A610" s="1"/>
      <c r="F610" s="2" t="s">
        <v>438</v>
      </c>
      <c r="G610" s="2" t="n">
        <v>4</v>
      </c>
      <c r="H610" s="2" t="n">
        <v>1</v>
      </c>
      <c r="L610" s="5" t="s">
        <v>18</v>
      </c>
      <c r="M610" s="5" t="s">
        <v>18</v>
      </c>
    </row>
    <row r="611" customFormat="false" ht="15.75" hidden="false" customHeight="false" outlineLevel="0" collapsed="false">
      <c r="A611" s="3" t="str">
        <f aca="false">HYPERLINK("http://www.ncbi.nlm.nih.gov/pubmed/22287634","22287634")</f>
        <v>22287634</v>
      </c>
      <c r="B611" s="2" t="s">
        <v>439</v>
      </c>
      <c r="C611" s="2" t="s">
        <v>335</v>
      </c>
      <c r="D611" s="2" t="s">
        <v>440</v>
      </c>
      <c r="E611" s="2" t="s">
        <v>441</v>
      </c>
      <c r="F611" s="2" t="s">
        <v>442</v>
      </c>
      <c r="G611" s="2" t="n">
        <v>1</v>
      </c>
      <c r="H611" s="2" t="n">
        <v>1</v>
      </c>
      <c r="I611" s="2" t="n">
        <v>4</v>
      </c>
      <c r="J611" s="2"/>
      <c r="L611" s="5" t="s">
        <v>18</v>
      </c>
      <c r="M611" s="5" t="s">
        <v>18</v>
      </c>
    </row>
    <row r="612" customFormat="false" ht="15.75" hidden="false" customHeight="false" outlineLevel="0" collapsed="false">
      <c r="A612" s="1"/>
      <c r="F612" s="2" t="s">
        <v>443</v>
      </c>
      <c r="G612" s="2" t="n">
        <v>4</v>
      </c>
      <c r="H612" s="2" t="n">
        <v>2</v>
      </c>
      <c r="J612" s="2"/>
      <c r="L612" s="5" t="s">
        <v>18</v>
      </c>
      <c r="M612" s="5" t="s">
        <v>18</v>
      </c>
    </row>
    <row r="613" customFormat="false" ht="15.75" hidden="false" customHeight="false" outlineLevel="0" collapsed="false">
      <c r="A613" s="1"/>
      <c r="F613" s="2" t="s">
        <v>444</v>
      </c>
      <c r="G613" s="2" t="n">
        <v>3</v>
      </c>
      <c r="H613" s="2" t="n">
        <v>3.5</v>
      </c>
      <c r="J613" s="2"/>
      <c r="L613" s="5" t="s">
        <v>18</v>
      </c>
      <c r="M613" s="5" t="s">
        <v>18</v>
      </c>
    </row>
    <row r="614" customFormat="false" ht="15.75" hidden="false" customHeight="false" outlineLevel="0" collapsed="false">
      <c r="A614" s="1"/>
      <c r="F614" s="2" t="s">
        <v>445</v>
      </c>
      <c r="G614" s="2" t="n">
        <v>2</v>
      </c>
      <c r="H614" s="2" t="n">
        <v>3.5</v>
      </c>
      <c r="J614" s="2"/>
      <c r="L614" s="5" t="s">
        <v>18</v>
      </c>
      <c r="M614" s="5" t="s">
        <v>18</v>
      </c>
    </row>
    <row r="615" customFormat="false" ht="15.75" hidden="false" customHeight="false" outlineLevel="0" collapsed="false">
      <c r="A615" s="29" t="str">
        <f aca="false">HYPERLINK("http://www.ncbi.nlm.nih.gov/pubmed/31465436", "31465436")</f>
        <v>31465436</v>
      </c>
      <c r="B615" s="30" t="s">
        <v>446</v>
      </c>
      <c r="C615" s="2" t="s">
        <v>169</v>
      </c>
      <c r="D615" s="2" t="s">
        <v>447</v>
      </c>
      <c r="E615" s="2" t="s">
        <v>448</v>
      </c>
      <c r="F615" s="2" t="s">
        <v>449</v>
      </c>
      <c r="G615" s="2" t="n">
        <v>1</v>
      </c>
      <c r="H615" s="2" t="n">
        <v>6</v>
      </c>
      <c r="I615" s="2" t="n">
        <v>11</v>
      </c>
    </row>
    <row r="616" customFormat="false" ht="15.75" hidden="false" customHeight="false" outlineLevel="0" collapsed="false">
      <c r="A616" s="31"/>
      <c r="B616" s="30"/>
      <c r="F616" s="2" t="s">
        <v>450</v>
      </c>
      <c r="G616" s="2" t="n">
        <v>2</v>
      </c>
      <c r="H616" s="2" t="n">
        <v>7</v>
      </c>
    </row>
    <row r="617" customFormat="false" ht="15.75" hidden="false" customHeight="false" outlineLevel="0" collapsed="false">
      <c r="A617" s="32"/>
      <c r="B617" s="33"/>
      <c r="F617" s="2" t="s">
        <v>451</v>
      </c>
      <c r="G617" s="2" t="n">
        <v>3</v>
      </c>
      <c r="H617" s="2" t="n">
        <v>4</v>
      </c>
    </row>
    <row r="618" customFormat="false" ht="15.75" hidden="false" customHeight="false" outlineLevel="0" collapsed="false">
      <c r="F618" s="2" t="s">
        <v>452</v>
      </c>
      <c r="G618" s="2" t="n">
        <v>4</v>
      </c>
      <c r="H618" s="2" t="n">
        <v>3</v>
      </c>
    </row>
    <row r="619" customFormat="false" ht="15.75" hidden="false" customHeight="false" outlineLevel="0" collapsed="false">
      <c r="F619" s="2" t="s">
        <v>453</v>
      </c>
      <c r="G619" s="2" t="n">
        <v>5</v>
      </c>
      <c r="H619" s="2" t="n">
        <v>1</v>
      </c>
    </row>
    <row r="620" customFormat="false" ht="15.75" hidden="false" customHeight="false" outlineLevel="0" collapsed="false">
      <c r="F620" s="2" t="s">
        <v>454</v>
      </c>
      <c r="G620" s="2" t="n">
        <v>6</v>
      </c>
      <c r="H620" s="2" t="n">
        <v>11</v>
      </c>
    </row>
    <row r="621" customFormat="false" ht="15.75" hidden="false" customHeight="false" outlineLevel="0" collapsed="false">
      <c r="F621" s="2" t="s">
        <v>455</v>
      </c>
      <c r="G621" s="2" t="n">
        <v>7</v>
      </c>
      <c r="H621" s="2" t="n">
        <v>9</v>
      </c>
    </row>
    <row r="622" customFormat="false" ht="15.75" hidden="false" customHeight="false" outlineLevel="0" collapsed="false">
      <c r="F622" s="2" t="s">
        <v>456</v>
      </c>
      <c r="G622" s="2" t="n">
        <v>8</v>
      </c>
      <c r="H622" s="2" t="n">
        <v>5</v>
      </c>
    </row>
    <row r="623" customFormat="false" ht="15.75" hidden="false" customHeight="false" outlineLevel="0" collapsed="false">
      <c r="F623" s="2" t="s">
        <v>457</v>
      </c>
      <c r="G623" s="2" t="n">
        <v>9</v>
      </c>
      <c r="H623" s="2" t="n">
        <v>10</v>
      </c>
    </row>
    <row r="624" customFormat="false" ht="15.75" hidden="false" customHeight="false" outlineLevel="0" collapsed="false">
      <c r="F624" s="2" t="s">
        <v>458</v>
      </c>
      <c r="G624" s="2" t="n">
        <v>10</v>
      </c>
      <c r="H624" s="2" t="n">
        <v>2</v>
      </c>
    </row>
    <row r="625" customFormat="false" ht="15.75" hidden="false" customHeight="false" outlineLevel="0" collapsed="false">
      <c r="F625" s="2" t="s">
        <v>459</v>
      </c>
      <c r="G625" s="2" t="n">
        <v>11</v>
      </c>
      <c r="H625" s="2" t="n">
        <v>8</v>
      </c>
    </row>
    <row r="626" customFormat="false" ht="15.75" hidden="false" customHeight="false" outlineLevel="0" collapsed="false">
      <c r="A626" s="34" t="str">
        <f aca="false">HYPERLINK("http://www.ncbi.nlm.nih.gov/pubmed/30717772", "30717772")</f>
        <v>30717772</v>
      </c>
      <c r="B626" s="35" t="s">
        <v>460</v>
      </c>
      <c r="C626" s="36" t="s">
        <v>461</v>
      </c>
      <c r="D626" s="36" t="s">
        <v>462</v>
      </c>
      <c r="E626" s="36" t="s">
        <v>463</v>
      </c>
      <c r="F626" s="36" t="s">
        <v>464</v>
      </c>
      <c r="G626" s="36" t="n">
        <v>1</v>
      </c>
      <c r="H626" s="36" t="n">
        <v>1</v>
      </c>
      <c r="I626" s="36" t="n">
        <v>10</v>
      </c>
      <c r="J626" s="37"/>
      <c r="K626" s="37"/>
      <c r="L626" s="37"/>
      <c r="M626" s="37"/>
    </row>
    <row r="627" customFormat="false" ht="15.75" hidden="false" customHeight="false" outlineLevel="0" collapsed="false">
      <c r="F627" s="2" t="s">
        <v>465</v>
      </c>
      <c r="G627" s="2" t="n">
        <v>2</v>
      </c>
      <c r="H627" s="2" t="n">
        <v>6</v>
      </c>
    </row>
    <row r="628" customFormat="false" ht="15.75" hidden="false" customHeight="false" outlineLevel="0" collapsed="false">
      <c r="A628" s="32"/>
      <c r="B628" s="33"/>
      <c r="C628" s="33"/>
      <c r="F628" s="2" t="s">
        <v>466</v>
      </c>
      <c r="G628" s="2" t="n">
        <v>3</v>
      </c>
      <c r="H628" s="2" t="n">
        <v>8</v>
      </c>
    </row>
    <row r="629" customFormat="false" ht="15.75" hidden="false" customHeight="false" outlineLevel="0" collapsed="false">
      <c r="F629" s="2" t="s">
        <v>467</v>
      </c>
      <c r="G629" s="2" t="n">
        <v>4</v>
      </c>
      <c r="H629" s="2" t="n">
        <v>10</v>
      </c>
    </row>
    <row r="630" customFormat="false" ht="15.75" hidden="false" customHeight="false" outlineLevel="0" collapsed="false">
      <c r="F630" s="2" t="s">
        <v>468</v>
      </c>
      <c r="G630" s="2" t="n">
        <v>5</v>
      </c>
      <c r="H630" s="2" t="n">
        <v>4</v>
      </c>
    </row>
    <row r="631" customFormat="false" ht="15.75" hidden="false" customHeight="false" outlineLevel="0" collapsed="false">
      <c r="F631" s="2" t="s">
        <v>469</v>
      </c>
      <c r="G631" s="2" t="n">
        <v>6</v>
      </c>
      <c r="H631" s="2" t="n">
        <v>3</v>
      </c>
    </row>
    <row r="632" customFormat="false" ht="15.75" hidden="false" customHeight="false" outlineLevel="0" collapsed="false">
      <c r="F632" s="2" t="s">
        <v>470</v>
      </c>
      <c r="G632" s="2" t="n">
        <v>7</v>
      </c>
      <c r="H632" s="2" t="n">
        <v>2</v>
      </c>
    </row>
    <row r="633" customFormat="false" ht="15.75" hidden="false" customHeight="false" outlineLevel="0" collapsed="false">
      <c r="F633" s="2" t="s">
        <v>471</v>
      </c>
      <c r="G633" s="2" t="n">
        <v>8</v>
      </c>
      <c r="H633" s="2" t="n">
        <v>7</v>
      </c>
    </row>
    <row r="634" customFormat="false" ht="15.75" hidden="false" customHeight="false" outlineLevel="0" collapsed="false">
      <c r="F634" s="2" t="s">
        <v>472</v>
      </c>
      <c r="G634" s="2" t="n">
        <v>9</v>
      </c>
      <c r="H634" s="2" t="n">
        <v>5</v>
      </c>
    </row>
    <row r="635" customFormat="false" ht="15.75" hidden="false" customHeight="false" outlineLevel="0" collapsed="false">
      <c r="F635" s="2" t="s">
        <v>473</v>
      </c>
      <c r="G635" s="2" t="n">
        <v>10</v>
      </c>
      <c r="H635" s="2" t="n">
        <v>9</v>
      </c>
    </row>
    <row r="636" customFormat="false" ht="15.75" hidden="false" customHeight="false" outlineLevel="0" collapsed="false">
      <c r="C636" s="2" t="s">
        <v>474</v>
      </c>
      <c r="D636" s="2" t="s">
        <v>462</v>
      </c>
      <c r="E636" s="2" t="s">
        <v>475</v>
      </c>
      <c r="F636" s="2" t="s">
        <v>464</v>
      </c>
      <c r="G636" s="2" t="n">
        <v>1</v>
      </c>
      <c r="H636" s="2" t="n">
        <v>2</v>
      </c>
    </row>
    <row r="637" customFormat="false" ht="15.75" hidden="false" customHeight="false" outlineLevel="0" collapsed="false">
      <c r="F637" s="2" t="s">
        <v>465</v>
      </c>
      <c r="G637" s="2" t="n">
        <v>2</v>
      </c>
      <c r="H637" s="2" t="n">
        <v>6</v>
      </c>
    </row>
    <row r="638" customFormat="false" ht="15.75" hidden="false" customHeight="false" outlineLevel="0" collapsed="false">
      <c r="F638" s="2" t="s">
        <v>466</v>
      </c>
      <c r="G638" s="2" t="n">
        <v>3</v>
      </c>
      <c r="H638" s="2" t="n">
        <v>8</v>
      </c>
    </row>
    <row r="639" customFormat="false" ht="15.75" hidden="false" customHeight="false" outlineLevel="0" collapsed="false">
      <c r="F639" s="2" t="s">
        <v>467</v>
      </c>
      <c r="G639" s="2" t="n">
        <v>4</v>
      </c>
      <c r="H639" s="2" t="n">
        <v>9</v>
      </c>
    </row>
    <row r="640" customFormat="false" ht="15.75" hidden="false" customHeight="false" outlineLevel="0" collapsed="false">
      <c r="F640" s="2" t="s">
        <v>468</v>
      </c>
      <c r="G640" s="2" t="n">
        <v>5</v>
      </c>
      <c r="H640" s="2" t="n">
        <v>3</v>
      </c>
    </row>
    <row r="641" customFormat="false" ht="15.75" hidden="false" customHeight="false" outlineLevel="0" collapsed="false">
      <c r="F641" s="2" t="s">
        <v>470</v>
      </c>
      <c r="G641" s="2" t="n">
        <v>6</v>
      </c>
      <c r="H641" s="2" t="n">
        <v>1</v>
      </c>
    </row>
    <row r="642" customFormat="false" ht="15.75" hidden="false" customHeight="false" outlineLevel="0" collapsed="false">
      <c r="F642" s="2" t="s">
        <v>469</v>
      </c>
      <c r="G642" s="2" t="n">
        <v>7</v>
      </c>
      <c r="H642" s="2" t="n">
        <v>5</v>
      </c>
    </row>
    <row r="643" customFormat="false" ht="15.75" hidden="false" customHeight="false" outlineLevel="0" collapsed="false">
      <c r="F643" s="2" t="s">
        <v>471</v>
      </c>
      <c r="G643" s="2" t="n">
        <v>8</v>
      </c>
      <c r="H643" s="2" t="n">
        <v>7</v>
      </c>
    </row>
    <row r="644" customFormat="false" ht="15.75" hidden="false" customHeight="false" outlineLevel="0" collapsed="false">
      <c r="F644" s="2" t="s">
        <v>472</v>
      </c>
      <c r="G644" s="2" t="n">
        <v>9</v>
      </c>
      <c r="H644" s="2" t="n">
        <v>4</v>
      </c>
    </row>
    <row r="645" customFormat="false" ht="15.75" hidden="false" customHeight="false" outlineLevel="0" collapsed="false">
      <c r="F645" s="2" t="s">
        <v>473</v>
      </c>
      <c r="G645" s="2" t="n">
        <v>10</v>
      </c>
      <c r="H645" s="2" t="n">
        <v>10</v>
      </c>
    </row>
    <row r="646" customFormat="false" ht="15.75" hidden="false" customHeight="false" outlineLevel="0" collapsed="false">
      <c r="A646" s="34" t="str">
        <f aca="false">HYPERLINK("http://www.ncbi.nlm.nih.gov/pubmed/30936559", "30936559")</f>
        <v>30936559</v>
      </c>
      <c r="B646" s="38" t="s">
        <v>476</v>
      </c>
      <c r="C646" s="36" t="s">
        <v>477</v>
      </c>
      <c r="D646" s="36" t="s">
        <v>478</v>
      </c>
      <c r="E646" s="36" t="s">
        <v>479</v>
      </c>
      <c r="F646" s="36" t="s">
        <v>480</v>
      </c>
      <c r="G646" s="36" t="n">
        <v>7</v>
      </c>
      <c r="H646" s="36" t="n">
        <v>2</v>
      </c>
      <c r="I646" s="36" t="n">
        <v>48</v>
      </c>
      <c r="J646" s="37"/>
      <c r="K646" s="37"/>
      <c r="L646" s="37"/>
      <c r="M646" s="37"/>
    </row>
    <row r="647" customFormat="false" ht="15.75" hidden="false" customHeight="false" outlineLevel="0" collapsed="false">
      <c r="A647" s="29"/>
      <c r="B647" s="30"/>
      <c r="C647" s="30"/>
      <c r="F647" s="23" t="s">
        <v>481</v>
      </c>
      <c r="G647" s="2" t="n">
        <v>45</v>
      </c>
      <c r="H647" s="2" t="n">
        <v>41</v>
      </c>
    </row>
    <row r="648" customFormat="false" ht="15.75" hidden="false" customHeight="false" outlineLevel="0" collapsed="false">
      <c r="F648" s="23" t="s">
        <v>482</v>
      </c>
      <c r="G648" s="2" t="n">
        <v>38</v>
      </c>
      <c r="H648" s="2" t="n">
        <v>27</v>
      </c>
    </row>
    <row r="649" customFormat="false" ht="15.75" hidden="false" customHeight="false" outlineLevel="0" collapsed="false">
      <c r="F649" s="23" t="s">
        <v>483</v>
      </c>
      <c r="G649" s="2" t="n">
        <v>34</v>
      </c>
      <c r="H649" s="2" t="n">
        <v>37</v>
      </c>
    </row>
    <row r="650" customFormat="false" ht="15.75" hidden="false" customHeight="false" outlineLevel="0" collapsed="false">
      <c r="F650" s="2" t="s">
        <v>484</v>
      </c>
      <c r="G650" s="2" t="n">
        <v>44</v>
      </c>
      <c r="H650" s="2" t="n">
        <v>42</v>
      </c>
    </row>
    <row r="651" customFormat="false" ht="15.75" hidden="false" customHeight="false" outlineLevel="0" collapsed="false">
      <c r="F651" s="2" t="s">
        <v>485</v>
      </c>
      <c r="G651" s="2" t="n">
        <v>19</v>
      </c>
      <c r="H651" s="2" t="n">
        <v>33</v>
      </c>
    </row>
    <row r="652" customFormat="false" ht="15.75" hidden="false" customHeight="false" outlineLevel="0" collapsed="false">
      <c r="F652" s="39" t="s">
        <v>486</v>
      </c>
      <c r="G652" s="2" t="n">
        <v>28</v>
      </c>
      <c r="H652" s="2" t="n">
        <v>24</v>
      </c>
    </row>
    <row r="653" customFormat="false" ht="15.75" hidden="false" customHeight="false" outlineLevel="0" collapsed="false">
      <c r="F653" s="2" t="s">
        <v>487</v>
      </c>
      <c r="G653" s="2" t="n">
        <v>11</v>
      </c>
      <c r="H653" s="2" t="n">
        <v>1</v>
      </c>
    </row>
    <row r="654" customFormat="false" ht="15.75" hidden="false" customHeight="false" outlineLevel="0" collapsed="false">
      <c r="F654" s="23" t="s">
        <v>488</v>
      </c>
      <c r="G654" s="2" t="n">
        <v>27</v>
      </c>
      <c r="H654" s="2" t="n">
        <v>7</v>
      </c>
    </row>
    <row r="655" customFormat="false" ht="15.75" hidden="false" customHeight="false" outlineLevel="0" collapsed="false">
      <c r="F655" s="39" t="s">
        <v>489</v>
      </c>
      <c r="G655" s="2" t="n">
        <v>32</v>
      </c>
      <c r="H655" s="2" t="n">
        <v>20</v>
      </c>
    </row>
    <row r="656" customFormat="false" ht="15.75" hidden="false" customHeight="false" outlineLevel="0" collapsed="false">
      <c r="F656" s="2" t="s">
        <v>490</v>
      </c>
      <c r="G656" s="2" t="n">
        <v>18</v>
      </c>
      <c r="H656" s="2" t="n">
        <v>12</v>
      </c>
    </row>
    <row r="657" customFormat="false" ht="15.75" hidden="false" customHeight="false" outlineLevel="0" collapsed="false">
      <c r="F657" s="2" t="s">
        <v>491</v>
      </c>
      <c r="G657" s="2" t="n">
        <v>21</v>
      </c>
      <c r="H657" s="2" t="n">
        <v>14</v>
      </c>
    </row>
    <row r="658" customFormat="false" ht="15.75" hidden="false" customHeight="false" outlineLevel="0" collapsed="false">
      <c r="F658" s="23" t="s">
        <v>492</v>
      </c>
      <c r="G658" s="2" t="n">
        <v>10</v>
      </c>
      <c r="H658" s="2" t="n">
        <v>19</v>
      </c>
    </row>
    <row r="659" customFormat="false" ht="15.75" hidden="false" customHeight="false" outlineLevel="0" collapsed="false">
      <c r="F659" s="23" t="s">
        <v>493</v>
      </c>
      <c r="G659" s="2" t="n">
        <v>4</v>
      </c>
      <c r="H659" s="2" t="n">
        <v>21</v>
      </c>
    </row>
    <row r="660" customFormat="false" ht="15.75" hidden="false" customHeight="false" outlineLevel="0" collapsed="false">
      <c r="F660" s="23" t="s">
        <v>494</v>
      </c>
      <c r="G660" s="2" t="n">
        <v>37</v>
      </c>
      <c r="H660" s="2" t="n">
        <v>5</v>
      </c>
    </row>
    <row r="661" customFormat="false" ht="15.75" hidden="false" customHeight="false" outlineLevel="0" collapsed="false">
      <c r="F661" s="23" t="s">
        <v>495</v>
      </c>
      <c r="G661" s="2" t="n">
        <v>39</v>
      </c>
      <c r="H661" s="2" t="n">
        <v>43</v>
      </c>
    </row>
    <row r="662" customFormat="false" ht="15.75" hidden="false" customHeight="false" outlineLevel="0" collapsed="false">
      <c r="F662" s="23" t="s">
        <v>496</v>
      </c>
      <c r="G662" s="2" t="n">
        <v>40</v>
      </c>
      <c r="H662" s="2" t="n">
        <v>40</v>
      </c>
    </row>
    <row r="663" customFormat="false" ht="15.75" hidden="false" customHeight="false" outlineLevel="0" collapsed="false">
      <c r="F663" s="23" t="s">
        <v>497</v>
      </c>
      <c r="G663" s="2" t="n">
        <v>16</v>
      </c>
      <c r="H663" s="2" t="n">
        <v>11</v>
      </c>
    </row>
    <row r="664" customFormat="false" ht="15.75" hidden="false" customHeight="false" outlineLevel="0" collapsed="false">
      <c r="F664" s="23" t="s">
        <v>498</v>
      </c>
      <c r="G664" s="2" t="n">
        <v>41</v>
      </c>
      <c r="H664" s="2" t="n">
        <v>44</v>
      </c>
    </row>
    <row r="665" customFormat="false" ht="15.75" hidden="false" customHeight="false" outlineLevel="0" collapsed="false">
      <c r="F665" s="23" t="s">
        <v>499</v>
      </c>
      <c r="G665" s="2" t="n">
        <v>24</v>
      </c>
      <c r="H665" s="2" t="n">
        <v>30</v>
      </c>
    </row>
    <row r="666" customFormat="false" ht="15.75" hidden="false" customHeight="false" outlineLevel="0" collapsed="false">
      <c r="F666" s="2" t="s">
        <v>500</v>
      </c>
      <c r="G666" s="2" t="n">
        <v>13</v>
      </c>
      <c r="H666" s="2" t="n">
        <v>28</v>
      </c>
    </row>
    <row r="667" customFormat="false" ht="15.75" hidden="false" customHeight="false" outlineLevel="0" collapsed="false">
      <c r="F667" s="2" t="s">
        <v>501</v>
      </c>
      <c r="G667" s="2" t="n">
        <v>17</v>
      </c>
      <c r="H667" s="2" t="n">
        <v>36</v>
      </c>
    </row>
    <row r="668" customFormat="false" ht="15.75" hidden="false" customHeight="false" outlineLevel="0" collapsed="false">
      <c r="F668" s="23" t="s">
        <v>502</v>
      </c>
      <c r="G668" s="2" t="n">
        <v>30</v>
      </c>
      <c r="H668" s="2" t="n">
        <v>39</v>
      </c>
    </row>
    <row r="669" customFormat="false" ht="15.75" hidden="false" customHeight="false" outlineLevel="0" collapsed="false">
      <c r="F669" s="2" t="s">
        <v>503</v>
      </c>
      <c r="G669" s="2" t="n">
        <v>8</v>
      </c>
      <c r="H669" s="2" t="n">
        <v>3</v>
      </c>
    </row>
    <row r="670" customFormat="false" ht="15.75" hidden="false" customHeight="false" outlineLevel="0" collapsed="false">
      <c r="F670" s="23" t="s">
        <v>504</v>
      </c>
      <c r="G670" s="2" t="n">
        <v>47</v>
      </c>
      <c r="H670" s="2" t="n">
        <v>46</v>
      </c>
    </row>
    <row r="671" customFormat="false" ht="15.75" hidden="false" customHeight="false" outlineLevel="0" collapsed="false">
      <c r="F671" s="23" t="s">
        <v>505</v>
      </c>
      <c r="G671" s="2" t="n">
        <v>33</v>
      </c>
      <c r="H671" s="2" t="n">
        <v>17</v>
      </c>
    </row>
    <row r="672" customFormat="false" ht="15.75" hidden="false" customHeight="false" outlineLevel="0" collapsed="false">
      <c r="F672" s="23" t="s">
        <v>506</v>
      </c>
      <c r="G672" s="2" t="n">
        <v>5</v>
      </c>
      <c r="H672" s="2" t="n">
        <v>13</v>
      </c>
    </row>
    <row r="673" customFormat="false" ht="15.75" hidden="false" customHeight="false" outlineLevel="0" collapsed="false">
      <c r="F673" s="2" t="s">
        <v>507</v>
      </c>
      <c r="G673" s="2" t="n">
        <v>2</v>
      </c>
      <c r="H673" s="2" t="n">
        <v>15</v>
      </c>
    </row>
    <row r="674" customFormat="false" ht="15.75" hidden="false" customHeight="false" outlineLevel="0" collapsed="false">
      <c r="F674" s="23" t="s">
        <v>508</v>
      </c>
      <c r="G674" s="2" t="n">
        <v>14</v>
      </c>
      <c r="H674" s="2" t="n">
        <v>22</v>
      </c>
    </row>
    <row r="675" customFormat="false" ht="15.75" hidden="false" customHeight="false" outlineLevel="0" collapsed="false">
      <c r="F675" s="23" t="s">
        <v>509</v>
      </c>
      <c r="G675" s="2" t="n">
        <v>20</v>
      </c>
      <c r="H675" s="2" t="n">
        <v>25</v>
      </c>
    </row>
    <row r="676" customFormat="false" ht="15.75" hidden="false" customHeight="false" outlineLevel="0" collapsed="false">
      <c r="F676" s="23" t="s">
        <v>510</v>
      </c>
      <c r="G676" s="2" t="n">
        <v>43</v>
      </c>
      <c r="H676" s="2" t="n">
        <v>47</v>
      </c>
    </row>
    <row r="677" customFormat="false" ht="15.75" hidden="false" customHeight="false" outlineLevel="0" collapsed="false">
      <c r="F677" s="23" t="s">
        <v>511</v>
      </c>
      <c r="G677" s="2" t="n">
        <v>31</v>
      </c>
      <c r="H677" s="2" t="n">
        <v>29</v>
      </c>
    </row>
    <row r="678" customFormat="false" ht="15.75" hidden="false" customHeight="false" outlineLevel="0" collapsed="false">
      <c r="F678" s="23" t="s">
        <v>512</v>
      </c>
      <c r="G678" s="2" t="n">
        <v>35</v>
      </c>
      <c r="H678" s="2" t="n">
        <v>32</v>
      </c>
    </row>
    <row r="679" customFormat="false" ht="15.75" hidden="false" customHeight="false" outlineLevel="0" collapsed="false">
      <c r="F679" s="23" t="s">
        <v>513</v>
      </c>
      <c r="G679" s="2" t="n">
        <v>48</v>
      </c>
      <c r="H679" s="2" t="n">
        <v>48</v>
      </c>
    </row>
    <row r="680" customFormat="false" ht="15.75" hidden="false" customHeight="false" outlineLevel="0" collapsed="false">
      <c r="F680" s="23" t="s">
        <v>514</v>
      </c>
      <c r="G680" s="2" t="n">
        <v>3</v>
      </c>
      <c r="H680" s="2" t="n">
        <v>6</v>
      </c>
    </row>
    <row r="681" customFormat="false" ht="15.75" hidden="false" customHeight="false" outlineLevel="0" collapsed="false">
      <c r="F681" s="23" t="s">
        <v>515</v>
      </c>
      <c r="G681" s="2" t="n">
        <v>46</v>
      </c>
      <c r="H681" s="2" t="n">
        <v>45</v>
      </c>
    </row>
    <row r="682" customFormat="false" ht="15.75" hidden="false" customHeight="false" outlineLevel="0" collapsed="false">
      <c r="F682" s="23" t="s">
        <v>516</v>
      </c>
      <c r="G682" s="2" t="n">
        <v>23</v>
      </c>
      <c r="H682" s="2" t="n">
        <v>34</v>
      </c>
    </row>
    <row r="683" customFormat="false" ht="15.75" hidden="false" customHeight="false" outlineLevel="0" collapsed="false">
      <c r="F683" s="23" t="s">
        <v>517</v>
      </c>
      <c r="G683" s="2" t="n">
        <v>29</v>
      </c>
      <c r="H683" s="2" t="n">
        <v>26</v>
      </c>
    </row>
    <row r="684" customFormat="false" ht="15.75" hidden="false" customHeight="false" outlineLevel="0" collapsed="false">
      <c r="F684" s="23" t="s">
        <v>518</v>
      </c>
      <c r="G684" s="2" t="n">
        <v>15</v>
      </c>
      <c r="H684" s="2" t="n">
        <v>35</v>
      </c>
    </row>
    <row r="685" customFormat="false" ht="15.75" hidden="false" customHeight="false" outlineLevel="0" collapsed="false">
      <c r="F685" s="23" t="s">
        <v>519</v>
      </c>
      <c r="G685" s="2" t="n">
        <v>42</v>
      </c>
      <c r="H685" s="2" t="n">
        <v>23</v>
      </c>
    </row>
    <row r="686" customFormat="false" ht="15.75" hidden="false" customHeight="false" outlineLevel="0" collapsed="false">
      <c r="F686" s="23" t="s">
        <v>520</v>
      </c>
      <c r="G686" s="2" t="n">
        <v>1</v>
      </c>
      <c r="H686" s="2" t="n">
        <v>10</v>
      </c>
    </row>
    <row r="687" customFormat="false" ht="15.75" hidden="false" customHeight="false" outlineLevel="0" collapsed="false">
      <c r="F687" s="23" t="s">
        <v>521</v>
      </c>
      <c r="G687" s="2" t="n">
        <v>12</v>
      </c>
      <c r="H687" s="2" t="n">
        <v>9</v>
      </c>
    </row>
    <row r="688" customFormat="false" ht="15.75" hidden="false" customHeight="false" outlineLevel="0" collapsed="false">
      <c r="F688" s="23" t="s">
        <v>522</v>
      </c>
      <c r="G688" s="2" t="n">
        <v>22</v>
      </c>
      <c r="H688" s="2" t="n">
        <v>38</v>
      </c>
    </row>
    <row r="689" customFormat="false" ht="15.75" hidden="false" customHeight="false" outlineLevel="0" collapsed="false">
      <c r="F689" s="23" t="s">
        <v>523</v>
      </c>
      <c r="G689" s="2" t="n">
        <v>6</v>
      </c>
      <c r="H689" s="2" t="n">
        <v>8</v>
      </c>
    </row>
    <row r="690" customFormat="false" ht="15.75" hidden="false" customHeight="false" outlineLevel="0" collapsed="false">
      <c r="F690" s="23" t="s">
        <v>524</v>
      </c>
      <c r="G690" s="2" t="n">
        <v>36</v>
      </c>
      <c r="H690" s="2" t="n">
        <v>31</v>
      </c>
    </row>
    <row r="691" customFormat="false" ht="15.75" hidden="false" customHeight="false" outlineLevel="0" collapsed="false">
      <c r="F691" s="23" t="s">
        <v>525</v>
      </c>
      <c r="G691" s="2" t="n">
        <v>25</v>
      </c>
      <c r="H691" s="2" t="n">
        <v>16</v>
      </c>
    </row>
    <row r="692" customFormat="false" ht="15.75" hidden="false" customHeight="false" outlineLevel="0" collapsed="false">
      <c r="F692" s="23" t="s">
        <v>526</v>
      </c>
      <c r="G692" s="2" t="n">
        <v>9</v>
      </c>
      <c r="H692" s="2" t="n">
        <v>4</v>
      </c>
    </row>
    <row r="693" customFormat="false" ht="15.75" hidden="false" customHeight="false" outlineLevel="0" collapsed="false">
      <c r="F693" s="23" t="s">
        <v>527</v>
      </c>
      <c r="G693" s="2" t="n">
        <v>26</v>
      </c>
      <c r="H693" s="2" t="n">
        <v>18</v>
      </c>
    </row>
    <row r="694" customFormat="false" ht="15.75" hidden="false" customHeight="false" outlineLevel="0" collapsed="false">
      <c r="A694" s="34" t="str">
        <f aca="false">HYPERLINK("http://www.ncbi.nlm.nih.gov/pubmed/31874603", "31874603")</f>
        <v>31874603</v>
      </c>
      <c r="B694" s="38" t="s">
        <v>528</v>
      </c>
      <c r="C694" s="37" t="s">
        <v>529</v>
      </c>
      <c r="D694" s="37" t="s">
        <v>530</v>
      </c>
      <c r="E694" s="36" t="s">
        <v>531</v>
      </c>
      <c r="F694" s="36" t="s">
        <v>532</v>
      </c>
      <c r="G694" s="36" t="n">
        <v>1.5</v>
      </c>
      <c r="H694" s="36" t="n">
        <v>7</v>
      </c>
      <c r="I694" s="36" t="n">
        <v>9</v>
      </c>
      <c r="J694" s="37"/>
      <c r="K694" s="37"/>
      <c r="L694" s="37"/>
      <c r="M694" s="37"/>
    </row>
    <row r="695" customFormat="false" ht="15.75" hidden="false" customHeight="false" outlineLevel="0" collapsed="false">
      <c r="F695" s="2" t="s">
        <v>533</v>
      </c>
      <c r="G695" s="2" t="n">
        <v>1.5</v>
      </c>
      <c r="H695" s="2" t="n">
        <v>1.5</v>
      </c>
    </row>
    <row r="696" customFormat="false" ht="15.75" hidden="false" customHeight="false" outlineLevel="0" collapsed="false">
      <c r="F696" s="2" t="s">
        <v>534</v>
      </c>
      <c r="G696" s="2" t="n">
        <v>3</v>
      </c>
      <c r="H696" s="2" t="n">
        <v>1.5</v>
      </c>
    </row>
    <row r="697" customFormat="false" ht="15.75" hidden="false" customHeight="false" outlineLevel="0" collapsed="false">
      <c r="F697" s="2" t="s">
        <v>535</v>
      </c>
      <c r="G697" s="2" t="n">
        <v>4</v>
      </c>
      <c r="H697" s="2" t="n">
        <v>8</v>
      </c>
    </row>
    <row r="698" customFormat="false" ht="15.75" hidden="false" customHeight="false" outlineLevel="0" collapsed="false">
      <c r="F698" s="2" t="s">
        <v>536</v>
      </c>
      <c r="G698" s="2" t="n">
        <v>5</v>
      </c>
      <c r="H698" s="2" t="n">
        <v>9</v>
      </c>
    </row>
    <row r="699" customFormat="false" ht="15.75" hidden="false" customHeight="false" outlineLevel="0" collapsed="false">
      <c r="F699" s="2" t="s">
        <v>537</v>
      </c>
      <c r="G699" s="2" t="n">
        <v>6</v>
      </c>
      <c r="H699" s="2" t="n">
        <v>3</v>
      </c>
    </row>
    <row r="700" customFormat="false" ht="15.75" hidden="false" customHeight="false" outlineLevel="0" collapsed="false">
      <c r="F700" s="2" t="s">
        <v>538</v>
      </c>
      <c r="G700" s="2" t="n">
        <v>7</v>
      </c>
      <c r="H700" s="2" t="n">
        <v>4.5</v>
      </c>
    </row>
    <row r="701" customFormat="false" ht="15.75" hidden="false" customHeight="false" outlineLevel="0" collapsed="false">
      <c r="F701" s="2" t="s">
        <v>539</v>
      </c>
      <c r="G701" s="2" t="n">
        <v>8</v>
      </c>
      <c r="H701" s="2" t="n">
        <v>4.5</v>
      </c>
    </row>
    <row r="702" customFormat="false" ht="15.75" hidden="false" customHeight="false" outlineLevel="0" collapsed="false">
      <c r="F702" s="2" t="s">
        <v>540</v>
      </c>
      <c r="G702" s="2" t="n">
        <v>9</v>
      </c>
      <c r="H702" s="2" t="n">
        <v>6</v>
      </c>
    </row>
    <row r="703" customFormat="false" ht="15.75" hidden="false" customHeight="false" outlineLevel="0" collapsed="false">
      <c r="A703" s="34" t="str">
        <f aca="false">HYPERLINK("http://www.ncbi.nlm.nih.gov/pubmed/31639029", "31639029")</f>
        <v>31639029</v>
      </c>
      <c r="B703" s="38" t="s">
        <v>541</v>
      </c>
      <c r="C703" s="36" t="s">
        <v>542</v>
      </c>
      <c r="D703" s="36" t="s">
        <v>543</v>
      </c>
      <c r="E703" s="36" t="s">
        <v>544</v>
      </c>
      <c r="F703" s="36" t="s">
        <v>545</v>
      </c>
      <c r="G703" s="36" t="n">
        <v>2</v>
      </c>
      <c r="H703" s="36" t="n">
        <v>3</v>
      </c>
      <c r="I703" s="36" t="n">
        <v>23</v>
      </c>
      <c r="J703" s="37"/>
      <c r="K703" s="37"/>
      <c r="L703" s="37"/>
      <c r="M703" s="37"/>
    </row>
    <row r="704" customFormat="false" ht="15.75" hidden="false" customHeight="false" outlineLevel="0" collapsed="false">
      <c r="F704" s="2" t="s">
        <v>546</v>
      </c>
      <c r="G704" s="2" t="n">
        <v>18</v>
      </c>
      <c r="H704" s="2" t="n">
        <v>15</v>
      </c>
    </row>
    <row r="705" customFormat="false" ht="15.75" hidden="false" customHeight="false" outlineLevel="0" collapsed="false">
      <c r="F705" s="2" t="s">
        <v>547</v>
      </c>
      <c r="G705" s="2" t="n">
        <v>5</v>
      </c>
      <c r="H705" s="2" t="n">
        <v>14</v>
      </c>
    </row>
    <row r="706" customFormat="false" ht="15.75" hidden="false" customHeight="false" outlineLevel="0" collapsed="false">
      <c r="F706" s="2" t="s">
        <v>548</v>
      </c>
      <c r="G706" s="2" t="n">
        <v>22</v>
      </c>
      <c r="H706" s="2" t="n">
        <v>12</v>
      </c>
    </row>
    <row r="707" customFormat="false" ht="15.75" hidden="false" customHeight="false" outlineLevel="0" collapsed="false">
      <c r="B707" s="40"/>
      <c r="F707" s="2" t="s">
        <v>549</v>
      </c>
      <c r="G707" s="2" t="n">
        <v>23</v>
      </c>
      <c r="H707" s="2" t="n">
        <v>8</v>
      </c>
    </row>
    <row r="708" customFormat="false" ht="15.75" hidden="false" customHeight="false" outlineLevel="0" collapsed="false">
      <c r="F708" s="2" t="s">
        <v>550</v>
      </c>
      <c r="G708" s="2" t="n">
        <v>4</v>
      </c>
      <c r="H708" s="2" t="n">
        <v>6</v>
      </c>
    </row>
    <row r="709" customFormat="false" ht="15.75" hidden="false" customHeight="false" outlineLevel="0" collapsed="false">
      <c r="F709" s="2" t="s">
        <v>551</v>
      </c>
      <c r="G709" s="2" t="n">
        <v>19</v>
      </c>
      <c r="H709" s="2" t="n">
        <v>9</v>
      </c>
    </row>
    <row r="710" customFormat="false" ht="15.75" hidden="false" customHeight="false" outlineLevel="0" collapsed="false">
      <c r="F710" s="2" t="s">
        <v>552</v>
      </c>
      <c r="G710" s="2" t="n">
        <v>9</v>
      </c>
      <c r="H710" s="2" t="n">
        <v>20</v>
      </c>
    </row>
    <row r="711" customFormat="false" ht="15.75" hidden="false" customHeight="false" outlineLevel="0" collapsed="false">
      <c r="F711" s="2" t="s">
        <v>553</v>
      </c>
      <c r="G711" s="2" t="n">
        <v>17</v>
      </c>
      <c r="H711" s="2" t="n">
        <v>13</v>
      </c>
    </row>
    <row r="712" customFormat="false" ht="15.75" hidden="false" customHeight="false" outlineLevel="0" collapsed="false">
      <c r="F712" s="2" t="s">
        <v>554</v>
      </c>
      <c r="G712" s="2" t="n">
        <v>16</v>
      </c>
      <c r="H712" s="2" t="n">
        <v>10</v>
      </c>
    </row>
    <row r="713" customFormat="false" ht="15.75" hidden="false" customHeight="false" outlineLevel="0" collapsed="false">
      <c r="F713" s="2" t="s">
        <v>555</v>
      </c>
      <c r="G713" s="2" t="n">
        <v>20</v>
      </c>
      <c r="H713" s="2" t="n">
        <v>21</v>
      </c>
    </row>
    <row r="714" customFormat="false" ht="15.75" hidden="false" customHeight="false" outlineLevel="0" collapsed="false">
      <c r="F714" s="2" t="s">
        <v>556</v>
      </c>
      <c r="G714" s="2" t="n">
        <v>10</v>
      </c>
      <c r="H714" s="2" t="n">
        <v>17</v>
      </c>
    </row>
    <row r="715" customFormat="false" ht="15.75" hidden="false" customHeight="false" outlineLevel="0" collapsed="false">
      <c r="F715" s="2" t="s">
        <v>557</v>
      </c>
      <c r="G715" s="2" t="n">
        <v>21</v>
      </c>
      <c r="H715" s="2" t="n">
        <v>7</v>
      </c>
    </row>
    <row r="716" customFormat="false" ht="15.75" hidden="false" customHeight="false" outlineLevel="0" collapsed="false">
      <c r="F716" s="2" t="s">
        <v>558</v>
      </c>
      <c r="G716" s="2" t="n">
        <v>14</v>
      </c>
      <c r="H716" s="2" t="n">
        <v>1</v>
      </c>
    </row>
    <row r="717" customFormat="false" ht="15.75" hidden="false" customHeight="false" outlineLevel="0" collapsed="false">
      <c r="F717" s="2" t="s">
        <v>559</v>
      </c>
      <c r="G717" s="2" t="n">
        <v>15</v>
      </c>
      <c r="H717" s="2" t="n">
        <v>11</v>
      </c>
    </row>
    <row r="718" customFormat="false" ht="15.75" hidden="false" customHeight="false" outlineLevel="0" collapsed="false">
      <c r="F718" s="2" t="s">
        <v>560</v>
      </c>
      <c r="G718" s="2" t="n">
        <v>7</v>
      </c>
      <c r="H718" s="2" t="n">
        <v>16</v>
      </c>
    </row>
    <row r="719" customFormat="false" ht="15.75" hidden="false" customHeight="false" outlineLevel="0" collapsed="false">
      <c r="F719" s="2" t="s">
        <v>561</v>
      </c>
      <c r="G719" s="2" t="n">
        <v>11</v>
      </c>
      <c r="H719" s="2" t="n">
        <v>2</v>
      </c>
    </row>
    <row r="720" customFormat="false" ht="15.75" hidden="false" customHeight="false" outlineLevel="0" collapsed="false">
      <c r="F720" s="2" t="s">
        <v>562</v>
      </c>
      <c r="G720" s="2" t="n">
        <v>1</v>
      </c>
      <c r="H720" s="2" t="n">
        <v>5</v>
      </c>
    </row>
    <row r="721" customFormat="false" ht="15.75" hidden="false" customHeight="false" outlineLevel="0" collapsed="false">
      <c r="F721" s="2" t="s">
        <v>563</v>
      </c>
      <c r="G721" s="2" t="n">
        <v>3</v>
      </c>
      <c r="H721" s="2" t="n">
        <v>4</v>
      </c>
    </row>
    <row r="722" customFormat="false" ht="15.75" hidden="false" customHeight="false" outlineLevel="0" collapsed="false">
      <c r="F722" s="2" t="s">
        <v>564</v>
      </c>
      <c r="G722" s="2" t="n">
        <v>12</v>
      </c>
      <c r="H722" s="2" t="n">
        <v>18</v>
      </c>
    </row>
    <row r="723" customFormat="false" ht="15.75" hidden="false" customHeight="false" outlineLevel="0" collapsed="false">
      <c r="F723" s="2" t="s">
        <v>565</v>
      </c>
      <c r="G723" s="2" t="n">
        <v>6</v>
      </c>
      <c r="H723" s="2" t="n">
        <v>19</v>
      </c>
    </row>
    <row r="724" customFormat="false" ht="15.75" hidden="false" customHeight="false" outlineLevel="0" collapsed="false">
      <c r="F724" s="2" t="s">
        <v>566</v>
      </c>
      <c r="G724" s="2" t="n">
        <v>13</v>
      </c>
      <c r="H724" s="2" t="n">
        <v>23</v>
      </c>
    </row>
    <row r="725" customFormat="false" ht="15.75" hidden="false" customHeight="false" outlineLevel="0" collapsed="false">
      <c r="F725" s="2" t="s">
        <v>567</v>
      </c>
      <c r="G725" s="2" t="n">
        <v>8</v>
      </c>
      <c r="H725" s="2" t="n">
        <v>22</v>
      </c>
    </row>
    <row r="726" customFormat="false" ht="15.75" hidden="false" customHeight="false" outlineLevel="0" collapsed="false">
      <c r="A726" s="34" t="str">
        <f aca="false">HYPERLINK("http://www.ncbi.nlm.nih.gov/pubmed/28569140", "28569140")</f>
        <v>28569140</v>
      </c>
      <c r="B726" s="35" t="s">
        <v>568</v>
      </c>
      <c r="C726" s="36" t="s">
        <v>569</v>
      </c>
      <c r="D726" s="36" t="s">
        <v>570</v>
      </c>
      <c r="E726" s="37" t="s">
        <v>571</v>
      </c>
      <c r="F726" s="36" t="s">
        <v>572</v>
      </c>
      <c r="G726" s="36" t="n">
        <v>1</v>
      </c>
      <c r="H726" s="36" t="n">
        <v>3</v>
      </c>
      <c r="I726" s="36" t="n">
        <v>5</v>
      </c>
      <c r="J726" s="37"/>
      <c r="K726" s="37"/>
      <c r="L726" s="37"/>
      <c r="M726" s="37"/>
    </row>
    <row r="727" customFormat="false" ht="15.75" hidden="false" customHeight="false" outlineLevel="0" collapsed="false">
      <c r="F727" s="2" t="s">
        <v>573</v>
      </c>
      <c r="G727" s="2" t="n">
        <v>2</v>
      </c>
      <c r="H727" s="2" t="n">
        <v>4</v>
      </c>
    </row>
    <row r="728" customFormat="false" ht="15.75" hidden="false" customHeight="false" outlineLevel="0" collapsed="false">
      <c r="F728" s="2" t="s">
        <v>574</v>
      </c>
      <c r="G728" s="2" t="n">
        <v>3</v>
      </c>
      <c r="H728" s="2" t="n">
        <v>2</v>
      </c>
    </row>
    <row r="729" customFormat="false" ht="15.75" hidden="false" customHeight="false" outlineLevel="0" collapsed="false">
      <c r="F729" s="2" t="s">
        <v>575</v>
      </c>
      <c r="G729" s="2" t="n">
        <v>4</v>
      </c>
      <c r="H729" s="2" t="n">
        <v>5</v>
      </c>
    </row>
    <row r="730" customFormat="false" ht="15.75" hidden="false" customHeight="false" outlineLevel="0" collapsed="false">
      <c r="F730" s="2" t="s">
        <v>576</v>
      </c>
      <c r="G730" s="2" t="n">
        <v>5</v>
      </c>
      <c r="H730" s="2" t="n">
        <v>1</v>
      </c>
    </row>
    <row r="731" customFormat="false" ht="15.75" hidden="false" customHeight="false" outlineLevel="0" collapsed="false">
      <c r="A731" s="34" t="str">
        <f aca="false">HYPERLINK("http://www.ncbi.nlm.nih.gov/pubmed/28052134", "28052134")</f>
        <v>28052134</v>
      </c>
      <c r="B731" s="35" t="s">
        <v>577</v>
      </c>
      <c r="C731" s="41" t="s">
        <v>578</v>
      </c>
      <c r="D731" s="36" t="s">
        <v>579</v>
      </c>
      <c r="E731" s="36" t="s">
        <v>580</v>
      </c>
      <c r="F731" s="36" t="s">
        <v>581</v>
      </c>
      <c r="G731" s="36" t="n">
        <v>4</v>
      </c>
      <c r="H731" s="36" t="n">
        <v>4</v>
      </c>
      <c r="I731" s="36" t="n">
        <v>5</v>
      </c>
      <c r="J731" s="37"/>
      <c r="K731" s="37"/>
      <c r="L731" s="37"/>
      <c r="M731" s="37"/>
    </row>
    <row r="732" customFormat="false" ht="15.75" hidden="false" customHeight="false" outlineLevel="0" collapsed="false">
      <c r="F732" s="2" t="s">
        <v>582</v>
      </c>
      <c r="G732" s="2" t="n">
        <v>1</v>
      </c>
      <c r="H732" s="2" t="n">
        <v>2</v>
      </c>
    </row>
    <row r="733" customFormat="false" ht="15.75" hidden="false" customHeight="false" outlineLevel="0" collapsed="false">
      <c r="B733" s="42"/>
      <c r="F733" s="2" t="s">
        <v>583</v>
      </c>
      <c r="G733" s="2" t="n">
        <v>3</v>
      </c>
      <c r="H733" s="2" t="n">
        <v>1</v>
      </c>
    </row>
    <row r="734" customFormat="false" ht="15.75" hidden="false" customHeight="false" outlineLevel="0" collapsed="false">
      <c r="F734" s="2" t="s">
        <v>584</v>
      </c>
      <c r="G734" s="2" t="n">
        <v>5</v>
      </c>
      <c r="H734" s="2" t="n">
        <v>5</v>
      </c>
    </row>
    <row r="735" customFormat="false" ht="15.75" hidden="false" customHeight="false" outlineLevel="0" collapsed="false">
      <c r="F735" s="2" t="s">
        <v>585</v>
      </c>
      <c r="G735" s="2" t="n">
        <v>2</v>
      </c>
      <c r="H735" s="2" t="n">
        <v>3</v>
      </c>
    </row>
    <row r="736" customFormat="false" ht="15.75" hidden="false" customHeight="false" outlineLevel="0" collapsed="false">
      <c r="A736" s="34" t="str">
        <f aca="false">HYPERLINK("http://www.ncbi.nlm.nih.gov/pubmed/32183840", "32183840")</f>
        <v>32183840</v>
      </c>
      <c r="B736" s="38" t="s">
        <v>586</v>
      </c>
      <c r="C736" s="36" t="s">
        <v>587</v>
      </c>
      <c r="D736" s="36" t="s">
        <v>588</v>
      </c>
      <c r="E736" s="36" t="s">
        <v>589</v>
      </c>
      <c r="F736" s="43" t="s">
        <v>590</v>
      </c>
      <c r="G736" s="36" t="n">
        <v>1</v>
      </c>
      <c r="H736" s="36" t="n">
        <v>3</v>
      </c>
      <c r="I736" s="36" t="n">
        <v>10</v>
      </c>
      <c r="J736" s="37"/>
      <c r="K736" s="37"/>
      <c r="L736" s="37"/>
      <c r="M736" s="37"/>
    </row>
    <row r="737" customFormat="false" ht="15.75" hidden="false" customHeight="false" outlineLevel="0" collapsed="false">
      <c r="F737" s="44" t="s">
        <v>591</v>
      </c>
      <c r="G737" s="2" t="n">
        <v>2</v>
      </c>
      <c r="H737" s="2" t="n">
        <v>6</v>
      </c>
    </row>
    <row r="738" customFormat="false" ht="15.75" hidden="false" customHeight="false" outlineLevel="0" collapsed="false">
      <c r="F738" s="44" t="s">
        <v>592</v>
      </c>
      <c r="G738" s="2" t="n">
        <v>3</v>
      </c>
      <c r="H738" s="2" t="n">
        <v>2</v>
      </c>
    </row>
    <row r="739" customFormat="false" ht="15.75" hidden="false" customHeight="false" outlineLevel="0" collapsed="false">
      <c r="F739" s="44" t="s">
        <v>593</v>
      </c>
      <c r="G739" s="2" t="n">
        <v>4</v>
      </c>
      <c r="H739" s="2" t="n">
        <v>9</v>
      </c>
    </row>
    <row r="740" customFormat="false" ht="15.75" hidden="false" customHeight="false" outlineLevel="0" collapsed="false">
      <c r="F740" s="44" t="s">
        <v>256</v>
      </c>
      <c r="G740" s="2" t="n">
        <v>5</v>
      </c>
      <c r="H740" s="2" t="n">
        <v>7.5</v>
      </c>
    </row>
    <row r="741" customFormat="false" ht="15.75" hidden="false" customHeight="false" outlineLevel="0" collapsed="false">
      <c r="F741" s="44" t="s">
        <v>594</v>
      </c>
      <c r="G741" s="2" t="n">
        <v>6</v>
      </c>
      <c r="H741" s="2" t="n">
        <v>4</v>
      </c>
    </row>
    <row r="742" customFormat="false" ht="15.75" hidden="false" customHeight="false" outlineLevel="0" collapsed="false">
      <c r="F742" s="44" t="s">
        <v>595</v>
      </c>
      <c r="G742" s="2" t="n">
        <v>7</v>
      </c>
      <c r="H742" s="2" t="n">
        <v>1.5</v>
      </c>
    </row>
    <row r="743" customFormat="false" ht="15.75" hidden="false" customHeight="false" outlineLevel="0" collapsed="false">
      <c r="F743" s="44" t="s">
        <v>396</v>
      </c>
      <c r="G743" s="2" t="n">
        <v>8</v>
      </c>
      <c r="H743" s="2" t="n">
        <v>7.5</v>
      </c>
    </row>
    <row r="744" customFormat="false" ht="15.75" hidden="false" customHeight="false" outlineLevel="0" collapsed="false">
      <c r="F744" s="44" t="s">
        <v>596</v>
      </c>
      <c r="G744" s="2" t="n">
        <v>9</v>
      </c>
      <c r="H744" s="2" t="n">
        <v>5</v>
      </c>
    </row>
    <row r="745" customFormat="false" ht="15.75" hidden="false" customHeight="false" outlineLevel="0" collapsed="false">
      <c r="F745" s="44" t="s">
        <v>597</v>
      </c>
      <c r="G745" s="2" t="n">
        <v>10</v>
      </c>
      <c r="H745" s="2" t="n">
        <v>10</v>
      </c>
    </row>
    <row r="746" customFormat="false" ht="15.75" hidden="false" customHeight="false" outlineLevel="0" collapsed="false">
      <c r="A746" s="34" t="str">
        <f aca="false">HYPERLINK("http://www.ncbi.nlm.nih.gov/pubmed/31984131", "31984131")</f>
        <v>31984131</v>
      </c>
      <c r="B746" s="30" t="s">
        <v>598</v>
      </c>
      <c r="C746" s="36" t="s">
        <v>599</v>
      </c>
      <c r="D746" s="36" t="s">
        <v>600</v>
      </c>
      <c r="E746" s="36" t="s">
        <v>601</v>
      </c>
      <c r="F746" s="36" t="s">
        <v>602</v>
      </c>
      <c r="G746" s="36" t="n">
        <v>4</v>
      </c>
      <c r="H746" s="36" t="n">
        <v>7</v>
      </c>
      <c r="I746" s="36" t="n">
        <v>7</v>
      </c>
      <c r="J746" s="37"/>
      <c r="K746" s="37"/>
      <c r="L746" s="37"/>
      <c r="M746" s="37"/>
    </row>
    <row r="747" customFormat="false" ht="15.75" hidden="false" customHeight="false" outlineLevel="0" collapsed="false">
      <c r="F747" s="39" t="s">
        <v>603</v>
      </c>
      <c r="G747" s="2" t="n">
        <v>2</v>
      </c>
      <c r="H747" s="2" t="n">
        <v>6</v>
      </c>
    </row>
    <row r="748" customFormat="false" ht="15.75" hidden="false" customHeight="false" outlineLevel="0" collapsed="false">
      <c r="F748" s="39" t="s">
        <v>604</v>
      </c>
      <c r="G748" s="2" t="n">
        <v>3</v>
      </c>
      <c r="H748" s="2" t="n">
        <v>4</v>
      </c>
      <c r="M748" s="2" t="s">
        <v>605</v>
      </c>
    </row>
    <row r="749" customFormat="false" ht="15.75" hidden="false" customHeight="false" outlineLevel="0" collapsed="false">
      <c r="F749" s="39" t="s">
        <v>606</v>
      </c>
      <c r="G749" s="2" t="n">
        <v>5</v>
      </c>
      <c r="H749" s="2" t="n">
        <v>5</v>
      </c>
    </row>
    <row r="750" customFormat="false" ht="15.75" hidden="false" customHeight="false" outlineLevel="0" collapsed="false">
      <c r="F750" s="39" t="s">
        <v>607</v>
      </c>
      <c r="G750" s="2" t="n">
        <v>1</v>
      </c>
      <c r="H750" s="2" t="n">
        <v>3</v>
      </c>
    </row>
    <row r="751" customFormat="false" ht="15.75" hidden="false" customHeight="false" outlineLevel="0" collapsed="false">
      <c r="F751" s="39" t="s">
        <v>608</v>
      </c>
      <c r="G751" s="2" t="n">
        <v>6</v>
      </c>
      <c r="H751" s="2" t="n">
        <v>2</v>
      </c>
    </row>
    <row r="752" customFormat="false" ht="15.75" hidden="false" customHeight="false" outlineLevel="0" collapsed="false">
      <c r="A752" s="45"/>
      <c r="B752" s="45"/>
      <c r="C752" s="45"/>
      <c r="D752" s="45"/>
      <c r="E752" s="45"/>
      <c r="F752" s="46" t="s">
        <v>609</v>
      </c>
      <c r="G752" s="47" t="n">
        <v>7</v>
      </c>
      <c r="H752" s="47" t="n">
        <v>1</v>
      </c>
      <c r="I752" s="45"/>
      <c r="J752" s="45"/>
      <c r="K752" s="45"/>
      <c r="L752" s="45"/>
      <c r="M752" s="45"/>
    </row>
    <row r="753" customFormat="false" ht="15.75" hidden="false" customHeight="false" outlineLevel="0" collapsed="false">
      <c r="A753" s="34" t="str">
        <f aca="false">HYPERLINK("http://www.ncbi.nlm.nih.gov/pubmed/28739658", "28739658")</f>
        <v>28739658</v>
      </c>
      <c r="B753" s="33" t="s">
        <v>610</v>
      </c>
      <c r="C753" s="2" t="s">
        <v>611</v>
      </c>
      <c r="D753" s="2" t="s">
        <v>612</v>
      </c>
      <c r="E753" s="2" t="s">
        <v>157</v>
      </c>
      <c r="F753" s="48" t="s">
        <v>613</v>
      </c>
      <c r="G753" s="2" t="n">
        <v>1</v>
      </c>
      <c r="H753" s="2" t="n">
        <v>7</v>
      </c>
      <c r="I753" s="2" t="n">
        <v>12</v>
      </c>
      <c r="L753" s="2" t="s">
        <v>614</v>
      </c>
    </row>
    <row r="754" customFormat="false" ht="15.75" hidden="false" customHeight="false" outlineLevel="0" collapsed="false">
      <c r="F754" s="48" t="s">
        <v>615</v>
      </c>
      <c r="G754" s="2" t="n">
        <v>2</v>
      </c>
      <c r="H754" s="2" t="n">
        <v>10</v>
      </c>
    </row>
    <row r="755" customFormat="false" ht="15.75" hidden="false" customHeight="false" outlineLevel="0" collapsed="false">
      <c r="F755" s="48" t="s">
        <v>616</v>
      </c>
      <c r="G755" s="2" t="n">
        <v>3</v>
      </c>
      <c r="H755" s="2" t="n">
        <v>12</v>
      </c>
    </row>
    <row r="756" customFormat="false" ht="15.75" hidden="false" customHeight="false" outlineLevel="0" collapsed="false">
      <c r="F756" s="48" t="s">
        <v>617</v>
      </c>
      <c r="G756" s="2" t="n">
        <v>4</v>
      </c>
      <c r="H756" s="2" t="n">
        <v>11</v>
      </c>
    </row>
    <row r="757" customFormat="false" ht="15.75" hidden="false" customHeight="false" outlineLevel="0" collapsed="false">
      <c r="F757" s="23" t="s">
        <v>618</v>
      </c>
      <c r="G757" s="2" t="n">
        <v>5</v>
      </c>
      <c r="H757" s="2" t="n">
        <v>9</v>
      </c>
    </row>
    <row r="758" customFormat="false" ht="15.75" hidden="false" customHeight="false" outlineLevel="0" collapsed="false">
      <c r="F758" s="48" t="s">
        <v>619</v>
      </c>
      <c r="G758" s="2" t="n">
        <v>6</v>
      </c>
      <c r="H758" s="2" t="n">
        <v>4</v>
      </c>
    </row>
    <row r="759" customFormat="false" ht="15.75" hidden="false" customHeight="false" outlineLevel="0" collapsed="false">
      <c r="F759" s="48" t="s">
        <v>620</v>
      </c>
      <c r="G759" s="2" t="n">
        <v>7</v>
      </c>
      <c r="H759" s="2" t="n">
        <v>5</v>
      </c>
    </row>
    <row r="760" customFormat="false" ht="15.75" hidden="false" customHeight="false" outlineLevel="0" collapsed="false">
      <c r="F760" s="48" t="s">
        <v>621</v>
      </c>
      <c r="G760" s="2" t="n">
        <v>8</v>
      </c>
      <c r="H760" s="2" t="n">
        <v>8</v>
      </c>
    </row>
    <row r="761" customFormat="false" ht="15.75" hidden="false" customHeight="false" outlineLevel="0" collapsed="false">
      <c r="F761" s="48" t="s">
        <v>622</v>
      </c>
      <c r="G761" s="2" t="n">
        <v>9</v>
      </c>
      <c r="H761" s="2" t="n">
        <v>1</v>
      </c>
    </row>
    <row r="762" customFormat="false" ht="15.75" hidden="false" customHeight="false" outlineLevel="0" collapsed="false">
      <c r="F762" s="48" t="s">
        <v>623</v>
      </c>
      <c r="G762" s="2" t="n">
        <v>10</v>
      </c>
      <c r="H762" s="2" t="n">
        <v>3</v>
      </c>
    </row>
    <row r="763" customFormat="false" ht="15.75" hidden="false" customHeight="false" outlineLevel="0" collapsed="false">
      <c r="F763" s="48" t="s">
        <v>624</v>
      </c>
      <c r="G763" s="2" t="n">
        <v>11</v>
      </c>
      <c r="H763" s="2" t="n">
        <v>6</v>
      </c>
    </row>
    <row r="764" customFormat="false" ht="15.75" hidden="false" customHeight="false" outlineLevel="0" collapsed="false">
      <c r="F764" s="48" t="s">
        <v>625</v>
      </c>
      <c r="G764" s="2" t="n">
        <v>12</v>
      </c>
      <c r="H764" s="2" t="n">
        <v>2</v>
      </c>
    </row>
    <row r="765" customFormat="false" ht="15.75" hidden="false" customHeight="false" outlineLevel="0" collapsed="false">
      <c r="A765" s="34" t="str">
        <f aca="false">HYPERLINK("http://www.ncbi.nlm.nih.gov/pubmed/27256311", "27256311")</f>
        <v>27256311</v>
      </c>
      <c r="B765" s="35" t="s">
        <v>626</v>
      </c>
      <c r="C765" s="36" t="s">
        <v>627</v>
      </c>
      <c r="D765" s="36" t="s">
        <v>628</v>
      </c>
      <c r="E765" s="36" t="s">
        <v>629</v>
      </c>
      <c r="F765" s="36" t="s">
        <v>630</v>
      </c>
      <c r="G765" s="36" t="n">
        <v>1</v>
      </c>
      <c r="H765" s="36" t="n">
        <v>6</v>
      </c>
      <c r="I765" s="36" t="n">
        <v>7</v>
      </c>
      <c r="J765" s="37"/>
      <c r="K765" s="37"/>
      <c r="L765" s="37"/>
      <c r="M765" s="37"/>
    </row>
    <row r="766" customFormat="false" ht="15.75" hidden="false" customHeight="false" outlineLevel="0" collapsed="false">
      <c r="F766" s="2" t="s">
        <v>631</v>
      </c>
      <c r="G766" s="2" t="n">
        <v>3</v>
      </c>
      <c r="H766" s="2" t="n">
        <v>7</v>
      </c>
    </row>
    <row r="767" customFormat="false" ht="15.75" hidden="false" customHeight="false" outlineLevel="0" collapsed="false">
      <c r="F767" s="2" t="s">
        <v>632</v>
      </c>
      <c r="G767" s="2" t="n">
        <v>2</v>
      </c>
      <c r="H767" s="2" t="n">
        <v>4</v>
      </c>
    </row>
    <row r="768" customFormat="false" ht="15.75" hidden="false" customHeight="false" outlineLevel="0" collapsed="false">
      <c r="F768" s="2" t="s">
        <v>633</v>
      </c>
      <c r="G768" s="2" t="n">
        <v>4</v>
      </c>
      <c r="H768" s="2" t="n">
        <v>3</v>
      </c>
    </row>
    <row r="769" customFormat="false" ht="15.75" hidden="false" customHeight="false" outlineLevel="0" collapsed="false">
      <c r="F769" s="2" t="s">
        <v>634</v>
      </c>
      <c r="G769" s="2" t="n">
        <v>5</v>
      </c>
      <c r="H769" s="2" t="n">
        <v>1</v>
      </c>
    </row>
    <row r="770" customFormat="false" ht="15.75" hidden="false" customHeight="false" outlineLevel="0" collapsed="false">
      <c r="F770" s="2" t="s">
        <v>635</v>
      </c>
      <c r="G770" s="2" t="n">
        <v>7</v>
      </c>
      <c r="H770" s="2" t="n">
        <v>5</v>
      </c>
    </row>
    <row r="771" customFormat="false" ht="15.75" hidden="false" customHeight="false" outlineLevel="0" collapsed="false">
      <c r="F771" s="2" t="s">
        <v>636</v>
      </c>
      <c r="G771" s="2" t="n">
        <v>6</v>
      </c>
      <c r="H771" s="2" t="n">
        <v>2</v>
      </c>
    </row>
    <row r="772" customFormat="false" ht="15.75" hidden="false" customHeight="false" outlineLevel="0" collapsed="false">
      <c r="C772" s="36" t="s">
        <v>637</v>
      </c>
      <c r="D772" s="36" t="s">
        <v>628</v>
      </c>
      <c r="E772" s="36" t="s">
        <v>629</v>
      </c>
      <c r="F772" s="36" t="s">
        <v>630</v>
      </c>
      <c r="G772" s="36" t="n">
        <v>2</v>
      </c>
      <c r="H772" s="36" t="n">
        <v>6</v>
      </c>
      <c r="I772" s="2" t="n">
        <v>7</v>
      </c>
    </row>
    <row r="773" customFormat="false" ht="15.75" hidden="false" customHeight="false" outlineLevel="0" collapsed="false">
      <c r="F773" s="2" t="s">
        <v>631</v>
      </c>
      <c r="G773" s="2" t="n">
        <v>3</v>
      </c>
      <c r="H773" s="2" t="n">
        <v>7</v>
      </c>
    </row>
    <row r="774" customFormat="false" ht="15.75" hidden="false" customHeight="false" outlineLevel="0" collapsed="false">
      <c r="F774" s="2" t="s">
        <v>632</v>
      </c>
      <c r="G774" s="2" t="n">
        <v>1</v>
      </c>
      <c r="H774" s="2" t="n">
        <v>4</v>
      </c>
    </row>
    <row r="775" customFormat="false" ht="15.75" hidden="false" customHeight="false" outlineLevel="0" collapsed="false">
      <c r="F775" s="2" t="s">
        <v>633</v>
      </c>
      <c r="G775" s="2" t="n">
        <v>4</v>
      </c>
      <c r="H775" s="2" t="n">
        <v>3</v>
      </c>
    </row>
    <row r="776" customFormat="false" ht="15.75" hidden="false" customHeight="false" outlineLevel="0" collapsed="false">
      <c r="F776" s="2" t="s">
        <v>634</v>
      </c>
      <c r="G776" s="2" t="n">
        <v>5</v>
      </c>
      <c r="H776" s="2" t="n">
        <v>1</v>
      </c>
    </row>
    <row r="777" customFormat="false" ht="15.75" hidden="false" customHeight="false" outlineLevel="0" collapsed="false">
      <c r="F777" s="2" t="s">
        <v>635</v>
      </c>
      <c r="G777" s="2" t="n">
        <v>7</v>
      </c>
      <c r="H777" s="2" t="n">
        <v>5</v>
      </c>
    </row>
    <row r="778" customFormat="false" ht="15.75" hidden="false" customHeight="false" outlineLevel="0" collapsed="false">
      <c r="F778" s="2" t="s">
        <v>636</v>
      </c>
      <c r="G778" s="2" t="n">
        <v>6</v>
      </c>
      <c r="H778" s="2" t="n">
        <v>2</v>
      </c>
    </row>
    <row r="779" customFormat="false" ht="15.75" hidden="false" customHeight="false" outlineLevel="0" collapsed="false">
      <c r="C779" s="36" t="s">
        <v>638</v>
      </c>
      <c r="D779" s="36" t="s">
        <v>628</v>
      </c>
      <c r="E779" s="36" t="s">
        <v>629</v>
      </c>
      <c r="F779" s="36" t="s">
        <v>630</v>
      </c>
      <c r="G779" s="36" t="n">
        <v>1</v>
      </c>
      <c r="H779" s="36" t="n">
        <v>6</v>
      </c>
      <c r="I779" s="2" t="n">
        <v>7</v>
      </c>
    </row>
    <row r="780" customFormat="false" ht="15.75" hidden="false" customHeight="false" outlineLevel="0" collapsed="false">
      <c r="F780" s="2" t="s">
        <v>631</v>
      </c>
      <c r="G780" s="2" t="n">
        <v>3</v>
      </c>
      <c r="H780" s="2" t="n">
        <v>7</v>
      </c>
    </row>
    <row r="781" customFormat="false" ht="15.75" hidden="false" customHeight="false" outlineLevel="0" collapsed="false">
      <c r="F781" s="2" t="s">
        <v>632</v>
      </c>
      <c r="G781" s="2" t="n">
        <v>2</v>
      </c>
      <c r="H781" s="2" t="n">
        <v>4</v>
      </c>
    </row>
    <row r="782" customFormat="false" ht="15.75" hidden="false" customHeight="false" outlineLevel="0" collapsed="false">
      <c r="F782" s="2" t="s">
        <v>633</v>
      </c>
      <c r="G782" s="2" t="n">
        <v>4</v>
      </c>
      <c r="H782" s="2" t="n">
        <v>3</v>
      </c>
    </row>
    <row r="783" customFormat="false" ht="15.75" hidden="false" customHeight="false" outlineLevel="0" collapsed="false">
      <c r="F783" s="2" t="s">
        <v>634</v>
      </c>
      <c r="G783" s="2" t="n">
        <v>5</v>
      </c>
      <c r="H783" s="2" t="n">
        <v>1</v>
      </c>
    </row>
    <row r="784" customFormat="false" ht="15.75" hidden="false" customHeight="false" outlineLevel="0" collapsed="false">
      <c r="F784" s="2" t="s">
        <v>635</v>
      </c>
      <c r="G784" s="2" t="n">
        <v>7</v>
      </c>
      <c r="H784" s="2" t="n">
        <v>5</v>
      </c>
    </row>
    <row r="785" customFormat="false" ht="15.75" hidden="false" customHeight="false" outlineLevel="0" collapsed="false">
      <c r="F785" s="2" t="s">
        <v>636</v>
      </c>
      <c r="G785" s="2" t="n">
        <v>6</v>
      </c>
      <c r="H785" s="2" t="n">
        <v>2</v>
      </c>
    </row>
    <row r="786" customFormat="false" ht="15.75" hidden="false" customHeight="false" outlineLevel="0" collapsed="false">
      <c r="A786" s="34" t="str">
        <f aca="false">HYPERLINK("http://www.ncbi.nlm.nih.gov/pubmed/30658573", "30658573")</f>
        <v>30658573</v>
      </c>
      <c r="B786" s="35" t="s">
        <v>639</v>
      </c>
      <c r="C786" s="36" t="s">
        <v>640</v>
      </c>
      <c r="D786" s="36" t="s">
        <v>641</v>
      </c>
      <c r="E786" s="37"/>
      <c r="F786" s="23" t="s">
        <v>642</v>
      </c>
      <c r="G786" s="36" t="n">
        <v>10</v>
      </c>
      <c r="H786" s="36" t="n">
        <v>6</v>
      </c>
      <c r="I786" s="36" t="n">
        <v>11</v>
      </c>
      <c r="J786" s="37"/>
      <c r="K786" s="37"/>
      <c r="L786" s="37"/>
      <c r="M786" s="37"/>
    </row>
    <row r="787" customFormat="false" ht="15.75" hidden="false" customHeight="false" outlineLevel="0" collapsed="false">
      <c r="F787" s="2" t="s">
        <v>643</v>
      </c>
      <c r="G787" s="2" t="n">
        <v>8</v>
      </c>
      <c r="H787" s="2" t="n">
        <v>3</v>
      </c>
    </row>
    <row r="788" customFormat="false" ht="15.75" hidden="false" customHeight="false" outlineLevel="0" collapsed="false">
      <c r="F788" s="2" t="s">
        <v>644</v>
      </c>
      <c r="G788" s="2" t="n">
        <v>5</v>
      </c>
      <c r="H788" s="2" t="n">
        <v>11</v>
      </c>
    </row>
    <row r="789" customFormat="false" ht="15.75" hidden="false" customHeight="false" outlineLevel="0" collapsed="false">
      <c r="F789" s="2" t="s">
        <v>645</v>
      </c>
      <c r="G789" s="2" t="n">
        <v>4</v>
      </c>
      <c r="H789" s="2" t="n">
        <v>7</v>
      </c>
    </row>
    <row r="790" customFormat="false" ht="15.75" hidden="false" customHeight="false" outlineLevel="0" collapsed="false">
      <c r="F790" s="2" t="s">
        <v>646</v>
      </c>
      <c r="G790" s="2" t="n">
        <v>6</v>
      </c>
      <c r="H790" s="2" t="n">
        <v>10</v>
      </c>
    </row>
    <row r="791" customFormat="false" ht="15.75" hidden="false" customHeight="false" outlineLevel="0" collapsed="false">
      <c r="F791" s="2" t="s">
        <v>647</v>
      </c>
      <c r="G791" s="2" t="n">
        <v>9</v>
      </c>
      <c r="H791" s="2" t="n">
        <v>4</v>
      </c>
    </row>
    <row r="792" customFormat="false" ht="15.75" hidden="false" customHeight="false" outlineLevel="0" collapsed="false">
      <c r="F792" s="2" t="s">
        <v>648</v>
      </c>
      <c r="G792" s="2" t="n">
        <v>11</v>
      </c>
      <c r="H792" s="2" t="n">
        <v>1</v>
      </c>
    </row>
    <row r="793" customFormat="false" ht="15.75" hidden="false" customHeight="false" outlineLevel="0" collapsed="false">
      <c r="F793" s="2" t="s">
        <v>649</v>
      </c>
      <c r="G793" s="2" t="n">
        <v>7</v>
      </c>
      <c r="H793" s="2" t="n">
        <v>2</v>
      </c>
    </row>
    <row r="794" customFormat="false" ht="15.75" hidden="false" customHeight="false" outlineLevel="0" collapsed="false">
      <c r="F794" s="2" t="s">
        <v>650</v>
      </c>
      <c r="G794" s="2" t="n">
        <v>3</v>
      </c>
      <c r="H794" s="2" t="n">
        <v>5</v>
      </c>
    </row>
    <row r="795" customFormat="false" ht="15.75" hidden="false" customHeight="false" outlineLevel="0" collapsed="false">
      <c r="F795" s="2" t="s">
        <v>651</v>
      </c>
      <c r="G795" s="2" t="n">
        <v>2</v>
      </c>
      <c r="H795" s="2" t="n">
        <v>9</v>
      </c>
    </row>
    <row r="796" customFormat="false" ht="15.75" hidden="false" customHeight="false" outlineLevel="0" collapsed="false">
      <c r="F796" s="2" t="s">
        <v>652</v>
      </c>
      <c r="G796" s="2" t="n">
        <v>1</v>
      </c>
      <c r="H796" s="2" t="n">
        <v>8</v>
      </c>
    </row>
    <row r="797" customFormat="false" ht="15.75" hidden="false" customHeight="false" outlineLevel="0" collapsed="false">
      <c r="A797" s="34" t="str">
        <f aca="false">HYPERLINK("http://www.ncbi.nlm.nih.gov/pubmed/32138645", "32138645")</f>
        <v>32138645</v>
      </c>
      <c r="B797" s="49" t="s">
        <v>653</v>
      </c>
      <c r="C797" s="23" t="s">
        <v>569</v>
      </c>
      <c r="D797" s="36" t="s">
        <v>318</v>
      </c>
      <c r="E797" s="36" t="s">
        <v>654</v>
      </c>
      <c r="F797" s="36" t="s">
        <v>655</v>
      </c>
      <c r="G797" s="36" t="n">
        <v>1</v>
      </c>
      <c r="H797" s="36" t="n">
        <v>4</v>
      </c>
      <c r="I797" s="36" t="n">
        <v>4</v>
      </c>
      <c r="J797" s="37"/>
      <c r="K797" s="37"/>
      <c r="L797" s="37"/>
      <c r="M797" s="37"/>
    </row>
    <row r="798" customFormat="false" ht="15.75" hidden="false" customHeight="false" outlineLevel="0" collapsed="false">
      <c r="F798" s="2" t="s">
        <v>576</v>
      </c>
      <c r="G798" s="2" t="n">
        <v>2</v>
      </c>
      <c r="H798" s="2" t="n">
        <v>1</v>
      </c>
    </row>
    <row r="799" customFormat="false" ht="15.75" hidden="false" customHeight="false" outlineLevel="0" collapsed="false">
      <c r="F799" s="2" t="s">
        <v>656</v>
      </c>
      <c r="G799" s="2" t="n">
        <v>3</v>
      </c>
      <c r="H799" s="2" t="n">
        <v>2</v>
      </c>
    </row>
    <row r="800" customFormat="false" ht="15.75" hidden="false" customHeight="false" outlineLevel="0" collapsed="false">
      <c r="F800" s="2" t="s">
        <v>657</v>
      </c>
      <c r="G800" s="2" t="n">
        <v>4</v>
      </c>
      <c r="H800" s="2" t="n">
        <v>3</v>
      </c>
    </row>
    <row r="801" customFormat="false" ht="15.75" hidden="false" customHeight="false" outlineLevel="0" collapsed="false">
      <c r="C801" s="23" t="s">
        <v>569</v>
      </c>
      <c r="D801" s="36" t="s">
        <v>658</v>
      </c>
      <c r="E801" s="36" t="s">
        <v>654</v>
      </c>
      <c r="F801" s="36" t="s">
        <v>576</v>
      </c>
      <c r="G801" s="36" t="n">
        <v>1</v>
      </c>
      <c r="H801" s="36" t="n">
        <v>1</v>
      </c>
      <c r="I801" s="2" t="n">
        <v>4</v>
      </c>
    </row>
    <row r="802" customFormat="false" ht="15.75" hidden="false" customHeight="false" outlineLevel="0" collapsed="false">
      <c r="F802" s="2" t="s">
        <v>657</v>
      </c>
      <c r="G802" s="2" t="n">
        <v>2</v>
      </c>
      <c r="H802" s="2" t="n">
        <v>3</v>
      </c>
    </row>
    <row r="803" customFormat="false" ht="15.75" hidden="false" customHeight="false" outlineLevel="0" collapsed="false">
      <c r="F803" s="2" t="s">
        <v>655</v>
      </c>
      <c r="G803" s="2" t="n">
        <v>3</v>
      </c>
      <c r="H803" s="2" t="n">
        <v>4</v>
      </c>
    </row>
    <row r="804" customFormat="false" ht="15.75" hidden="false" customHeight="false" outlineLevel="0" collapsed="false">
      <c r="F804" s="2" t="s">
        <v>656</v>
      </c>
      <c r="G804" s="2" t="n">
        <v>4</v>
      </c>
      <c r="H804" s="2" t="n">
        <v>2</v>
      </c>
    </row>
    <row r="805" customFormat="false" ht="15.75" hidden="false" customHeight="false" outlineLevel="0" collapsed="false">
      <c r="A805" s="34" t="str">
        <f aca="false">HYPERLINK("http://www.ncbi.nlm.nih.gov/pubmed/28808243", "28808243")</f>
        <v>28808243</v>
      </c>
      <c r="B805" s="35" t="s">
        <v>659</v>
      </c>
      <c r="C805" s="36" t="s">
        <v>660</v>
      </c>
      <c r="D805" s="36" t="s">
        <v>661</v>
      </c>
      <c r="E805" s="36" t="s">
        <v>662</v>
      </c>
      <c r="F805" s="23" t="s">
        <v>663</v>
      </c>
      <c r="G805" s="36" t="n">
        <v>5</v>
      </c>
      <c r="H805" s="36" t="n">
        <v>1</v>
      </c>
      <c r="I805" s="36" t="n">
        <v>5</v>
      </c>
      <c r="J805" s="37"/>
      <c r="K805" s="37"/>
      <c r="L805" s="37"/>
      <c r="M805" s="37"/>
    </row>
    <row r="806" customFormat="false" ht="15.75" hidden="false" customHeight="false" outlineLevel="0" collapsed="false">
      <c r="F806" s="2" t="s">
        <v>664</v>
      </c>
      <c r="G806" s="2" t="n">
        <v>2</v>
      </c>
      <c r="H806" s="2" t="n">
        <v>2</v>
      </c>
    </row>
    <row r="807" customFormat="false" ht="15.75" hidden="false" customHeight="false" outlineLevel="0" collapsed="false">
      <c r="F807" s="2" t="s">
        <v>597</v>
      </c>
      <c r="G807" s="2" t="n">
        <v>1</v>
      </c>
      <c r="H807" s="2" t="n">
        <v>3</v>
      </c>
    </row>
    <row r="808" customFormat="false" ht="15.75" hidden="false" customHeight="false" outlineLevel="0" collapsed="false">
      <c r="F808" s="2" t="s">
        <v>396</v>
      </c>
      <c r="G808" s="2" t="n">
        <v>4</v>
      </c>
      <c r="H808" s="2" t="n">
        <v>4</v>
      </c>
    </row>
    <row r="809" customFormat="false" ht="15.75" hidden="false" customHeight="false" outlineLevel="0" collapsed="false">
      <c r="F809" s="2" t="s">
        <v>593</v>
      </c>
      <c r="G809" s="2" t="n">
        <v>3</v>
      </c>
      <c r="H809" s="2" t="n">
        <v>5</v>
      </c>
    </row>
    <row r="810" customFormat="false" ht="15.75" hidden="false" customHeight="false" outlineLevel="0" collapsed="false">
      <c r="A810" s="34" t="str">
        <f aca="false">HYPERLINK("http://www.ncbi.nlm.nih.gov/pubmed/28934964", "28934964")</f>
        <v>28934964</v>
      </c>
      <c r="B810" s="50" t="s">
        <v>665</v>
      </c>
      <c r="C810" s="36" t="s">
        <v>666</v>
      </c>
      <c r="D810" s="36" t="s">
        <v>667</v>
      </c>
      <c r="E810" s="36" t="s">
        <v>668</v>
      </c>
      <c r="F810" s="36" t="s">
        <v>669</v>
      </c>
      <c r="G810" s="36" t="n">
        <v>1</v>
      </c>
      <c r="H810" s="36" t="n">
        <v>10</v>
      </c>
      <c r="I810" s="36" t="n">
        <v>11</v>
      </c>
      <c r="J810" s="37"/>
      <c r="K810" s="37"/>
      <c r="L810" s="37"/>
      <c r="M810" s="37"/>
    </row>
    <row r="811" customFormat="false" ht="15.75" hidden="false" customHeight="false" outlineLevel="0" collapsed="false">
      <c r="F811" s="2" t="s">
        <v>670</v>
      </c>
      <c r="G811" s="2" t="n">
        <v>2</v>
      </c>
      <c r="H811" s="2" t="n">
        <v>4</v>
      </c>
    </row>
    <row r="812" customFormat="false" ht="15.75" hidden="false" customHeight="false" outlineLevel="0" collapsed="false">
      <c r="F812" s="2" t="s">
        <v>671</v>
      </c>
      <c r="G812" s="2" t="n">
        <v>3</v>
      </c>
      <c r="H812" s="2" t="n">
        <v>8</v>
      </c>
    </row>
    <row r="813" customFormat="false" ht="15.75" hidden="false" customHeight="false" outlineLevel="0" collapsed="false">
      <c r="F813" s="2" t="s">
        <v>672</v>
      </c>
      <c r="G813" s="2" t="n">
        <v>4</v>
      </c>
      <c r="H813" s="2" t="n">
        <v>1</v>
      </c>
    </row>
    <row r="814" customFormat="false" ht="15.75" hidden="false" customHeight="false" outlineLevel="0" collapsed="false">
      <c r="F814" s="2" t="s">
        <v>673</v>
      </c>
      <c r="G814" s="2" t="n">
        <v>5</v>
      </c>
      <c r="H814" s="2" t="n">
        <v>3</v>
      </c>
    </row>
    <row r="815" customFormat="false" ht="15.75" hidden="false" customHeight="false" outlineLevel="0" collapsed="false">
      <c r="F815" s="2" t="s">
        <v>674</v>
      </c>
      <c r="G815" s="2" t="n">
        <v>6</v>
      </c>
      <c r="H815" s="2" t="n">
        <v>5</v>
      </c>
    </row>
    <row r="816" customFormat="false" ht="15.75" hidden="false" customHeight="false" outlineLevel="0" collapsed="false">
      <c r="F816" s="2" t="s">
        <v>675</v>
      </c>
      <c r="G816" s="2" t="n">
        <v>7</v>
      </c>
      <c r="H816" s="2" t="n">
        <v>6</v>
      </c>
    </row>
    <row r="817" customFormat="false" ht="15.75" hidden="false" customHeight="false" outlineLevel="0" collapsed="false">
      <c r="F817" s="2" t="s">
        <v>676</v>
      </c>
      <c r="G817" s="2" t="n">
        <v>8</v>
      </c>
      <c r="H817" s="2" t="n">
        <v>9</v>
      </c>
    </row>
    <row r="818" customFormat="false" ht="15.75" hidden="false" customHeight="false" outlineLevel="0" collapsed="false">
      <c r="F818" s="2" t="s">
        <v>677</v>
      </c>
      <c r="G818" s="2" t="n">
        <v>9</v>
      </c>
      <c r="H818" s="2" t="n">
        <v>7</v>
      </c>
    </row>
    <row r="819" customFormat="false" ht="15.75" hidden="false" customHeight="false" outlineLevel="0" collapsed="false">
      <c r="F819" s="2" t="s">
        <v>582</v>
      </c>
      <c r="G819" s="2" t="n">
        <v>10</v>
      </c>
      <c r="H819" s="2" t="n">
        <v>2</v>
      </c>
    </row>
    <row r="820" customFormat="false" ht="15.75" hidden="false" customHeight="false" outlineLevel="0" collapsed="false">
      <c r="F820" s="2" t="s">
        <v>435</v>
      </c>
      <c r="G820" s="2" t="n">
        <v>11</v>
      </c>
      <c r="H820" s="2" t="n">
        <v>11</v>
      </c>
    </row>
    <row r="821" customFormat="false" ht="15.75" hidden="false" customHeight="false" outlineLevel="0" collapsed="false">
      <c r="A821" s="34" t="str">
        <f aca="false">HYPERLINK("http://www.ncbi.nlm.nih.gov/pubmed/31324872", "31324872")</f>
        <v>31324872</v>
      </c>
      <c r="B821" s="49" t="s">
        <v>678</v>
      </c>
      <c r="C821" s="36" t="s">
        <v>679</v>
      </c>
      <c r="D821" s="36" t="s">
        <v>680</v>
      </c>
      <c r="E821" s="36" t="s">
        <v>681</v>
      </c>
      <c r="F821" s="36" t="s">
        <v>682</v>
      </c>
      <c r="G821" s="36" t="n">
        <v>8</v>
      </c>
      <c r="H821" s="36" t="n">
        <v>1</v>
      </c>
      <c r="I821" s="36" t="n">
        <v>9</v>
      </c>
      <c r="J821" s="37"/>
      <c r="K821" s="37"/>
      <c r="L821" s="37"/>
      <c r="M821" s="37"/>
    </row>
    <row r="822" customFormat="false" ht="15.75" hidden="false" customHeight="false" outlineLevel="0" collapsed="false">
      <c r="F822" s="2" t="s">
        <v>683</v>
      </c>
      <c r="G822" s="2" t="n">
        <v>6</v>
      </c>
      <c r="H822" s="2" t="n">
        <v>2</v>
      </c>
    </row>
    <row r="823" customFormat="false" ht="15.75" hidden="false" customHeight="false" outlineLevel="0" collapsed="false">
      <c r="F823" s="2" t="s">
        <v>684</v>
      </c>
      <c r="G823" s="2" t="n">
        <v>7</v>
      </c>
      <c r="H823" s="2" t="n">
        <v>3</v>
      </c>
    </row>
    <row r="824" customFormat="false" ht="15.75" hidden="false" customHeight="false" outlineLevel="0" collapsed="false">
      <c r="F824" s="2" t="s">
        <v>685</v>
      </c>
      <c r="G824" s="2" t="n">
        <v>2</v>
      </c>
      <c r="H824" s="2" t="n">
        <v>4</v>
      </c>
    </row>
    <row r="825" customFormat="false" ht="15.75" hidden="false" customHeight="false" outlineLevel="0" collapsed="false">
      <c r="F825" s="2" t="s">
        <v>686</v>
      </c>
      <c r="G825" s="2" t="n">
        <v>5</v>
      </c>
      <c r="H825" s="2" t="n">
        <v>5</v>
      </c>
    </row>
    <row r="826" customFormat="false" ht="15.75" hidden="false" customHeight="false" outlineLevel="0" collapsed="false">
      <c r="F826" s="2" t="s">
        <v>687</v>
      </c>
      <c r="G826" s="2" t="n">
        <v>4</v>
      </c>
      <c r="H826" s="2" t="n">
        <v>6</v>
      </c>
    </row>
    <row r="827" customFormat="false" ht="15.75" hidden="false" customHeight="false" outlineLevel="0" collapsed="false">
      <c r="F827" s="2" t="s">
        <v>688</v>
      </c>
      <c r="G827" s="2" t="n">
        <v>9</v>
      </c>
      <c r="H827" s="2" t="n">
        <v>7</v>
      </c>
    </row>
    <row r="828" customFormat="false" ht="15.75" hidden="false" customHeight="false" outlineLevel="0" collapsed="false">
      <c r="F828" s="2" t="s">
        <v>689</v>
      </c>
      <c r="G828" s="2" t="n">
        <v>3</v>
      </c>
      <c r="H828" s="2" t="n">
        <v>8</v>
      </c>
    </row>
    <row r="829" customFormat="false" ht="15.75" hidden="false" customHeight="false" outlineLevel="0" collapsed="false">
      <c r="F829" s="2" t="s">
        <v>690</v>
      </c>
      <c r="G829" s="2" t="n">
        <v>1</v>
      </c>
      <c r="H829" s="2" t="n">
        <v>9</v>
      </c>
    </row>
    <row r="830" customFormat="false" ht="15.75" hidden="false" customHeight="false" outlineLevel="0" collapsed="false">
      <c r="A830" s="34" t="str">
        <f aca="false">HYPERLINK("http://www.ncbi.nlm.nih.gov/pubmed/31159850", "31159850")</f>
        <v>31159850</v>
      </c>
      <c r="B830" s="49" t="s">
        <v>691</v>
      </c>
      <c r="C830" s="36" t="s">
        <v>692</v>
      </c>
      <c r="D830" s="36" t="s">
        <v>693</v>
      </c>
      <c r="E830" s="36" t="s">
        <v>694</v>
      </c>
      <c r="F830" s="51" t="s">
        <v>695</v>
      </c>
      <c r="G830" s="36" t="n">
        <v>29</v>
      </c>
      <c r="H830" s="36" t="n">
        <v>31</v>
      </c>
      <c r="I830" s="36" t="n">
        <v>50</v>
      </c>
      <c r="J830" s="37"/>
      <c r="K830" s="37"/>
      <c r="L830" s="37"/>
      <c r="M830" s="36" t="s">
        <v>696</v>
      </c>
    </row>
    <row r="831" customFormat="false" ht="15.75" hidden="false" customHeight="false" outlineLevel="0" collapsed="false">
      <c r="F831" s="52" t="s">
        <v>697</v>
      </c>
      <c r="G831" s="2" t="n">
        <v>45.5</v>
      </c>
      <c r="H831" s="2" t="n">
        <v>41</v>
      </c>
      <c r="M831" s="2" t="s">
        <v>698</v>
      </c>
    </row>
    <row r="832" customFormat="false" ht="15.75" hidden="false" customHeight="false" outlineLevel="0" collapsed="false">
      <c r="F832" s="52" t="s">
        <v>699</v>
      </c>
      <c r="G832" s="2" t="n">
        <v>32</v>
      </c>
      <c r="H832" s="2" t="n">
        <v>14.5</v>
      </c>
    </row>
    <row r="833" customFormat="false" ht="15.75" hidden="false" customHeight="false" outlineLevel="0" collapsed="false">
      <c r="F833" s="52" t="s">
        <v>700</v>
      </c>
      <c r="G833" s="2" t="n">
        <v>24.5</v>
      </c>
      <c r="H833" s="2" t="n">
        <v>2.5</v>
      </c>
    </row>
    <row r="834" customFormat="false" ht="15.75" hidden="false" customHeight="false" outlineLevel="0" collapsed="false">
      <c r="F834" s="52" t="s">
        <v>701</v>
      </c>
      <c r="G834" s="2" t="n">
        <v>38</v>
      </c>
      <c r="H834" s="2" t="n">
        <v>44</v>
      </c>
    </row>
    <row r="835" customFormat="false" ht="15.75" hidden="false" customHeight="false" outlineLevel="0" collapsed="false">
      <c r="F835" s="52" t="s">
        <v>702</v>
      </c>
      <c r="G835" s="2" t="n">
        <v>50</v>
      </c>
      <c r="H835" s="2" t="n">
        <v>7</v>
      </c>
    </row>
    <row r="836" customFormat="false" ht="15.75" hidden="false" customHeight="false" outlineLevel="0" collapsed="false">
      <c r="F836" s="52" t="s">
        <v>703</v>
      </c>
      <c r="G836" s="2" t="n">
        <v>30.5</v>
      </c>
      <c r="H836" s="2" t="n">
        <v>36.5</v>
      </c>
    </row>
    <row r="837" customFormat="false" ht="15.75" hidden="false" customHeight="false" outlineLevel="0" collapsed="false">
      <c r="F837" s="52" t="s">
        <v>538</v>
      </c>
      <c r="G837" s="2" t="n">
        <v>26.5</v>
      </c>
      <c r="H837" s="2" t="n">
        <v>49.5</v>
      </c>
    </row>
    <row r="838" customFormat="false" ht="15.75" hidden="false" customHeight="false" outlineLevel="0" collapsed="false">
      <c r="F838" s="52" t="s">
        <v>704</v>
      </c>
      <c r="G838" s="2" t="n">
        <v>49</v>
      </c>
      <c r="H838" s="2" t="n">
        <v>36.5</v>
      </c>
    </row>
    <row r="839" customFormat="false" ht="15.75" hidden="false" customHeight="false" outlineLevel="0" collapsed="false">
      <c r="F839" s="52" t="s">
        <v>705</v>
      </c>
      <c r="G839" s="2" t="n">
        <v>36.5</v>
      </c>
      <c r="H839" s="2" t="n">
        <v>43</v>
      </c>
    </row>
    <row r="840" customFormat="false" ht="15.75" hidden="false" customHeight="false" outlineLevel="0" collapsed="false">
      <c r="F840" s="52" t="s">
        <v>706</v>
      </c>
      <c r="G840" s="2" t="n">
        <v>16</v>
      </c>
      <c r="H840" s="2" t="n">
        <v>32</v>
      </c>
    </row>
    <row r="841" customFormat="false" ht="15.75" hidden="false" customHeight="false" outlineLevel="0" collapsed="false">
      <c r="F841" s="52" t="s">
        <v>707</v>
      </c>
      <c r="G841" s="2" t="n">
        <v>17.5</v>
      </c>
      <c r="H841" s="2" t="n">
        <v>27</v>
      </c>
    </row>
    <row r="842" customFormat="false" ht="15.75" hidden="false" customHeight="false" outlineLevel="0" collapsed="false">
      <c r="F842" s="52" t="s">
        <v>708</v>
      </c>
      <c r="G842" s="2" t="n">
        <v>14</v>
      </c>
      <c r="H842" s="2" t="n">
        <v>46</v>
      </c>
    </row>
    <row r="843" customFormat="false" ht="15.75" hidden="false" customHeight="false" outlineLevel="0" collapsed="false">
      <c r="F843" s="52" t="s">
        <v>709</v>
      </c>
      <c r="G843" s="2" t="n">
        <v>24.5</v>
      </c>
      <c r="H843" s="2" t="n">
        <v>33</v>
      </c>
    </row>
    <row r="844" customFormat="false" ht="15.75" hidden="false" customHeight="false" outlineLevel="0" collapsed="false">
      <c r="F844" s="52" t="s">
        <v>710</v>
      </c>
      <c r="G844" s="2" t="n">
        <v>41</v>
      </c>
      <c r="H844" s="2" t="n">
        <v>24</v>
      </c>
    </row>
    <row r="845" customFormat="false" ht="15.75" hidden="false" customHeight="false" outlineLevel="0" collapsed="false">
      <c r="F845" s="52" t="s">
        <v>711</v>
      </c>
      <c r="G845" s="2" t="n">
        <v>22</v>
      </c>
      <c r="H845" s="2" t="n">
        <v>28.5</v>
      </c>
    </row>
    <row r="846" customFormat="false" ht="15.75" hidden="false" customHeight="false" outlineLevel="0" collapsed="false">
      <c r="F846" s="52" t="s">
        <v>712</v>
      </c>
      <c r="G846" s="2" t="n">
        <v>1</v>
      </c>
      <c r="H846" s="2" t="n">
        <v>23</v>
      </c>
    </row>
    <row r="847" customFormat="false" ht="15.75" hidden="false" customHeight="false" outlineLevel="0" collapsed="false">
      <c r="F847" s="52" t="s">
        <v>713</v>
      </c>
      <c r="G847" s="2" t="n">
        <v>41</v>
      </c>
      <c r="H847" s="2" t="n">
        <v>2.5</v>
      </c>
    </row>
    <row r="848" customFormat="false" ht="15.75" hidden="false" customHeight="false" outlineLevel="0" collapsed="false">
      <c r="F848" s="52" t="s">
        <v>714</v>
      </c>
      <c r="G848" s="2" t="n">
        <v>45.5</v>
      </c>
      <c r="H848" s="2" t="n">
        <v>16</v>
      </c>
    </row>
    <row r="849" customFormat="false" ht="15.75" hidden="false" customHeight="false" outlineLevel="0" collapsed="false">
      <c r="F849" s="52" t="s">
        <v>715</v>
      </c>
      <c r="G849" s="2" t="n">
        <v>43.5</v>
      </c>
      <c r="H849" s="2" t="n">
        <v>11</v>
      </c>
    </row>
    <row r="850" customFormat="false" ht="15.75" hidden="false" customHeight="false" outlineLevel="0" collapsed="false">
      <c r="F850" s="52" t="s">
        <v>716</v>
      </c>
      <c r="G850" s="2" t="n">
        <v>6</v>
      </c>
      <c r="H850" s="2" t="n">
        <v>14.5</v>
      </c>
    </row>
    <row r="851" customFormat="false" ht="15.75" hidden="false" customHeight="false" outlineLevel="0" collapsed="false">
      <c r="F851" s="52" t="s">
        <v>717</v>
      </c>
      <c r="G851" s="2" t="n">
        <v>47</v>
      </c>
      <c r="H851" s="2" t="n">
        <v>48</v>
      </c>
    </row>
    <row r="852" customFormat="false" ht="15.75" hidden="false" customHeight="false" outlineLevel="0" collapsed="false">
      <c r="F852" s="52" t="s">
        <v>718</v>
      </c>
      <c r="G852" s="2" t="n">
        <v>4.5</v>
      </c>
      <c r="H852" s="2" t="n">
        <v>8.5</v>
      </c>
    </row>
    <row r="853" customFormat="false" ht="15.75" hidden="false" customHeight="false" outlineLevel="0" collapsed="false">
      <c r="F853" s="52" t="s">
        <v>719</v>
      </c>
      <c r="G853" s="2" t="n">
        <v>2.5</v>
      </c>
      <c r="H853" s="2" t="n">
        <v>39.5</v>
      </c>
    </row>
    <row r="854" customFormat="false" ht="15.75" hidden="false" customHeight="false" outlineLevel="0" collapsed="false">
      <c r="F854" s="52" t="s">
        <v>720</v>
      </c>
      <c r="G854" s="2" t="n">
        <v>11.5</v>
      </c>
      <c r="H854" s="2" t="n">
        <v>13</v>
      </c>
    </row>
    <row r="855" customFormat="false" ht="15.75" hidden="false" customHeight="false" outlineLevel="0" collapsed="false">
      <c r="F855" s="52" t="s">
        <v>721</v>
      </c>
      <c r="G855" s="2" t="n">
        <v>11.5</v>
      </c>
      <c r="H855" s="2" t="n">
        <v>19.5</v>
      </c>
    </row>
    <row r="856" customFormat="false" ht="15.75" hidden="false" customHeight="false" outlineLevel="0" collapsed="false">
      <c r="F856" s="52" t="s">
        <v>722</v>
      </c>
      <c r="G856" s="2" t="n">
        <v>14</v>
      </c>
      <c r="H856" s="2" t="n">
        <v>49.5</v>
      </c>
    </row>
    <row r="857" customFormat="false" ht="15.75" hidden="false" customHeight="false" outlineLevel="0" collapsed="false">
      <c r="F857" s="52" t="s">
        <v>723</v>
      </c>
      <c r="G857" s="2" t="n">
        <v>43.5</v>
      </c>
      <c r="H857" s="2" t="n">
        <v>39.5</v>
      </c>
    </row>
    <row r="858" customFormat="false" ht="15.75" hidden="false" customHeight="false" outlineLevel="0" collapsed="false">
      <c r="F858" s="52" t="s">
        <v>724</v>
      </c>
      <c r="G858" s="2" t="n">
        <v>36.5</v>
      </c>
      <c r="H858" s="2" t="n">
        <v>47</v>
      </c>
    </row>
    <row r="859" customFormat="false" ht="15.75" hidden="false" customHeight="false" outlineLevel="0" collapsed="false">
      <c r="F859" s="52" t="s">
        <v>725</v>
      </c>
      <c r="G859" s="2" t="n">
        <v>34.5</v>
      </c>
      <c r="H859" s="2" t="n">
        <v>18</v>
      </c>
    </row>
    <row r="860" customFormat="false" ht="15.75" hidden="false" customHeight="false" outlineLevel="0" collapsed="false">
      <c r="F860" s="52" t="s">
        <v>726</v>
      </c>
      <c r="G860" s="2" t="n">
        <v>26.5</v>
      </c>
      <c r="H860" s="2" t="n">
        <v>42</v>
      </c>
    </row>
    <row r="861" customFormat="false" ht="15.75" hidden="false" customHeight="false" outlineLevel="0" collapsed="false">
      <c r="F861" s="52" t="s">
        <v>727</v>
      </c>
      <c r="G861" s="2" t="n">
        <v>9</v>
      </c>
      <c r="H861" s="2" t="n">
        <v>45</v>
      </c>
    </row>
    <row r="862" customFormat="false" ht="15.75" hidden="false" customHeight="false" outlineLevel="0" collapsed="false">
      <c r="F862" s="52" t="s">
        <v>728</v>
      </c>
      <c r="G862" s="2" t="n">
        <v>22</v>
      </c>
      <c r="H862" s="2" t="n">
        <v>38</v>
      </c>
    </row>
    <row r="863" customFormat="false" ht="15.75" hidden="false" customHeight="false" outlineLevel="0" collapsed="false">
      <c r="F863" s="52" t="s">
        <v>729</v>
      </c>
      <c r="G863" s="2" t="n">
        <v>33</v>
      </c>
      <c r="H863" s="2" t="n">
        <v>12</v>
      </c>
    </row>
    <row r="864" customFormat="false" ht="15.75" hidden="false" customHeight="false" outlineLevel="0" collapsed="false">
      <c r="F864" s="52" t="s">
        <v>730</v>
      </c>
      <c r="G864" s="2" t="n">
        <v>39</v>
      </c>
      <c r="H864" s="2" t="n">
        <v>5</v>
      </c>
    </row>
    <row r="865" customFormat="false" ht="15.75" hidden="false" customHeight="false" outlineLevel="0" collapsed="false">
      <c r="F865" s="52" t="s">
        <v>731</v>
      </c>
      <c r="G865" s="2" t="n">
        <v>10</v>
      </c>
      <c r="H865" s="2" t="n">
        <v>1</v>
      </c>
    </row>
    <row r="866" customFormat="false" ht="15.75" hidden="false" customHeight="false" outlineLevel="0" collapsed="false">
      <c r="F866" s="52" t="s">
        <v>732</v>
      </c>
      <c r="G866" s="2" t="n">
        <v>28</v>
      </c>
      <c r="H866" s="2" t="n">
        <v>10</v>
      </c>
    </row>
    <row r="867" customFormat="false" ht="15.75" hidden="false" customHeight="false" outlineLevel="0" collapsed="false">
      <c r="F867" s="52" t="s">
        <v>733</v>
      </c>
      <c r="G867" s="2" t="n">
        <v>19</v>
      </c>
      <c r="H867" s="2" t="n">
        <v>30</v>
      </c>
    </row>
    <row r="868" customFormat="false" ht="15.75" hidden="false" customHeight="false" outlineLevel="0" collapsed="false">
      <c r="F868" s="52" t="s">
        <v>734</v>
      </c>
      <c r="G868" s="2" t="n">
        <v>7</v>
      </c>
      <c r="H868" s="2" t="n">
        <v>35</v>
      </c>
    </row>
    <row r="869" customFormat="false" ht="15.75" hidden="false" customHeight="false" outlineLevel="0" collapsed="false">
      <c r="F869" s="52" t="s">
        <v>735</v>
      </c>
      <c r="G869" s="2" t="n">
        <v>48</v>
      </c>
      <c r="H869" s="2" t="n">
        <v>21</v>
      </c>
    </row>
    <row r="870" customFormat="false" ht="15.75" hidden="false" customHeight="false" outlineLevel="0" collapsed="false">
      <c r="F870" s="52" t="s">
        <v>736</v>
      </c>
      <c r="G870" s="2" t="n">
        <v>2.5</v>
      </c>
      <c r="H870" s="2" t="n">
        <v>22</v>
      </c>
    </row>
    <row r="871" customFormat="false" ht="15.75" hidden="false" customHeight="false" outlineLevel="0" collapsed="false">
      <c r="F871" s="52" t="s">
        <v>737</v>
      </c>
      <c r="G871" s="2" t="n">
        <v>14</v>
      </c>
      <c r="H871" s="2" t="n">
        <v>26</v>
      </c>
    </row>
    <row r="872" customFormat="false" ht="15.75" hidden="false" customHeight="false" outlineLevel="0" collapsed="false">
      <c r="F872" s="52" t="s">
        <v>738</v>
      </c>
      <c r="G872" s="2" t="n">
        <v>34.5</v>
      </c>
      <c r="H872" s="2" t="n">
        <v>25</v>
      </c>
    </row>
    <row r="873" customFormat="false" ht="15.75" hidden="false" customHeight="false" outlineLevel="0" collapsed="false">
      <c r="F873" s="52" t="s">
        <v>739</v>
      </c>
      <c r="G873" s="2" t="n">
        <v>20</v>
      </c>
      <c r="H873" s="2" t="n">
        <v>28.5</v>
      </c>
    </row>
    <row r="874" customFormat="false" ht="15.75" hidden="false" customHeight="false" outlineLevel="0" collapsed="false">
      <c r="F874" s="52" t="s">
        <v>740</v>
      </c>
      <c r="G874" s="2" t="n">
        <v>41</v>
      </c>
      <c r="H874" s="2" t="n">
        <v>17</v>
      </c>
    </row>
    <row r="875" customFormat="false" ht="15.75" hidden="false" customHeight="false" outlineLevel="0" collapsed="false">
      <c r="F875" s="52" t="s">
        <v>741</v>
      </c>
      <c r="G875" s="2" t="n">
        <v>4.5</v>
      </c>
      <c r="H875" s="2" t="n">
        <v>34</v>
      </c>
    </row>
    <row r="876" customFormat="false" ht="15.75" hidden="false" customHeight="false" outlineLevel="0" collapsed="false">
      <c r="F876" s="52" t="s">
        <v>742</v>
      </c>
      <c r="G876" s="2" t="n">
        <v>22</v>
      </c>
      <c r="H876" s="2" t="n">
        <v>5</v>
      </c>
    </row>
    <row r="877" customFormat="false" ht="15.75" hidden="false" customHeight="false" outlineLevel="0" collapsed="false">
      <c r="F877" s="52" t="s">
        <v>743</v>
      </c>
      <c r="G877" s="2" t="n">
        <v>17.5</v>
      </c>
      <c r="H877" s="2" t="n">
        <v>19.5</v>
      </c>
    </row>
    <row r="878" customFormat="false" ht="15.75" hidden="false" customHeight="false" outlineLevel="0" collapsed="false">
      <c r="F878" s="52" t="s">
        <v>744</v>
      </c>
      <c r="G878" s="2" t="n">
        <v>30.5</v>
      </c>
      <c r="H878" s="2" t="n">
        <v>5</v>
      </c>
    </row>
    <row r="879" customFormat="false" ht="15.75" hidden="false" customHeight="false" outlineLevel="0" collapsed="false">
      <c r="F879" s="52" t="s">
        <v>745</v>
      </c>
      <c r="G879" s="2" t="n">
        <v>8</v>
      </c>
      <c r="H879" s="2" t="n">
        <v>8.5</v>
      </c>
    </row>
    <row r="880" customFormat="false" ht="15.75" hidden="false" customHeight="false" outlineLevel="0" collapsed="false">
      <c r="A880" s="34" t="str">
        <f aca="false">HYPERLINK("http://www.ncbi.nlm.nih.gov/pubmed/31136576", "31136576")</f>
        <v>31136576</v>
      </c>
      <c r="B880" s="49" t="s">
        <v>746</v>
      </c>
      <c r="C880" s="53" t="s">
        <v>747</v>
      </c>
      <c r="D880" s="36" t="s">
        <v>748</v>
      </c>
      <c r="E880" s="36" t="s">
        <v>749</v>
      </c>
      <c r="F880" s="54" t="s">
        <v>750</v>
      </c>
      <c r="G880" s="36" t="n">
        <v>9</v>
      </c>
      <c r="H880" s="36" t="n">
        <v>1</v>
      </c>
      <c r="I880" s="36" t="n">
        <v>10</v>
      </c>
      <c r="J880" s="37"/>
      <c r="K880" s="37"/>
      <c r="L880" s="36" t="s">
        <v>751</v>
      </c>
      <c r="M880" s="37"/>
    </row>
    <row r="881" customFormat="false" ht="15.75" hidden="false" customHeight="false" outlineLevel="0" collapsed="false">
      <c r="F881" s="55" t="s">
        <v>576</v>
      </c>
      <c r="G881" s="2" t="n">
        <v>10</v>
      </c>
      <c r="H881" s="2" t="n">
        <v>3.5</v>
      </c>
    </row>
    <row r="882" customFormat="false" ht="15.75" hidden="false" customHeight="false" outlineLevel="0" collapsed="false">
      <c r="F882" s="55" t="s">
        <v>538</v>
      </c>
      <c r="G882" s="2" t="n">
        <v>2</v>
      </c>
      <c r="H882" s="2" t="n">
        <v>3.5</v>
      </c>
    </row>
    <row r="883" customFormat="false" ht="15.75" hidden="false" customHeight="false" outlineLevel="0" collapsed="false">
      <c r="F883" s="55" t="s">
        <v>704</v>
      </c>
      <c r="G883" s="2" t="n">
        <v>8</v>
      </c>
      <c r="H883" s="2" t="n">
        <v>8</v>
      </c>
    </row>
    <row r="884" customFormat="false" ht="15.75" hidden="false" customHeight="false" outlineLevel="0" collapsed="false">
      <c r="F884" s="55" t="s">
        <v>752</v>
      </c>
      <c r="G884" s="2" t="n">
        <v>3</v>
      </c>
      <c r="H884" s="2" t="n">
        <v>6</v>
      </c>
    </row>
    <row r="885" customFormat="false" ht="15.75" hidden="false" customHeight="false" outlineLevel="0" collapsed="false">
      <c r="F885" s="55" t="s">
        <v>714</v>
      </c>
      <c r="G885" s="2" t="n">
        <v>7</v>
      </c>
      <c r="H885" s="2" t="n">
        <v>9</v>
      </c>
    </row>
    <row r="886" customFormat="false" ht="15.75" hidden="false" customHeight="false" outlineLevel="0" collapsed="false">
      <c r="F886" s="55" t="s">
        <v>753</v>
      </c>
      <c r="G886" s="2" t="n">
        <v>1</v>
      </c>
      <c r="H886" s="2" t="n">
        <v>7</v>
      </c>
    </row>
    <row r="887" customFormat="false" ht="15.75" hidden="false" customHeight="false" outlineLevel="0" collapsed="false">
      <c r="F887" s="55" t="s">
        <v>540</v>
      </c>
      <c r="G887" s="2" t="n">
        <v>5</v>
      </c>
      <c r="H887" s="2" t="n">
        <v>10</v>
      </c>
    </row>
    <row r="888" customFormat="false" ht="15.75" hidden="false" customHeight="false" outlineLevel="0" collapsed="false">
      <c r="F888" s="55" t="s">
        <v>537</v>
      </c>
      <c r="G888" s="2" t="n">
        <v>6</v>
      </c>
      <c r="H888" s="2" t="n">
        <v>2</v>
      </c>
    </row>
    <row r="889" customFormat="false" ht="15.75" hidden="false" customHeight="false" outlineLevel="0" collapsed="false">
      <c r="F889" s="55" t="s">
        <v>754</v>
      </c>
      <c r="G889" s="2" t="n">
        <v>4</v>
      </c>
      <c r="H889" s="2" t="n">
        <v>5</v>
      </c>
    </row>
    <row r="890" customFormat="false" ht="15.75" hidden="false" customHeight="false" outlineLevel="0" collapsed="false">
      <c r="C890" s="56" t="s">
        <v>755</v>
      </c>
      <c r="D890" s="36" t="s">
        <v>756</v>
      </c>
      <c r="E890" s="36" t="s">
        <v>749</v>
      </c>
      <c r="F890" s="54" t="s">
        <v>750</v>
      </c>
      <c r="G890" s="36" t="n">
        <v>1</v>
      </c>
      <c r="H890" s="36" t="n">
        <v>1</v>
      </c>
      <c r="I890" s="2" t="n">
        <v>10</v>
      </c>
    </row>
    <row r="891" customFormat="false" ht="15.75" hidden="false" customHeight="false" outlineLevel="0" collapsed="false">
      <c r="F891" s="55" t="s">
        <v>576</v>
      </c>
      <c r="G891" s="2" t="n">
        <v>4</v>
      </c>
      <c r="H891" s="2" t="n">
        <v>3.5</v>
      </c>
    </row>
    <row r="892" customFormat="false" ht="15.75" hidden="false" customHeight="false" outlineLevel="0" collapsed="false">
      <c r="F892" s="55" t="s">
        <v>538</v>
      </c>
      <c r="G892" s="2" t="n">
        <v>10</v>
      </c>
      <c r="H892" s="2" t="n">
        <v>3.5</v>
      </c>
    </row>
    <row r="893" customFormat="false" ht="15.75" hidden="false" customHeight="false" outlineLevel="0" collapsed="false">
      <c r="F893" s="55" t="s">
        <v>704</v>
      </c>
      <c r="G893" s="2" t="n">
        <v>8</v>
      </c>
      <c r="H893" s="2" t="n">
        <v>8</v>
      </c>
    </row>
    <row r="894" customFormat="false" ht="15.75" hidden="false" customHeight="false" outlineLevel="0" collapsed="false">
      <c r="F894" s="55" t="s">
        <v>752</v>
      </c>
      <c r="G894" s="2" t="n">
        <v>5</v>
      </c>
      <c r="H894" s="2" t="n">
        <v>6</v>
      </c>
    </row>
    <row r="895" customFormat="false" ht="15.75" hidden="false" customHeight="false" outlineLevel="0" collapsed="false">
      <c r="F895" s="55" t="s">
        <v>714</v>
      </c>
      <c r="G895" s="2" t="n">
        <v>6</v>
      </c>
      <c r="H895" s="2" t="n">
        <v>9</v>
      </c>
    </row>
    <row r="896" customFormat="false" ht="15.75" hidden="false" customHeight="false" outlineLevel="0" collapsed="false">
      <c r="F896" s="55" t="s">
        <v>753</v>
      </c>
      <c r="G896" s="2" t="n">
        <v>2</v>
      </c>
      <c r="H896" s="2" t="n">
        <v>7</v>
      </c>
    </row>
    <row r="897" customFormat="false" ht="15.75" hidden="false" customHeight="false" outlineLevel="0" collapsed="false">
      <c r="F897" s="55" t="s">
        <v>540</v>
      </c>
      <c r="G897" s="2" t="n">
        <v>9</v>
      </c>
      <c r="H897" s="2" t="n">
        <v>10</v>
      </c>
    </row>
    <row r="898" customFormat="false" ht="15.75" hidden="false" customHeight="false" outlineLevel="0" collapsed="false">
      <c r="F898" s="55" t="s">
        <v>537</v>
      </c>
      <c r="G898" s="2" t="n">
        <v>3</v>
      </c>
      <c r="H898" s="2" t="n">
        <v>2</v>
      </c>
    </row>
    <row r="899" customFormat="false" ht="15.75" hidden="false" customHeight="false" outlineLevel="0" collapsed="false">
      <c r="F899" s="55" t="s">
        <v>754</v>
      </c>
      <c r="G899" s="2" t="n">
        <v>7</v>
      </c>
      <c r="H899" s="2" t="n">
        <v>5</v>
      </c>
    </row>
    <row r="900" customFormat="false" ht="15.75" hidden="false" customHeight="false" outlineLevel="0" collapsed="false">
      <c r="A900" s="34" t="str">
        <f aca="false">HYPERLINK("http://www.ncbi.nlm.nih.gov/pubmed/31077315", "31077315")</f>
        <v>31077315</v>
      </c>
      <c r="B900" s="57" t="s">
        <v>757</v>
      </c>
      <c r="C900" s="37" t="s">
        <v>169</v>
      </c>
      <c r="D900" s="58" t="s">
        <v>758</v>
      </c>
      <c r="E900" s="36" t="s">
        <v>759</v>
      </c>
      <c r="F900" s="51" t="s">
        <v>760</v>
      </c>
      <c r="G900" s="36" t="n">
        <v>1</v>
      </c>
      <c r="H900" s="36" t="n">
        <v>10</v>
      </c>
      <c r="I900" s="36" t="n">
        <v>10</v>
      </c>
      <c r="J900" s="37"/>
      <c r="K900" s="37"/>
      <c r="L900" s="37"/>
      <c r="M900" s="37"/>
    </row>
    <row r="901" customFormat="false" ht="15.75" hidden="false" customHeight="false" outlineLevel="0" collapsed="false">
      <c r="F901" s="52" t="s">
        <v>761</v>
      </c>
      <c r="G901" s="2" t="n">
        <v>2</v>
      </c>
      <c r="H901" s="2" t="n">
        <v>8</v>
      </c>
    </row>
    <row r="902" customFormat="false" ht="15.75" hidden="false" customHeight="false" outlineLevel="0" collapsed="false">
      <c r="F902" s="52" t="s">
        <v>762</v>
      </c>
      <c r="G902" s="2" t="n">
        <v>3</v>
      </c>
      <c r="H902" s="2" t="n">
        <v>2</v>
      </c>
    </row>
    <row r="903" customFormat="false" ht="15.75" hidden="false" customHeight="false" outlineLevel="0" collapsed="false">
      <c r="F903" s="52" t="s">
        <v>763</v>
      </c>
      <c r="G903" s="2" t="n">
        <v>4</v>
      </c>
      <c r="H903" s="2" t="n">
        <v>1</v>
      </c>
    </row>
    <row r="904" customFormat="false" ht="15.75" hidden="false" customHeight="false" outlineLevel="0" collapsed="false">
      <c r="F904" s="52" t="s">
        <v>764</v>
      </c>
      <c r="G904" s="2" t="n">
        <v>5</v>
      </c>
      <c r="H904" s="2" t="n">
        <v>3</v>
      </c>
    </row>
    <row r="905" customFormat="false" ht="15.75" hidden="false" customHeight="false" outlineLevel="0" collapsed="false">
      <c r="F905" s="52" t="s">
        <v>765</v>
      </c>
      <c r="G905" s="2" t="n">
        <v>6</v>
      </c>
      <c r="H905" s="2" t="n">
        <v>7</v>
      </c>
    </row>
    <row r="906" customFormat="false" ht="15.75" hidden="false" customHeight="false" outlineLevel="0" collapsed="false">
      <c r="F906" s="52" t="s">
        <v>766</v>
      </c>
      <c r="G906" s="2" t="n">
        <v>7</v>
      </c>
      <c r="H906" s="2" t="n">
        <v>6</v>
      </c>
    </row>
    <row r="907" customFormat="false" ht="15.75" hidden="false" customHeight="false" outlineLevel="0" collapsed="false">
      <c r="F907" s="52" t="s">
        <v>767</v>
      </c>
      <c r="G907" s="2" t="n">
        <v>8</v>
      </c>
      <c r="H907" s="2" t="n">
        <v>4</v>
      </c>
    </row>
    <row r="908" customFormat="false" ht="15.75" hidden="false" customHeight="false" outlineLevel="0" collapsed="false">
      <c r="F908" s="52" t="s">
        <v>768</v>
      </c>
      <c r="G908" s="2" t="n">
        <v>9</v>
      </c>
      <c r="H908" s="2" t="n">
        <v>5</v>
      </c>
    </row>
    <row r="909" customFormat="false" ht="15.75" hidden="false" customHeight="false" outlineLevel="0" collapsed="false">
      <c r="F909" s="52" t="s">
        <v>769</v>
      </c>
      <c r="G909" s="2" t="n">
        <v>10</v>
      </c>
      <c r="H909" s="2" t="n">
        <v>9</v>
      </c>
    </row>
    <row r="910" customFormat="false" ht="15.75" hidden="false" customHeight="false" outlineLevel="0" collapsed="false">
      <c r="A910" s="34" t="str">
        <f aca="false">HYPERLINK("http://www.ncbi.nlm.nih.gov/pubmed/31015787", "31015787")</f>
        <v>31015787</v>
      </c>
      <c r="B910" s="50" t="s">
        <v>770</v>
      </c>
      <c r="C910" s="37" t="s">
        <v>200</v>
      </c>
      <c r="D910" s="36" t="s">
        <v>771</v>
      </c>
      <c r="E910" s="36" t="s">
        <v>772</v>
      </c>
      <c r="F910" s="51" t="s">
        <v>773</v>
      </c>
      <c r="G910" s="36" t="n">
        <v>1</v>
      </c>
      <c r="H910" s="36" t="n">
        <v>2</v>
      </c>
      <c r="I910" s="36" t="n">
        <v>5</v>
      </c>
      <c r="J910" s="37"/>
      <c r="K910" s="37"/>
      <c r="L910" s="37"/>
      <c r="M910" s="37"/>
    </row>
    <row r="911" customFormat="false" ht="15.75" hidden="false" customHeight="false" outlineLevel="0" collapsed="false">
      <c r="F911" s="52" t="s">
        <v>774</v>
      </c>
      <c r="G911" s="2" t="n">
        <v>2</v>
      </c>
      <c r="H911" s="2" t="n">
        <v>1</v>
      </c>
    </row>
    <row r="912" customFormat="false" ht="15.75" hidden="false" customHeight="false" outlineLevel="0" collapsed="false">
      <c r="F912" s="52" t="s">
        <v>775</v>
      </c>
      <c r="G912" s="2" t="n">
        <v>3</v>
      </c>
      <c r="H912" s="2" t="n">
        <v>5</v>
      </c>
    </row>
    <row r="913" customFormat="false" ht="15.75" hidden="false" customHeight="false" outlineLevel="0" collapsed="false">
      <c r="F913" s="52" t="s">
        <v>776</v>
      </c>
      <c r="G913" s="2" t="n">
        <v>4</v>
      </c>
      <c r="H913" s="2" t="n">
        <v>4</v>
      </c>
    </row>
    <row r="914" customFormat="false" ht="15.75" hidden="false" customHeight="false" outlineLevel="0" collapsed="false">
      <c r="F914" s="52" t="s">
        <v>777</v>
      </c>
      <c r="G914" s="2" t="n">
        <v>5</v>
      </c>
      <c r="H914" s="2" t="n">
        <v>3</v>
      </c>
    </row>
    <row r="915" customFormat="false" ht="15.75" hidden="false" customHeight="false" outlineLevel="0" collapsed="false">
      <c r="A915" s="34" t="str">
        <f aca="false">HYPERLINK("http://www.ncbi.nlm.nih.gov/pubmed/30329135", "30329135")</f>
        <v>30329135</v>
      </c>
      <c r="B915" s="57" t="s">
        <v>778</v>
      </c>
      <c r="C915" s="37" t="s">
        <v>779</v>
      </c>
      <c r="D915" s="37" t="s">
        <v>780</v>
      </c>
      <c r="E915" s="37" t="s">
        <v>781</v>
      </c>
      <c r="F915" s="59" t="s">
        <v>782</v>
      </c>
      <c r="G915" s="37" t="n">
        <v>10</v>
      </c>
      <c r="H915" s="37" t="n">
        <v>12</v>
      </c>
      <c r="I915" s="36" t="n">
        <v>12</v>
      </c>
      <c r="J915" s="36"/>
      <c r="K915" s="36"/>
      <c r="L915" s="36" t="s">
        <v>783</v>
      </c>
      <c r="M915" s="37"/>
    </row>
    <row r="916" customFormat="false" ht="15.75" hidden="false" customHeight="false" outlineLevel="0" collapsed="false">
      <c r="F916" s="24" t="s">
        <v>784</v>
      </c>
      <c r="G916" s="23" t="n">
        <v>9</v>
      </c>
      <c r="H916" s="23" t="n">
        <v>4</v>
      </c>
    </row>
    <row r="917" customFormat="false" ht="15.75" hidden="false" customHeight="false" outlineLevel="0" collapsed="false">
      <c r="F917" s="24" t="s">
        <v>785</v>
      </c>
      <c r="G917" s="23" t="n">
        <v>3</v>
      </c>
      <c r="H917" s="23" t="n">
        <v>8</v>
      </c>
    </row>
    <row r="918" customFormat="false" ht="15.75" hidden="false" customHeight="false" outlineLevel="0" collapsed="false">
      <c r="F918" s="24" t="s">
        <v>786</v>
      </c>
      <c r="G918" s="23" t="n">
        <v>11</v>
      </c>
      <c r="H918" s="23" t="n">
        <v>1</v>
      </c>
    </row>
    <row r="919" customFormat="false" ht="15.75" hidden="false" customHeight="false" outlineLevel="0" collapsed="false">
      <c r="F919" s="24" t="s">
        <v>787</v>
      </c>
      <c r="G919" s="23" t="n">
        <v>6</v>
      </c>
      <c r="H919" s="23" t="n">
        <v>5</v>
      </c>
    </row>
    <row r="920" customFormat="false" ht="15.75" hidden="false" customHeight="false" outlineLevel="0" collapsed="false">
      <c r="F920" s="24" t="s">
        <v>246</v>
      </c>
      <c r="G920" s="23" t="n">
        <v>8</v>
      </c>
      <c r="H920" s="23" t="n">
        <v>3</v>
      </c>
    </row>
    <row r="921" customFormat="false" ht="15.75" hidden="false" customHeight="false" outlineLevel="0" collapsed="false">
      <c r="F921" s="24" t="s">
        <v>788</v>
      </c>
      <c r="G921" s="23" t="n">
        <v>12</v>
      </c>
      <c r="H921" s="23" t="n">
        <v>9</v>
      </c>
    </row>
    <row r="922" customFormat="false" ht="15.75" hidden="false" customHeight="false" outlineLevel="0" collapsed="false">
      <c r="F922" s="24" t="s">
        <v>789</v>
      </c>
      <c r="G922" s="23" t="n">
        <v>7</v>
      </c>
      <c r="H922" s="23" t="n">
        <v>2</v>
      </c>
    </row>
    <row r="923" customFormat="false" ht="15.75" hidden="false" customHeight="false" outlineLevel="0" collapsed="false">
      <c r="F923" s="24" t="s">
        <v>247</v>
      </c>
      <c r="G923" s="23" t="n">
        <v>5</v>
      </c>
      <c r="H923" s="23" t="n">
        <v>6</v>
      </c>
    </row>
    <row r="924" customFormat="false" ht="15.75" hidden="false" customHeight="false" outlineLevel="0" collapsed="false">
      <c r="F924" s="24" t="s">
        <v>790</v>
      </c>
      <c r="G924" s="23" t="n">
        <v>4</v>
      </c>
      <c r="H924" s="23" t="n">
        <v>7</v>
      </c>
    </row>
    <row r="925" customFormat="false" ht="15.75" hidden="false" customHeight="false" outlineLevel="0" collapsed="false">
      <c r="F925" s="24" t="s">
        <v>791</v>
      </c>
      <c r="G925" s="23" t="n">
        <v>1</v>
      </c>
      <c r="H925" s="23" t="n">
        <v>10</v>
      </c>
    </row>
    <row r="926" customFormat="false" ht="15.75" hidden="false" customHeight="false" outlineLevel="0" collapsed="false">
      <c r="F926" s="24" t="s">
        <v>792</v>
      </c>
      <c r="G926" s="23" t="n">
        <v>2</v>
      </c>
      <c r="H926" s="23" t="n">
        <v>11</v>
      </c>
    </row>
    <row r="927" customFormat="false" ht="15.75" hidden="false" customHeight="false" outlineLevel="0" collapsed="false">
      <c r="C927" s="37" t="s">
        <v>779</v>
      </c>
      <c r="D927" s="37" t="s">
        <v>793</v>
      </c>
      <c r="E927" s="37" t="s">
        <v>781</v>
      </c>
      <c r="F927" s="59" t="s">
        <v>782</v>
      </c>
      <c r="G927" s="37" t="n">
        <v>1</v>
      </c>
      <c r="H927" s="37" t="n">
        <v>12</v>
      </c>
      <c r="I927" s="36" t="n">
        <v>12</v>
      </c>
      <c r="J927" s="37"/>
      <c r="K927" s="37"/>
      <c r="L927" s="36" t="s">
        <v>783</v>
      </c>
    </row>
    <row r="928" customFormat="false" ht="15.75" hidden="false" customHeight="false" outlineLevel="0" collapsed="false">
      <c r="F928" s="24" t="s">
        <v>784</v>
      </c>
      <c r="G928" s="23" t="n">
        <v>8</v>
      </c>
      <c r="H928" s="23" t="n">
        <v>4</v>
      </c>
    </row>
    <row r="929" customFormat="false" ht="15.75" hidden="false" customHeight="false" outlineLevel="0" collapsed="false">
      <c r="F929" s="24" t="s">
        <v>785</v>
      </c>
      <c r="G929" s="23" t="n">
        <v>5</v>
      </c>
      <c r="H929" s="23" t="n">
        <v>8</v>
      </c>
    </row>
    <row r="930" customFormat="false" ht="15.75" hidden="false" customHeight="false" outlineLevel="0" collapsed="false">
      <c r="F930" s="24" t="s">
        <v>786</v>
      </c>
      <c r="G930" s="23" t="n">
        <v>10</v>
      </c>
      <c r="H930" s="23" t="n">
        <v>1</v>
      </c>
    </row>
    <row r="931" customFormat="false" ht="15.75" hidden="false" customHeight="false" outlineLevel="0" collapsed="false">
      <c r="F931" s="24" t="s">
        <v>787</v>
      </c>
      <c r="G931" s="23" t="n">
        <v>7</v>
      </c>
      <c r="H931" s="23" t="n">
        <v>5</v>
      </c>
    </row>
    <row r="932" customFormat="false" ht="15.75" hidden="false" customHeight="false" outlineLevel="0" collapsed="false">
      <c r="F932" s="24" t="s">
        <v>246</v>
      </c>
      <c r="G932" s="23" t="n">
        <v>11</v>
      </c>
      <c r="H932" s="23" t="n">
        <v>3</v>
      </c>
    </row>
    <row r="933" customFormat="false" ht="15.75" hidden="false" customHeight="false" outlineLevel="0" collapsed="false">
      <c r="F933" s="24" t="s">
        <v>788</v>
      </c>
      <c r="G933" s="23" t="n">
        <v>12</v>
      </c>
      <c r="H933" s="23" t="n">
        <v>9</v>
      </c>
    </row>
    <row r="934" customFormat="false" ht="15.75" hidden="false" customHeight="false" outlineLevel="0" collapsed="false">
      <c r="F934" s="24" t="s">
        <v>789</v>
      </c>
      <c r="G934" s="23" t="n">
        <v>9</v>
      </c>
      <c r="H934" s="23" t="n">
        <v>2</v>
      </c>
    </row>
    <row r="935" customFormat="false" ht="15.75" hidden="false" customHeight="false" outlineLevel="0" collapsed="false">
      <c r="F935" s="24" t="s">
        <v>247</v>
      </c>
      <c r="G935" s="23" t="n">
        <v>6</v>
      </c>
      <c r="H935" s="23" t="n">
        <v>6</v>
      </c>
    </row>
    <row r="936" customFormat="false" ht="15.75" hidden="false" customHeight="false" outlineLevel="0" collapsed="false">
      <c r="F936" s="24" t="s">
        <v>790</v>
      </c>
      <c r="G936" s="23" t="n">
        <v>4</v>
      </c>
      <c r="H936" s="23" t="n">
        <v>7</v>
      </c>
    </row>
    <row r="937" customFormat="false" ht="15.75" hidden="false" customHeight="false" outlineLevel="0" collapsed="false">
      <c r="F937" s="24" t="s">
        <v>791</v>
      </c>
      <c r="G937" s="23" t="n">
        <v>3</v>
      </c>
      <c r="H937" s="23" t="n">
        <v>10</v>
      </c>
    </row>
    <row r="938" customFormat="false" ht="15.75" hidden="false" customHeight="false" outlineLevel="0" collapsed="false">
      <c r="F938" s="24" t="s">
        <v>792</v>
      </c>
      <c r="G938" s="23" t="n">
        <v>2</v>
      </c>
      <c r="H938" s="23" t="n">
        <v>11</v>
      </c>
    </row>
    <row r="939" customFormat="false" ht="15.75" hidden="false" customHeight="false" outlineLevel="0" collapsed="false">
      <c r="A939" s="34" t="str">
        <f aca="false">HYPERLINK("http://www.ncbi.nlm.nih.gov/pubmed/31080946", "31080946")</f>
        <v>31080946</v>
      </c>
      <c r="B939" s="37"/>
      <c r="C939" s="36" t="s">
        <v>794</v>
      </c>
      <c r="D939" s="36" t="s">
        <v>795</v>
      </c>
      <c r="E939" s="36" t="s">
        <v>796</v>
      </c>
      <c r="F939" s="51" t="s">
        <v>797</v>
      </c>
      <c r="G939" s="36" t="n">
        <v>1</v>
      </c>
      <c r="H939" s="36" t="n">
        <v>2</v>
      </c>
      <c r="I939" s="36" t="n">
        <v>4</v>
      </c>
      <c r="J939" s="37"/>
      <c r="K939" s="37"/>
      <c r="L939" s="37"/>
      <c r="M939" s="37"/>
    </row>
    <row r="940" customFormat="false" ht="15.75" hidden="false" customHeight="false" outlineLevel="0" collapsed="false">
      <c r="F940" s="52" t="s">
        <v>798</v>
      </c>
      <c r="G940" s="2" t="n">
        <v>3</v>
      </c>
      <c r="H940" s="2" t="n">
        <v>3</v>
      </c>
    </row>
    <row r="941" customFormat="false" ht="15.75" hidden="false" customHeight="false" outlineLevel="0" collapsed="false">
      <c r="F941" s="52" t="s">
        <v>799</v>
      </c>
      <c r="G941" s="2" t="n">
        <v>2</v>
      </c>
      <c r="H941" s="2" t="n">
        <v>1</v>
      </c>
    </row>
    <row r="942" customFormat="false" ht="15.75" hidden="false" customHeight="false" outlineLevel="0" collapsed="false">
      <c r="F942" s="52" t="s">
        <v>800</v>
      </c>
      <c r="G942" s="2" t="n">
        <v>4</v>
      </c>
      <c r="H942" s="2" t="n">
        <v>4</v>
      </c>
    </row>
    <row r="943" customFormat="false" ht="15.75" hidden="false" customHeight="false" outlineLevel="0" collapsed="false">
      <c r="C943" s="36" t="s">
        <v>794</v>
      </c>
      <c r="D943" s="36" t="s">
        <v>801</v>
      </c>
      <c r="E943" s="36" t="s">
        <v>796</v>
      </c>
      <c r="F943" s="51" t="s">
        <v>797</v>
      </c>
      <c r="G943" s="36" t="n">
        <v>3</v>
      </c>
      <c r="H943" s="36" t="n">
        <v>2</v>
      </c>
      <c r="I943" s="36" t="n">
        <v>4</v>
      </c>
    </row>
    <row r="944" customFormat="false" ht="15.75" hidden="false" customHeight="false" outlineLevel="0" collapsed="false">
      <c r="F944" s="52" t="s">
        <v>798</v>
      </c>
      <c r="G944" s="2" t="n">
        <v>2</v>
      </c>
      <c r="H944" s="2" t="n">
        <v>3</v>
      </c>
    </row>
    <row r="945" customFormat="false" ht="15.75" hidden="false" customHeight="false" outlineLevel="0" collapsed="false">
      <c r="F945" s="52" t="s">
        <v>799</v>
      </c>
      <c r="G945" s="2" t="n">
        <v>4</v>
      </c>
      <c r="H945" s="2" t="n">
        <v>1</v>
      </c>
    </row>
    <row r="946" customFormat="false" ht="15.75" hidden="false" customHeight="false" outlineLevel="0" collapsed="false">
      <c r="F946" s="52" t="s">
        <v>800</v>
      </c>
      <c r="G946" s="2" t="n">
        <v>1</v>
      </c>
      <c r="H946" s="2" t="n">
        <v>4</v>
      </c>
    </row>
    <row r="947" customFormat="false" ht="15.75" hidden="false" customHeight="false" outlineLevel="0" collapsed="false">
      <c r="A947" s="34" t="str">
        <f aca="false">HYPERLINK("http://www.ncbi.nlm.nih.gov/pubmed/26628557", "26628557")</f>
        <v>26628557</v>
      </c>
      <c r="B947" s="50" t="s">
        <v>802</v>
      </c>
      <c r="C947" s="36" t="s">
        <v>803</v>
      </c>
      <c r="D947" s="36" t="s">
        <v>804</v>
      </c>
      <c r="E947" s="36" t="s">
        <v>805</v>
      </c>
      <c r="F947" s="51" t="s">
        <v>806</v>
      </c>
      <c r="G947" s="37" t="n">
        <v>4</v>
      </c>
      <c r="H947" s="36" t="n">
        <v>4</v>
      </c>
      <c r="I947" s="36" t="n">
        <v>7</v>
      </c>
      <c r="J947" s="37"/>
      <c r="K947" s="37"/>
      <c r="L947" s="36" t="s">
        <v>807</v>
      </c>
      <c r="M947" s="37"/>
    </row>
    <row r="948" customFormat="false" ht="15.75" hidden="false" customHeight="false" outlineLevel="0" collapsed="false">
      <c r="F948" s="52" t="s">
        <v>808</v>
      </c>
      <c r="G948" s="2" t="n">
        <v>6</v>
      </c>
      <c r="H948" s="2" t="n">
        <v>3</v>
      </c>
    </row>
    <row r="949" customFormat="false" ht="15.75" hidden="false" customHeight="false" outlineLevel="0" collapsed="false">
      <c r="F949" s="52" t="s">
        <v>809</v>
      </c>
      <c r="G949" s="23" t="n">
        <v>4</v>
      </c>
      <c r="H949" s="2" t="n">
        <v>6</v>
      </c>
      <c r="I949" s="23"/>
    </row>
    <row r="950" customFormat="false" ht="15.75" hidden="false" customHeight="false" outlineLevel="0" collapsed="false">
      <c r="F950" s="24" t="s">
        <v>124</v>
      </c>
      <c r="G950" s="2" t="n">
        <v>7</v>
      </c>
      <c r="H950" s="2" t="n">
        <v>2</v>
      </c>
    </row>
    <row r="951" customFormat="false" ht="15.75" hidden="false" customHeight="false" outlineLevel="0" collapsed="false">
      <c r="F951" s="24" t="s">
        <v>121</v>
      </c>
      <c r="G951" s="23" t="n">
        <v>2</v>
      </c>
      <c r="H951" s="2" t="n">
        <v>1</v>
      </c>
    </row>
    <row r="952" customFormat="false" ht="15.75" hidden="false" customHeight="false" outlineLevel="0" collapsed="false">
      <c r="F952" s="24" t="s">
        <v>220</v>
      </c>
      <c r="G952" s="23" t="n">
        <v>4</v>
      </c>
      <c r="H952" s="2" t="n">
        <v>7</v>
      </c>
    </row>
    <row r="953" customFormat="false" ht="15.75" hidden="false" customHeight="false" outlineLevel="0" collapsed="false">
      <c r="F953" s="24" t="s">
        <v>810</v>
      </c>
      <c r="G953" s="23" t="n">
        <v>1</v>
      </c>
      <c r="H953" s="2" t="n">
        <v>5</v>
      </c>
    </row>
    <row r="954" customFormat="false" ht="15.75" hidden="false" customHeight="false" outlineLevel="0" collapsed="false">
      <c r="C954" s="36" t="s">
        <v>803</v>
      </c>
      <c r="D954" s="36" t="s">
        <v>811</v>
      </c>
      <c r="E954" s="36" t="s">
        <v>805</v>
      </c>
      <c r="F954" s="51" t="s">
        <v>806</v>
      </c>
      <c r="G954" s="37" t="n">
        <v>4.5</v>
      </c>
      <c r="H954" s="36" t="n">
        <v>4</v>
      </c>
      <c r="I954" s="36" t="n">
        <v>7</v>
      </c>
    </row>
    <row r="955" customFormat="false" ht="15.75" hidden="false" customHeight="false" outlineLevel="0" collapsed="false">
      <c r="F955" s="52" t="s">
        <v>808</v>
      </c>
      <c r="G955" s="23" t="n">
        <v>3</v>
      </c>
      <c r="H955" s="2" t="n">
        <v>3</v>
      </c>
    </row>
    <row r="956" customFormat="false" ht="15.75" hidden="false" customHeight="false" outlineLevel="0" collapsed="false">
      <c r="F956" s="52" t="s">
        <v>809</v>
      </c>
      <c r="G956" s="23" t="n">
        <v>4.5</v>
      </c>
      <c r="H956" s="2" t="n">
        <v>6</v>
      </c>
    </row>
    <row r="957" customFormat="false" ht="15.75" hidden="false" customHeight="false" outlineLevel="0" collapsed="false">
      <c r="F957" s="24" t="s">
        <v>124</v>
      </c>
      <c r="G957" s="23" t="n">
        <v>1</v>
      </c>
      <c r="H957" s="2" t="n">
        <v>2</v>
      </c>
    </row>
    <row r="958" customFormat="false" ht="15.75" hidden="false" customHeight="false" outlineLevel="0" collapsed="false">
      <c r="F958" s="24" t="s">
        <v>121</v>
      </c>
      <c r="G958" s="2" t="n">
        <v>6</v>
      </c>
      <c r="H958" s="2" t="n">
        <v>1</v>
      </c>
    </row>
    <row r="959" customFormat="false" ht="15.75" hidden="false" customHeight="false" outlineLevel="0" collapsed="false">
      <c r="F959" s="24" t="s">
        <v>220</v>
      </c>
      <c r="G959" s="2" t="n">
        <v>7</v>
      </c>
      <c r="H959" s="2" t="n">
        <v>7</v>
      </c>
    </row>
    <row r="960" customFormat="false" ht="15.75" hidden="false" customHeight="false" outlineLevel="0" collapsed="false">
      <c r="F960" s="24" t="s">
        <v>810</v>
      </c>
      <c r="G960" s="23" t="n">
        <v>2</v>
      </c>
      <c r="H960" s="2" t="n">
        <v>5</v>
      </c>
    </row>
    <row r="961" customFormat="false" ht="15.75" hidden="false" customHeight="false" outlineLevel="0" collapsed="false">
      <c r="A961" s="34" t="str">
        <f aca="false">HYPERLINK("http://www.ncbi.nlm.nih.gov/pubmed/29568413", "29568413")</f>
        <v>29568413</v>
      </c>
      <c r="B961" s="50" t="s">
        <v>812</v>
      </c>
      <c r="C961" s="36" t="s">
        <v>120</v>
      </c>
      <c r="D961" s="36" t="s">
        <v>813</v>
      </c>
      <c r="E961" s="36" t="s">
        <v>814</v>
      </c>
      <c r="F961" s="59" t="s">
        <v>815</v>
      </c>
      <c r="G961" s="37" t="n">
        <v>7</v>
      </c>
      <c r="H961" s="37" t="n">
        <v>4.5</v>
      </c>
      <c r="I961" s="36" t="n">
        <v>8</v>
      </c>
      <c r="J961" s="37"/>
      <c r="K961" s="37"/>
      <c r="L961" s="37"/>
      <c r="M961" s="36" t="s">
        <v>816</v>
      </c>
    </row>
    <row r="962" customFormat="false" ht="15.75" hidden="false" customHeight="false" outlineLevel="0" collapsed="false">
      <c r="F962" s="24" t="s">
        <v>218</v>
      </c>
      <c r="G962" s="23" t="n">
        <v>1</v>
      </c>
      <c r="H962" s="23" t="n">
        <v>4.5</v>
      </c>
    </row>
    <row r="963" customFormat="false" ht="15.75" hidden="false" customHeight="false" outlineLevel="0" collapsed="false">
      <c r="F963" s="24" t="s">
        <v>817</v>
      </c>
      <c r="G963" s="23" t="n">
        <v>2</v>
      </c>
      <c r="H963" s="23" t="n">
        <v>3</v>
      </c>
    </row>
    <row r="964" customFormat="false" ht="15.75" hidden="false" customHeight="false" outlineLevel="0" collapsed="false">
      <c r="F964" s="24" t="s">
        <v>818</v>
      </c>
      <c r="G964" s="23" t="n">
        <v>3</v>
      </c>
      <c r="H964" s="23" t="n">
        <v>6</v>
      </c>
    </row>
    <row r="965" customFormat="false" ht="15.75" hidden="false" customHeight="false" outlineLevel="0" collapsed="false">
      <c r="F965" s="24" t="s">
        <v>819</v>
      </c>
      <c r="G965" s="23" t="n">
        <v>4</v>
      </c>
      <c r="H965" s="23" t="n">
        <v>7.5</v>
      </c>
    </row>
    <row r="966" customFormat="false" ht="15.75" hidden="false" customHeight="false" outlineLevel="0" collapsed="false">
      <c r="F966" s="24" t="s">
        <v>820</v>
      </c>
      <c r="G966" s="23" t="n">
        <v>5</v>
      </c>
      <c r="H966" s="23" t="n">
        <v>1</v>
      </c>
    </row>
    <row r="967" customFormat="false" ht="15.75" hidden="false" customHeight="false" outlineLevel="0" collapsed="false">
      <c r="F967" s="24" t="s">
        <v>821</v>
      </c>
      <c r="G967" s="23" t="n">
        <v>6</v>
      </c>
      <c r="H967" s="23" t="n">
        <v>7.5</v>
      </c>
    </row>
    <row r="968" customFormat="false" ht="15.75" hidden="false" customHeight="false" outlineLevel="0" collapsed="false">
      <c r="F968" s="24" t="s">
        <v>822</v>
      </c>
      <c r="G968" s="23" t="n">
        <v>8</v>
      </c>
      <c r="H968" s="23" t="n">
        <v>2</v>
      </c>
    </row>
    <row r="969" customFormat="false" ht="15.75" hidden="false" customHeight="false" outlineLevel="0" collapsed="false">
      <c r="A969" s="34" t="str">
        <f aca="false">HYPERLINK("http://www.ncbi.nlm.nih.gov/pubmed/31907445", "31907445")</f>
        <v>31907445</v>
      </c>
      <c r="B969" s="60" t="s">
        <v>823</v>
      </c>
      <c r="C969" s="36" t="s">
        <v>824</v>
      </c>
      <c r="D969" s="36" t="s">
        <v>825</v>
      </c>
      <c r="E969" s="36" t="s">
        <v>826</v>
      </c>
      <c r="F969" s="51" t="s">
        <v>827</v>
      </c>
      <c r="G969" s="36" t="n">
        <v>7</v>
      </c>
      <c r="H969" s="36" t="n">
        <v>7.5</v>
      </c>
      <c r="I969" s="36" t="n">
        <v>11</v>
      </c>
      <c r="J969" s="37"/>
      <c r="K969" s="37"/>
      <c r="L969" s="37"/>
      <c r="M969" s="36" t="s">
        <v>828</v>
      </c>
    </row>
    <row r="970" customFormat="false" ht="15.75" hidden="false" customHeight="false" outlineLevel="0" collapsed="false">
      <c r="B970" s="42"/>
      <c r="F970" s="52" t="s">
        <v>829</v>
      </c>
      <c r="G970" s="2" t="n">
        <v>1</v>
      </c>
      <c r="H970" s="2" t="n">
        <v>7.5</v>
      </c>
    </row>
    <row r="971" customFormat="false" ht="15.75" hidden="false" customHeight="false" outlineLevel="0" collapsed="false">
      <c r="F971" s="52" t="s">
        <v>830</v>
      </c>
      <c r="G971" s="2" t="n">
        <v>10</v>
      </c>
      <c r="H971" s="2" t="n">
        <v>6</v>
      </c>
    </row>
    <row r="972" customFormat="false" ht="15.75" hidden="false" customHeight="false" outlineLevel="0" collapsed="false">
      <c r="F972" s="52" t="s">
        <v>831</v>
      </c>
      <c r="G972" s="2" t="n">
        <v>11</v>
      </c>
      <c r="H972" s="2" t="n">
        <v>10</v>
      </c>
    </row>
    <row r="973" customFormat="false" ht="15.75" hidden="false" customHeight="false" outlineLevel="0" collapsed="false">
      <c r="F973" s="52" t="s">
        <v>832</v>
      </c>
      <c r="G973" s="2" t="n">
        <v>5</v>
      </c>
      <c r="H973" s="2" t="n">
        <v>2</v>
      </c>
    </row>
    <row r="974" customFormat="false" ht="15.75" hidden="false" customHeight="false" outlineLevel="0" collapsed="false">
      <c r="F974" s="52" t="s">
        <v>833</v>
      </c>
      <c r="G974" s="2" t="n">
        <v>7</v>
      </c>
      <c r="H974" s="2" t="n">
        <v>3</v>
      </c>
    </row>
    <row r="975" customFormat="false" ht="15.75" hidden="false" customHeight="false" outlineLevel="0" collapsed="false">
      <c r="F975" s="52" t="s">
        <v>834</v>
      </c>
      <c r="G975" s="2" t="n">
        <v>9</v>
      </c>
      <c r="H975" s="2" t="n">
        <v>1</v>
      </c>
    </row>
    <row r="976" customFormat="false" ht="15.75" hidden="false" customHeight="false" outlineLevel="0" collapsed="false">
      <c r="F976" s="52" t="s">
        <v>835</v>
      </c>
      <c r="G976" s="2" t="n">
        <v>2</v>
      </c>
      <c r="H976" s="2" t="n">
        <v>5</v>
      </c>
    </row>
    <row r="977" customFormat="false" ht="15.75" hidden="false" customHeight="false" outlineLevel="0" collapsed="false">
      <c r="F977" s="52" t="s">
        <v>836</v>
      </c>
      <c r="G977" s="2" t="n">
        <v>7</v>
      </c>
      <c r="H977" s="2" t="n">
        <v>9</v>
      </c>
    </row>
    <row r="978" customFormat="false" ht="15.75" hidden="false" customHeight="false" outlineLevel="0" collapsed="false">
      <c r="F978" s="52" t="s">
        <v>837</v>
      </c>
      <c r="G978" s="2" t="n">
        <v>4</v>
      </c>
      <c r="H978" s="2" t="n">
        <v>4</v>
      </c>
    </row>
    <row r="979" customFormat="false" ht="15.75" hidden="false" customHeight="false" outlineLevel="0" collapsed="false">
      <c r="F979" s="52" t="s">
        <v>838</v>
      </c>
      <c r="G979" s="2" t="n">
        <v>3</v>
      </c>
      <c r="H979" s="2" t="n">
        <v>11</v>
      </c>
    </row>
    <row r="980" customFormat="false" ht="15.75" hidden="false" customHeight="false" outlineLevel="0" collapsed="false">
      <c r="A980" s="61" t="str">
        <f aca="false">HYPERLINK("https://www.ncbi.nlm.nih.gov/pubmed/?term=27941783","27941783")</f>
        <v>27941783</v>
      </c>
      <c r="B980" s="36" t="s">
        <v>839</v>
      </c>
      <c r="C980" s="36" t="s">
        <v>840</v>
      </c>
      <c r="D980" s="36" t="s">
        <v>841</v>
      </c>
      <c r="E980" s="36" t="s">
        <v>842</v>
      </c>
      <c r="F980" s="51" t="s">
        <v>843</v>
      </c>
      <c r="G980" s="36" t="n">
        <v>6</v>
      </c>
      <c r="H980" s="36" t="n">
        <v>7</v>
      </c>
      <c r="I980" s="36" t="n">
        <v>13</v>
      </c>
      <c r="J980" s="37"/>
      <c r="K980" s="37"/>
      <c r="L980" s="37"/>
      <c r="M980" s="36" t="s">
        <v>844</v>
      </c>
    </row>
    <row r="981" customFormat="false" ht="15.75" hidden="false" customHeight="false" outlineLevel="0" collapsed="false">
      <c r="F981" s="52" t="s">
        <v>845</v>
      </c>
      <c r="G981" s="2" t="n">
        <v>8</v>
      </c>
      <c r="H981" s="2" t="n">
        <v>5</v>
      </c>
    </row>
    <row r="982" customFormat="false" ht="15.75" hidden="false" customHeight="false" outlineLevel="0" collapsed="false">
      <c r="F982" s="52" t="s">
        <v>220</v>
      </c>
      <c r="G982" s="2" t="n">
        <v>2</v>
      </c>
      <c r="H982" s="2" t="n">
        <v>11</v>
      </c>
    </row>
    <row r="983" customFormat="false" ht="15.75" hidden="false" customHeight="false" outlineLevel="0" collapsed="false">
      <c r="F983" s="52" t="s">
        <v>846</v>
      </c>
      <c r="G983" s="2" t="n">
        <v>12</v>
      </c>
      <c r="H983" s="2" t="n">
        <v>1</v>
      </c>
    </row>
    <row r="984" customFormat="false" ht="15.75" hidden="false" customHeight="false" outlineLevel="0" collapsed="false">
      <c r="F984" s="52" t="s">
        <v>847</v>
      </c>
      <c r="G984" s="2" t="n">
        <v>10</v>
      </c>
      <c r="H984" s="2" t="n">
        <v>2</v>
      </c>
    </row>
    <row r="985" customFormat="false" ht="15.75" hidden="false" customHeight="false" outlineLevel="0" collapsed="false">
      <c r="F985" s="52" t="s">
        <v>848</v>
      </c>
      <c r="G985" s="2" t="n">
        <v>4</v>
      </c>
      <c r="H985" s="2" t="n">
        <v>6</v>
      </c>
    </row>
    <row r="986" customFormat="false" ht="15.75" hidden="false" customHeight="false" outlineLevel="0" collapsed="false">
      <c r="F986" s="52" t="s">
        <v>222</v>
      </c>
      <c r="G986" s="2" t="n">
        <v>1</v>
      </c>
      <c r="H986" s="2" t="n">
        <v>8</v>
      </c>
    </row>
    <row r="987" customFormat="false" ht="15.75" hidden="false" customHeight="false" outlineLevel="0" collapsed="false">
      <c r="F987" s="52" t="s">
        <v>849</v>
      </c>
      <c r="G987" s="2" t="n">
        <v>11</v>
      </c>
      <c r="H987" s="2" t="n">
        <v>13</v>
      </c>
    </row>
    <row r="988" customFormat="false" ht="15.75" hidden="false" customHeight="false" outlineLevel="0" collapsed="false">
      <c r="F988" s="52" t="s">
        <v>850</v>
      </c>
      <c r="G988" s="2" t="n">
        <v>5</v>
      </c>
      <c r="H988" s="2" t="n">
        <v>12</v>
      </c>
    </row>
    <row r="989" customFormat="false" ht="15.75" hidden="false" customHeight="false" outlineLevel="0" collapsed="false">
      <c r="F989" s="52" t="s">
        <v>851</v>
      </c>
      <c r="G989" s="2" t="n">
        <v>7</v>
      </c>
      <c r="H989" s="2" t="n">
        <v>9</v>
      </c>
    </row>
    <row r="990" customFormat="false" ht="15.75" hidden="false" customHeight="false" outlineLevel="0" collapsed="false">
      <c r="F990" s="52" t="s">
        <v>852</v>
      </c>
      <c r="G990" s="2" t="n">
        <v>3</v>
      </c>
      <c r="H990" s="2" t="n">
        <v>4</v>
      </c>
    </row>
    <row r="991" customFormat="false" ht="15.75" hidden="false" customHeight="false" outlineLevel="0" collapsed="false">
      <c r="F991" s="52" t="s">
        <v>853</v>
      </c>
      <c r="G991" s="2" t="n">
        <v>9</v>
      </c>
      <c r="H991" s="2" t="n">
        <v>3</v>
      </c>
    </row>
    <row r="992" customFormat="false" ht="15.75" hidden="false" customHeight="false" outlineLevel="0" collapsed="false">
      <c r="F992" s="52" t="s">
        <v>854</v>
      </c>
      <c r="G992" s="2" t="n">
        <v>13</v>
      </c>
      <c r="H992" s="2" t="n">
        <v>10</v>
      </c>
    </row>
    <row r="993" customFormat="false" ht="15.75" hidden="false" customHeight="false" outlineLevel="0" collapsed="false">
      <c r="C993" s="36" t="s">
        <v>840</v>
      </c>
      <c r="D993" s="36" t="s">
        <v>855</v>
      </c>
      <c r="E993" s="36" t="s">
        <v>856</v>
      </c>
      <c r="F993" s="51" t="s">
        <v>843</v>
      </c>
      <c r="G993" s="36" t="n">
        <v>7</v>
      </c>
      <c r="H993" s="36" t="n">
        <v>10</v>
      </c>
      <c r="I993" s="36" t="n">
        <v>13</v>
      </c>
      <c r="J993" s="37"/>
      <c r="K993" s="37"/>
      <c r="L993" s="37"/>
      <c r="M993" s="36" t="s">
        <v>844</v>
      </c>
    </row>
    <row r="994" customFormat="false" ht="15.75" hidden="false" customHeight="false" outlineLevel="0" collapsed="false">
      <c r="F994" s="52" t="s">
        <v>845</v>
      </c>
      <c r="G994" s="2" t="n">
        <v>6</v>
      </c>
      <c r="H994" s="2" t="n">
        <v>5</v>
      </c>
    </row>
    <row r="995" customFormat="false" ht="15.75" hidden="false" customHeight="false" outlineLevel="0" collapsed="false">
      <c r="F995" s="52" t="s">
        <v>220</v>
      </c>
      <c r="G995" s="2" t="n">
        <v>2</v>
      </c>
      <c r="H995" s="2" t="n">
        <v>13</v>
      </c>
    </row>
    <row r="996" customFormat="false" ht="15.75" hidden="false" customHeight="false" outlineLevel="0" collapsed="false">
      <c r="F996" s="52" t="s">
        <v>846</v>
      </c>
      <c r="G996" s="2" t="n">
        <v>12</v>
      </c>
      <c r="H996" s="2" t="n">
        <v>1</v>
      </c>
    </row>
    <row r="997" customFormat="false" ht="15.75" hidden="false" customHeight="false" outlineLevel="0" collapsed="false">
      <c r="F997" s="52" t="s">
        <v>847</v>
      </c>
      <c r="G997" s="2" t="n">
        <v>11</v>
      </c>
      <c r="H997" s="2" t="n">
        <v>2</v>
      </c>
    </row>
    <row r="998" customFormat="false" ht="15.75" hidden="false" customHeight="false" outlineLevel="0" collapsed="false">
      <c r="F998" s="52" t="s">
        <v>848</v>
      </c>
      <c r="G998" s="2" t="n">
        <v>3</v>
      </c>
      <c r="H998" s="2" t="n">
        <v>6</v>
      </c>
    </row>
    <row r="999" customFormat="false" ht="15.75" hidden="false" customHeight="false" outlineLevel="0" collapsed="false">
      <c r="F999" s="52" t="s">
        <v>222</v>
      </c>
      <c r="G999" s="2" t="n">
        <v>1</v>
      </c>
      <c r="H999" s="2" t="n">
        <v>4</v>
      </c>
    </row>
    <row r="1000" customFormat="false" ht="15.75" hidden="false" customHeight="false" outlineLevel="0" collapsed="false">
      <c r="F1000" s="52" t="s">
        <v>849</v>
      </c>
      <c r="G1000" s="2" t="n">
        <v>10</v>
      </c>
      <c r="H1000" s="2" t="n">
        <v>7</v>
      </c>
    </row>
    <row r="1001" customFormat="false" ht="15.75" hidden="false" customHeight="false" outlineLevel="0" collapsed="false">
      <c r="F1001" s="52" t="s">
        <v>850</v>
      </c>
      <c r="G1001" s="2" t="n">
        <v>5</v>
      </c>
      <c r="H1001" s="2" t="n">
        <v>9</v>
      </c>
    </row>
    <row r="1002" customFormat="false" ht="15.75" hidden="false" customHeight="false" outlineLevel="0" collapsed="false">
      <c r="F1002" s="52" t="s">
        <v>851</v>
      </c>
      <c r="G1002" s="2" t="n">
        <v>8</v>
      </c>
      <c r="H1002" s="2" t="n">
        <v>12</v>
      </c>
    </row>
    <row r="1003" customFormat="false" ht="15.75" hidden="false" customHeight="false" outlineLevel="0" collapsed="false">
      <c r="F1003" s="52" t="s">
        <v>852</v>
      </c>
      <c r="G1003" s="2" t="n">
        <v>4</v>
      </c>
      <c r="H1003" s="2" t="n">
        <v>11</v>
      </c>
    </row>
    <row r="1004" customFormat="false" ht="15.75" hidden="false" customHeight="false" outlineLevel="0" collapsed="false">
      <c r="F1004" s="52" t="s">
        <v>853</v>
      </c>
      <c r="G1004" s="2" t="n">
        <v>9</v>
      </c>
      <c r="H1004" s="2" t="n">
        <v>3</v>
      </c>
    </row>
    <row r="1005" customFormat="false" ht="15.75" hidden="false" customHeight="false" outlineLevel="0" collapsed="false">
      <c r="F1005" s="52" t="s">
        <v>854</v>
      </c>
      <c r="G1005" s="2" t="n">
        <v>13</v>
      </c>
      <c r="H1005" s="2" t="n">
        <v>8</v>
      </c>
    </row>
    <row r="1006" customFormat="false" ht="15.75" hidden="false" customHeight="false" outlineLevel="0" collapsed="false">
      <c r="A1006" s="61" t="str">
        <f aca="false">HYPERLINK("https://www.ncbi.nlm.nih.gov/pubmed/?term=31948481","31948481")</f>
        <v>31948481</v>
      </c>
      <c r="B1006" s="37" t="s">
        <v>857</v>
      </c>
      <c r="C1006" s="36" t="s">
        <v>858</v>
      </c>
      <c r="D1006" s="36" t="s">
        <v>859</v>
      </c>
      <c r="E1006" s="37" t="s">
        <v>860</v>
      </c>
      <c r="F1006" s="51" t="s">
        <v>861</v>
      </c>
      <c r="G1006" s="36" t="n">
        <v>11</v>
      </c>
      <c r="H1006" s="36" t="n">
        <v>3</v>
      </c>
      <c r="I1006" s="36" t="n">
        <v>13</v>
      </c>
      <c r="J1006" s="37"/>
      <c r="K1006" s="37"/>
      <c r="L1006" s="37"/>
      <c r="M1006" s="36" t="s">
        <v>862</v>
      </c>
    </row>
    <row r="1007" customFormat="false" ht="15.75" hidden="false" customHeight="false" outlineLevel="0" collapsed="false">
      <c r="A1007" s="40"/>
      <c r="F1007" s="52" t="s">
        <v>863</v>
      </c>
      <c r="G1007" s="2" t="n">
        <v>8</v>
      </c>
      <c r="H1007" s="2" t="n">
        <v>4.5</v>
      </c>
    </row>
    <row r="1008" customFormat="false" ht="15.75" hidden="false" customHeight="false" outlineLevel="0" collapsed="false">
      <c r="F1008" s="52" t="s">
        <v>864</v>
      </c>
      <c r="G1008" s="2" t="n">
        <v>1</v>
      </c>
      <c r="H1008" s="2" t="n">
        <v>1</v>
      </c>
    </row>
    <row r="1009" customFormat="false" ht="15.75" hidden="false" customHeight="false" outlineLevel="0" collapsed="false">
      <c r="F1009" s="52" t="s">
        <v>865</v>
      </c>
      <c r="G1009" s="2" t="n">
        <v>2</v>
      </c>
      <c r="H1009" s="2" t="n">
        <v>9.5</v>
      </c>
    </row>
    <row r="1010" customFormat="false" ht="15.75" hidden="false" customHeight="false" outlineLevel="0" collapsed="false">
      <c r="F1010" s="52" t="s">
        <v>866</v>
      </c>
      <c r="G1010" s="2" t="n">
        <v>13</v>
      </c>
      <c r="H1010" s="2" t="n">
        <v>2</v>
      </c>
    </row>
    <row r="1011" customFormat="false" ht="15.75" hidden="false" customHeight="false" outlineLevel="0" collapsed="false">
      <c r="F1011" s="52" t="s">
        <v>867</v>
      </c>
      <c r="G1011" s="2" t="n">
        <v>12</v>
      </c>
      <c r="H1011" s="2" t="n">
        <v>9.5</v>
      </c>
    </row>
    <row r="1012" customFormat="false" ht="15.75" hidden="false" customHeight="false" outlineLevel="0" collapsed="false">
      <c r="F1012" s="52" t="s">
        <v>868</v>
      </c>
      <c r="G1012" s="2" t="n">
        <v>9</v>
      </c>
      <c r="H1012" s="2" t="n">
        <v>11</v>
      </c>
    </row>
    <row r="1013" customFormat="false" ht="15.75" hidden="false" customHeight="false" outlineLevel="0" collapsed="false">
      <c r="F1013" s="52" t="s">
        <v>869</v>
      </c>
      <c r="G1013" s="2" t="n">
        <v>5</v>
      </c>
      <c r="H1013" s="2" t="n">
        <v>6.5</v>
      </c>
    </row>
    <row r="1014" customFormat="false" ht="15.75" hidden="false" customHeight="false" outlineLevel="0" collapsed="false">
      <c r="F1014" s="52" t="s">
        <v>870</v>
      </c>
      <c r="G1014" s="2" t="n">
        <v>4</v>
      </c>
      <c r="H1014" s="2" t="n">
        <v>12</v>
      </c>
    </row>
    <row r="1015" customFormat="false" ht="15.75" hidden="false" customHeight="false" outlineLevel="0" collapsed="false">
      <c r="F1015" s="52" t="s">
        <v>871</v>
      </c>
      <c r="G1015" s="2" t="n">
        <v>6</v>
      </c>
      <c r="H1015" s="2" t="n">
        <v>8</v>
      </c>
    </row>
    <row r="1016" customFormat="false" ht="15.75" hidden="false" customHeight="false" outlineLevel="0" collapsed="false">
      <c r="F1016" s="52" t="s">
        <v>872</v>
      </c>
      <c r="G1016" s="2" t="n">
        <v>7</v>
      </c>
      <c r="H1016" s="2" t="n">
        <v>6.5</v>
      </c>
    </row>
    <row r="1017" customFormat="false" ht="15.75" hidden="false" customHeight="false" outlineLevel="0" collapsed="false">
      <c r="F1017" s="52" t="s">
        <v>873</v>
      </c>
      <c r="G1017" s="2" t="n">
        <v>3</v>
      </c>
      <c r="H1017" s="2" t="n">
        <v>4.5</v>
      </c>
    </row>
    <row r="1018" customFormat="false" ht="15.75" hidden="false" customHeight="false" outlineLevel="0" collapsed="false">
      <c r="F1018" s="52" t="s">
        <v>874</v>
      </c>
      <c r="G1018" s="2" t="n">
        <v>10</v>
      </c>
      <c r="H1018" s="2" t="n">
        <v>13</v>
      </c>
    </row>
    <row r="1019" customFormat="false" ht="15.75" hidden="false" customHeight="false" outlineLevel="0" collapsed="false">
      <c r="A1019" s="62" t="str">
        <f aca="false">HYPERLINK("http://www.ncbi.nlm.nih.gov/pubmed/26862001","26862001")</f>
        <v>26862001</v>
      </c>
      <c r="B1019" s="36" t="s">
        <v>875</v>
      </c>
      <c r="C1019" s="63" t="s">
        <v>261</v>
      </c>
      <c r="D1019" s="36" t="s">
        <v>804</v>
      </c>
      <c r="E1019" s="63" t="s">
        <v>261</v>
      </c>
      <c r="F1019" s="51" t="s">
        <v>876</v>
      </c>
      <c r="G1019" s="36" t="n">
        <v>5</v>
      </c>
      <c r="H1019" s="64" t="n">
        <v>4</v>
      </c>
      <c r="I1019" s="36" t="n">
        <v>8</v>
      </c>
    </row>
    <row r="1020" customFormat="false" ht="15.75" hidden="false" customHeight="false" outlineLevel="0" collapsed="false">
      <c r="A1020" s="1"/>
      <c r="F1020" s="52" t="s">
        <v>549</v>
      </c>
      <c r="G1020" s="9" t="n">
        <v>2</v>
      </c>
      <c r="H1020" s="9" t="n">
        <v>2</v>
      </c>
    </row>
    <row r="1021" customFormat="false" ht="15.75" hidden="false" customHeight="false" outlineLevel="0" collapsed="false">
      <c r="A1021" s="1"/>
      <c r="F1021" s="52" t="s">
        <v>550</v>
      </c>
      <c r="G1021" s="9" t="n">
        <v>6</v>
      </c>
      <c r="H1021" s="9" t="n">
        <v>3</v>
      </c>
    </row>
    <row r="1022" customFormat="false" ht="15.75" hidden="false" customHeight="false" outlineLevel="0" collapsed="false">
      <c r="A1022" s="1"/>
      <c r="F1022" s="52" t="s">
        <v>877</v>
      </c>
      <c r="G1022" s="9" t="n">
        <v>4</v>
      </c>
      <c r="H1022" s="9" t="n">
        <v>1</v>
      </c>
    </row>
    <row r="1023" customFormat="false" ht="15.75" hidden="false" customHeight="false" outlineLevel="0" collapsed="false">
      <c r="A1023" s="1"/>
      <c r="F1023" s="52" t="s">
        <v>878</v>
      </c>
      <c r="G1023" s="9" t="n">
        <v>8</v>
      </c>
      <c r="H1023" s="9" t="n">
        <v>8</v>
      </c>
    </row>
    <row r="1024" customFormat="false" ht="15.75" hidden="false" customHeight="false" outlineLevel="0" collapsed="false">
      <c r="A1024" s="1"/>
      <c r="F1024" s="52" t="s">
        <v>556</v>
      </c>
      <c r="G1024" s="9" t="n">
        <v>1</v>
      </c>
      <c r="H1024" s="9" t="n">
        <v>7</v>
      </c>
    </row>
    <row r="1025" customFormat="false" ht="15.75" hidden="false" customHeight="false" outlineLevel="0" collapsed="false">
      <c r="A1025" s="1"/>
      <c r="F1025" s="52" t="s">
        <v>557</v>
      </c>
      <c r="G1025" s="9" t="n">
        <v>3</v>
      </c>
      <c r="H1025" s="9" t="n">
        <v>5</v>
      </c>
    </row>
    <row r="1026" customFormat="false" ht="15.75" hidden="false" customHeight="false" outlineLevel="0" collapsed="false">
      <c r="A1026" s="1"/>
      <c r="F1026" s="52" t="s">
        <v>564</v>
      </c>
      <c r="G1026" s="2" t="n">
        <v>7</v>
      </c>
      <c r="H1026" s="9" t="n">
        <v>6</v>
      </c>
    </row>
    <row r="1027" customFormat="false" ht="15.75" hidden="false" customHeight="false" outlineLevel="0" collapsed="false">
      <c r="A1027" s="1"/>
      <c r="C1027" s="63" t="s">
        <v>261</v>
      </c>
      <c r="D1027" s="36" t="s">
        <v>879</v>
      </c>
      <c r="E1027" s="63" t="s">
        <v>261</v>
      </c>
      <c r="F1027" s="51" t="s">
        <v>876</v>
      </c>
      <c r="G1027" s="36" t="n">
        <v>6</v>
      </c>
      <c r="H1027" s="64" t="n">
        <v>4</v>
      </c>
      <c r="I1027" s="36" t="n">
        <v>8</v>
      </c>
    </row>
    <row r="1028" customFormat="false" ht="15.75" hidden="false" customHeight="false" outlineLevel="0" collapsed="false">
      <c r="A1028" s="1"/>
      <c r="F1028" s="52" t="s">
        <v>549</v>
      </c>
      <c r="G1028" s="9" t="n">
        <v>2</v>
      </c>
      <c r="H1028" s="9" t="n">
        <v>2</v>
      </c>
    </row>
    <row r="1029" customFormat="false" ht="15.75" hidden="false" customHeight="false" outlineLevel="0" collapsed="false">
      <c r="A1029" s="1"/>
      <c r="F1029" s="52" t="s">
        <v>550</v>
      </c>
      <c r="G1029" s="9" t="n">
        <v>2</v>
      </c>
      <c r="H1029" s="9" t="n">
        <v>3</v>
      </c>
    </row>
    <row r="1030" customFormat="false" ht="15.75" hidden="false" customHeight="false" outlineLevel="0" collapsed="false">
      <c r="A1030" s="1"/>
      <c r="F1030" s="52" t="s">
        <v>878</v>
      </c>
      <c r="G1030" s="9" t="n">
        <v>4</v>
      </c>
      <c r="H1030" s="9" t="n">
        <v>8</v>
      </c>
    </row>
    <row r="1031" customFormat="false" ht="15.75" hidden="false" customHeight="false" outlineLevel="0" collapsed="false">
      <c r="A1031" s="1"/>
      <c r="F1031" s="52" t="s">
        <v>556</v>
      </c>
      <c r="G1031" s="9" t="n">
        <v>8</v>
      </c>
      <c r="H1031" s="9" t="n">
        <v>7</v>
      </c>
    </row>
    <row r="1032" customFormat="false" ht="15.75" hidden="false" customHeight="false" outlineLevel="0" collapsed="false">
      <c r="A1032" s="1"/>
      <c r="F1032" s="52" t="s">
        <v>557</v>
      </c>
      <c r="G1032" s="9" t="n">
        <v>5</v>
      </c>
      <c r="H1032" s="9" t="n">
        <v>5</v>
      </c>
    </row>
    <row r="1033" customFormat="false" ht="15.75" hidden="false" customHeight="false" outlineLevel="0" collapsed="false">
      <c r="A1033" s="1"/>
      <c r="F1033" s="52" t="s">
        <v>564</v>
      </c>
      <c r="G1033" s="2" t="n">
        <v>2</v>
      </c>
      <c r="H1033" s="9" t="n">
        <v>6</v>
      </c>
    </row>
    <row r="1034" customFormat="false" ht="15.75" hidden="false" customHeight="false" outlineLevel="0" collapsed="false">
      <c r="A1034" s="65" t="n">
        <f aca="false">HYPERLINK("http://biorxiv.org/content/early/2015/04/09/017830",26778510)</f>
        <v>26778510</v>
      </c>
      <c r="B1034" s="36" t="s">
        <v>880</v>
      </c>
      <c r="C1034" s="36" t="s">
        <v>157</v>
      </c>
      <c r="D1034" s="36" t="s">
        <v>881</v>
      </c>
      <c r="E1034" s="36" t="s">
        <v>157</v>
      </c>
      <c r="F1034" s="51" t="s">
        <v>582</v>
      </c>
      <c r="G1034" s="36" t="n">
        <v>1</v>
      </c>
      <c r="H1034" s="36" t="n">
        <v>6</v>
      </c>
      <c r="I1034" s="36" t="n">
        <v>14</v>
      </c>
    </row>
    <row r="1035" customFormat="false" ht="15.75" hidden="false" customHeight="false" outlineLevel="0" collapsed="false">
      <c r="A1035" s="1"/>
      <c r="F1035" s="52" t="s">
        <v>882</v>
      </c>
      <c r="G1035" s="2" t="n">
        <v>13</v>
      </c>
      <c r="H1035" s="2" t="n">
        <v>13</v>
      </c>
    </row>
    <row r="1036" customFormat="false" ht="15.75" hidden="false" customHeight="false" outlineLevel="0" collapsed="false">
      <c r="A1036" s="1"/>
      <c r="F1036" s="52" t="s">
        <v>883</v>
      </c>
      <c r="G1036" s="2" t="n">
        <v>8</v>
      </c>
      <c r="H1036" s="2" t="n">
        <v>8</v>
      </c>
    </row>
    <row r="1037" customFormat="false" ht="15.75" hidden="false" customHeight="false" outlineLevel="0" collapsed="false">
      <c r="A1037" s="1"/>
      <c r="F1037" s="52" t="s">
        <v>670</v>
      </c>
      <c r="G1037" s="2" t="n">
        <v>14</v>
      </c>
      <c r="H1037" s="2" t="n">
        <v>7</v>
      </c>
    </row>
    <row r="1038" customFormat="false" ht="15.75" hidden="false" customHeight="false" outlineLevel="0" collapsed="false">
      <c r="A1038" s="1"/>
      <c r="F1038" s="52" t="s">
        <v>673</v>
      </c>
      <c r="G1038" s="2" t="n">
        <v>2</v>
      </c>
      <c r="H1038" s="2" t="n">
        <v>4</v>
      </c>
    </row>
    <row r="1039" customFormat="false" ht="15.75" hidden="false" customHeight="false" outlineLevel="0" collapsed="false">
      <c r="A1039" s="1"/>
      <c r="F1039" s="52" t="s">
        <v>674</v>
      </c>
      <c r="G1039" s="2" t="n">
        <v>5</v>
      </c>
      <c r="H1039" s="2" t="n">
        <v>9</v>
      </c>
    </row>
    <row r="1040" customFormat="false" ht="15.75" hidden="false" customHeight="false" outlineLevel="0" collapsed="false">
      <c r="A1040" s="1"/>
      <c r="F1040" s="52" t="s">
        <v>431</v>
      </c>
      <c r="G1040" s="2" t="n">
        <v>12</v>
      </c>
      <c r="H1040" s="2" t="n">
        <v>10</v>
      </c>
    </row>
    <row r="1041" customFormat="false" ht="15.75" hidden="false" customHeight="false" outlineLevel="0" collapsed="false">
      <c r="A1041" s="1"/>
      <c r="F1041" s="52" t="s">
        <v>884</v>
      </c>
      <c r="G1041" s="2" t="n">
        <v>4</v>
      </c>
      <c r="H1041" s="2" t="n">
        <v>5</v>
      </c>
    </row>
    <row r="1042" customFormat="false" ht="15.75" hidden="false" customHeight="false" outlineLevel="0" collapsed="false">
      <c r="A1042" s="1"/>
      <c r="F1042" s="52" t="s">
        <v>432</v>
      </c>
      <c r="G1042" s="2" t="n">
        <v>10</v>
      </c>
      <c r="H1042" s="2" t="n">
        <v>14</v>
      </c>
    </row>
    <row r="1043" customFormat="false" ht="15.75" hidden="false" customHeight="false" outlineLevel="0" collapsed="false">
      <c r="A1043" s="1"/>
      <c r="F1043" s="52" t="s">
        <v>433</v>
      </c>
      <c r="G1043" s="2" t="n">
        <v>7</v>
      </c>
      <c r="H1043" s="2" t="n">
        <v>12</v>
      </c>
    </row>
    <row r="1044" customFormat="false" ht="15.75" hidden="false" customHeight="false" outlineLevel="0" collapsed="false">
      <c r="A1044" s="1"/>
      <c r="F1044" s="52" t="s">
        <v>885</v>
      </c>
      <c r="G1044" s="2" t="n">
        <v>6</v>
      </c>
      <c r="H1044" s="2" t="n">
        <v>3</v>
      </c>
    </row>
    <row r="1045" customFormat="false" ht="15.75" hidden="false" customHeight="false" outlineLevel="0" collapsed="false">
      <c r="A1045" s="1"/>
      <c r="F1045" s="52" t="s">
        <v>886</v>
      </c>
      <c r="G1045" s="2" t="n">
        <v>3</v>
      </c>
      <c r="H1045" s="2" t="n">
        <v>2</v>
      </c>
    </row>
    <row r="1046" customFormat="false" ht="15.75" hidden="false" customHeight="false" outlineLevel="0" collapsed="false">
      <c r="A1046" s="1"/>
      <c r="F1046" s="52" t="s">
        <v>887</v>
      </c>
      <c r="G1046" s="2" t="n">
        <v>11</v>
      </c>
      <c r="H1046" s="2" t="n">
        <v>1</v>
      </c>
    </row>
    <row r="1047" customFormat="false" ht="15.75" hidden="false" customHeight="false" outlineLevel="0" collapsed="false">
      <c r="A1047" s="1"/>
      <c r="F1047" s="52" t="s">
        <v>888</v>
      </c>
      <c r="G1047" s="2" t="n">
        <v>9</v>
      </c>
      <c r="H1047" s="2" t="n">
        <v>11</v>
      </c>
    </row>
    <row r="1048" customFormat="false" ht="15.75" hidden="false" customHeight="false" outlineLevel="0" collapsed="false">
      <c r="A1048" s="1"/>
      <c r="C1048" s="36" t="s">
        <v>169</v>
      </c>
      <c r="D1048" s="36" t="s">
        <v>889</v>
      </c>
      <c r="E1048" s="36" t="s">
        <v>157</v>
      </c>
      <c r="F1048" s="51" t="s">
        <v>582</v>
      </c>
      <c r="G1048" s="36" t="n">
        <v>1</v>
      </c>
      <c r="H1048" s="36" t="n">
        <v>6</v>
      </c>
      <c r="I1048" s="36" t="n">
        <v>14</v>
      </c>
    </row>
    <row r="1049" customFormat="false" ht="15.75" hidden="false" customHeight="false" outlineLevel="0" collapsed="false">
      <c r="A1049" s="1"/>
      <c r="F1049" s="52" t="s">
        <v>882</v>
      </c>
      <c r="G1049" s="2" t="n">
        <v>14</v>
      </c>
      <c r="H1049" s="2" t="n">
        <v>13</v>
      </c>
    </row>
    <row r="1050" customFormat="false" ht="15.75" hidden="false" customHeight="false" outlineLevel="0" collapsed="false">
      <c r="A1050" s="1"/>
      <c r="F1050" s="52" t="s">
        <v>883</v>
      </c>
      <c r="G1050" s="2" t="n">
        <v>7</v>
      </c>
      <c r="H1050" s="2" t="n">
        <v>8</v>
      </c>
    </row>
    <row r="1051" customFormat="false" ht="15.75" hidden="false" customHeight="false" outlineLevel="0" collapsed="false">
      <c r="A1051" s="1"/>
      <c r="F1051" s="52" t="s">
        <v>670</v>
      </c>
      <c r="G1051" s="2" t="n">
        <v>5</v>
      </c>
      <c r="H1051" s="2" t="n">
        <v>7</v>
      </c>
    </row>
    <row r="1052" customFormat="false" ht="15.75" hidden="false" customHeight="false" outlineLevel="0" collapsed="false">
      <c r="A1052" s="1"/>
      <c r="F1052" s="52" t="s">
        <v>673</v>
      </c>
      <c r="G1052" s="2" t="n">
        <v>3</v>
      </c>
      <c r="H1052" s="2" t="n">
        <v>4</v>
      </c>
    </row>
    <row r="1053" customFormat="false" ht="15.75" hidden="false" customHeight="false" outlineLevel="0" collapsed="false">
      <c r="A1053" s="1"/>
      <c r="F1053" s="52" t="s">
        <v>674</v>
      </c>
      <c r="G1053" s="2" t="n">
        <v>8</v>
      </c>
      <c r="H1053" s="2" t="n">
        <v>9</v>
      </c>
    </row>
    <row r="1054" customFormat="false" ht="15.75" hidden="false" customHeight="false" outlineLevel="0" collapsed="false">
      <c r="A1054" s="1"/>
      <c r="F1054" s="52" t="s">
        <v>431</v>
      </c>
      <c r="G1054" s="2" t="n">
        <v>6</v>
      </c>
      <c r="H1054" s="2" t="n">
        <v>10</v>
      </c>
    </row>
    <row r="1055" customFormat="false" ht="15.75" hidden="false" customHeight="false" outlineLevel="0" collapsed="false">
      <c r="A1055" s="1"/>
      <c r="F1055" s="52" t="s">
        <v>884</v>
      </c>
      <c r="G1055" s="2" t="n">
        <v>10</v>
      </c>
      <c r="H1055" s="2" t="n">
        <v>5</v>
      </c>
    </row>
    <row r="1056" customFormat="false" ht="15.75" hidden="false" customHeight="false" outlineLevel="0" collapsed="false">
      <c r="A1056" s="1"/>
      <c r="F1056" s="52" t="s">
        <v>432</v>
      </c>
      <c r="G1056" s="2" t="n">
        <v>11</v>
      </c>
      <c r="H1056" s="2" t="n">
        <v>14</v>
      </c>
    </row>
    <row r="1057" customFormat="false" ht="15.75" hidden="false" customHeight="false" outlineLevel="0" collapsed="false">
      <c r="A1057" s="1"/>
      <c r="F1057" s="52" t="s">
        <v>433</v>
      </c>
      <c r="G1057" s="2" t="n">
        <v>4</v>
      </c>
      <c r="H1057" s="2" t="n">
        <v>12</v>
      </c>
    </row>
    <row r="1058" customFormat="false" ht="15.75" hidden="false" customHeight="false" outlineLevel="0" collapsed="false">
      <c r="A1058" s="1"/>
      <c r="F1058" s="52" t="s">
        <v>885</v>
      </c>
      <c r="G1058" s="2" t="n">
        <v>12</v>
      </c>
      <c r="H1058" s="2" t="n">
        <v>3</v>
      </c>
    </row>
    <row r="1059" customFormat="false" ht="15.75" hidden="false" customHeight="false" outlineLevel="0" collapsed="false">
      <c r="A1059" s="1"/>
      <c r="F1059" s="52" t="s">
        <v>886</v>
      </c>
      <c r="G1059" s="2" t="n">
        <v>2</v>
      </c>
      <c r="H1059" s="2" t="n">
        <v>2</v>
      </c>
    </row>
    <row r="1060" customFormat="false" ht="15.75" hidden="false" customHeight="false" outlineLevel="0" collapsed="false">
      <c r="A1060" s="1"/>
      <c r="F1060" s="52" t="s">
        <v>887</v>
      </c>
      <c r="G1060" s="2" t="n">
        <v>13</v>
      </c>
      <c r="H1060" s="2" t="n">
        <v>1</v>
      </c>
    </row>
    <row r="1061" customFormat="false" ht="15.75" hidden="false" customHeight="false" outlineLevel="0" collapsed="false">
      <c r="A1061" s="1"/>
      <c r="F1061" s="52" t="s">
        <v>888</v>
      </c>
      <c r="G1061" s="2" t="n">
        <v>9</v>
      </c>
      <c r="H1061" s="2" t="n">
        <v>11</v>
      </c>
    </row>
    <row r="1062" customFormat="false" ht="15.75" hidden="false" customHeight="false" outlineLevel="0" collapsed="false">
      <c r="A1062" s="1"/>
      <c r="C1062" s="36" t="s">
        <v>169</v>
      </c>
      <c r="D1062" s="36" t="s">
        <v>890</v>
      </c>
      <c r="E1062" s="36" t="s">
        <v>157</v>
      </c>
      <c r="F1062" s="51" t="s">
        <v>582</v>
      </c>
      <c r="G1062" s="36" t="n">
        <v>1</v>
      </c>
      <c r="H1062" s="36" t="n">
        <v>6</v>
      </c>
      <c r="I1062" s="36" t="n">
        <v>14</v>
      </c>
    </row>
    <row r="1063" customFormat="false" ht="15.75" hidden="false" customHeight="false" outlineLevel="0" collapsed="false">
      <c r="A1063" s="1"/>
      <c r="F1063" s="52" t="s">
        <v>882</v>
      </c>
      <c r="G1063" s="2" t="n">
        <v>13</v>
      </c>
      <c r="H1063" s="2" t="n">
        <v>13</v>
      </c>
    </row>
    <row r="1064" customFormat="false" ht="15.75" hidden="false" customHeight="false" outlineLevel="0" collapsed="false">
      <c r="A1064" s="1"/>
      <c r="F1064" s="52" t="s">
        <v>883</v>
      </c>
      <c r="G1064" s="2" t="n">
        <v>9</v>
      </c>
      <c r="H1064" s="2" t="n">
        <v>8</v>
      </c>
    </row>
    <row r="1065" customFormat="false" ht="15.75" hidden="false" customHeight="false" outlineLevel="0" collapsed="false">
      <c r="A1065" s="1"/>
      <c r="F1065" s="52" t="s">
        <v>670</v>
      </c>
      <c r="G1065" s="2" t="n">
        <v>7</v>
      </c>
      <c r="H1065" s="2" t="n">
        <v>7</v>
      </c>
    </row>
    <row r="1066" customFormat="false" ht="15.75" hidden="false" customHeight="false" outlineLevel="0" collapsed="false">
      <c r="A1066" s="1"/>
      <c r="F1066" s="52" t="s">
        <v>673</v>
      </c>
      <c r="G1066" s="2" t="n">
        <v>3</v>
      </c>
      <c r="H1066" s="2" t="n">
        <v>4</v>
      </c>
    </row>
    <row r="1067" customFormat="false" ht="15.75" hidden="false" customHeight="false" outlineLevel="0" collapsed="false">
      <c r="A1067" s="1"/>
      <c r="F1067" s="52" t="s">
        <v>674</v>
      </c>
      <c r="G1067" s="2" t="n">
        <v>5</v>
      </c>
      <c r="H1067" s="2" t="n">
        <v>9</v>
      </c>
    </row>
    <row r="1068" customFormat="false" ht="15.75" hidden="false" customHeight="false" outlineLevel="0" collapsed="false">
      <c r="A1068" s="1"/>
      <c r="F1068" s="52" t="s">
        <v>431</v>
      </c>
      <c r="G1068" s="2" t="n">
        <v>6</v>
      </c>
      <c r="H1068" s="2" t="n">
        <v>10</v>
      </c>
    </row>
    <row r="1069" customFormat="false" ht="15.75" hidden="false" customHeight="false" outlineLevel="0" collapsed="false">
      <c r="A1069" s="1"/>
      <c r="F1069" s="52" t="s">
        <v>884</v>
      </c>
      <c r="G1069" s="2" t="n">
        <v>10</v>
      </c>
      <c r="H1069" s="2" t="n">
        <v>5</v>
      </c>
    </row>
    <row r="1070" customFormat="false" ht="15.75" hidden="false" customHeight="false" outlineLevel="0" collapsed="false">
      <c r="A1070" s="1"/>
      <c r="F1070" s="52" t="s">
        <v>432</v>
      </c>
      <c r="G1070" s="2" t="n">
        <v>11</v>
      </c>
      <c r="H1070" s="2" t="n">
        <v>14</v>
      </c>
    </row>
    <row r="1071" customFormat="false" ht="15.75" hidden="false" customHeight="false" outlineLevel="0" collapsed="false">
      <c r="A1071" s="1"/>
      <c r="F1071" s="52" t="s">
        <v>433</v>
      </c>
      <c r="G1071" s="2" t="n">
        <v>4</v>
      </c>
      <c r="H1071" s="2" t="n">
        <v>12</v>
      </c>
    </row>
    <row r="1072" customFormat="false" ht="15.75" hidden="false" customHeight="false" outlineLevel="0" collapsed="false">
      <c r="A1072" s="1"/>
      <c r="F1072" s="52" t="s">
        <v>885</v>
      </c>
      <c r="G1072" s="2" t="n">
        <v>12</v>
      </c>
      <c r="H1072" s="2" t="n">
        <v>3</v>
      </c>
    </row>
    <row r="1073" customFormat="false" ht="15.75" hidden="false" customHeight="false" outlineLevel="0" collapsed="false">
      <c r="A1073" s="1"/>
      <c r="F1073" s="52" t="s">
        <v>886</v>
      </c>
      <c r="G1073" s="2" t="n">
        <v>2</v>
      </c>
      <c r="H1073" s="2" t="n">
        <v>2</v>
      </c>
    </row>
    <row r="1074" customFormat="false" ht="15.75" hidden="false" customHeight="false" outlineLevel="0" collapsed="false">
      <c r="A1074" s="1"/>
      <c r="F1074" s="52" t="s">
        <v>887</v>
      </c>
      <c r="G1074" s="2" t="n">
        <v>14</v>
      </c>
      <c r="H1074" s="2" t="n">
        <v>1</v>
      </c>
    </row>
    <row r="1075" customFormat="false" ht="15.75" hidden="false" customHeight="false" outlineLevel="0" collapsed="false">
      <c r="A1075" s="1"/>
      <c r="F1075" s="52" t="s">
        <v>888</v>
      </c>
      <c r="G1075" s="2" t="n">
        <v>8</v>
      </c>
      <c r="H1075" s="2" t="n">
        <v>11</v>
      </c>
    </row>
    <row r="1076" customFormat="false" ht="15.75" hidden="false" customHeight="false" outlineLevel="0" collapsed="false">
      <c r="A1076" s="1"/>
      <c r="C1076" s="36" t="s">
        <v>169</v>
      </c>
      <c r="D1076" s="36" t="s">
        <v>891</v>
      </c>
      <c r="E1076" s="36" t="s">
        <v>157</v>
      </c>
      <c r="F1076" s="51" t="s">
        <v>582</v>
      </c>
      <c r="G1076" s="36" t="n">
        <v>12</v>
      </c>
      <c r="H1076" s="36" t="n">
        <v>6</v>
      </c>
      <c r="I1076" s="36" t="n">
        <v>14</v>
      </c>
    </row>
    <row r="1077" customFormat="false" ht="15.75" hidden="false" customHeight="false" outlineLevel="0" collapsed="false">
      <c r="A1077" s="1"/>
      <c r="F1077" s="52" t="s">
        <v>882</v>
      </c>
      <c r="G1077" s="2" t="n">
        <v>8</v>
      </c>
      <c r="H1077" s="2" t="n">
        <v>13</v>
      </c>
    </row>
    <row r="1078" customFormat="false" ht="15.75" hidden="false" customHeight="false" outlineLevel="0" collapsed="false">
      <c r="A1078" s="1"/>
      <c r="F1078" s="52" t="s">
        <v>883</v>
      </c>
      <c r="G1078" s="2" t="n">
        <v>11</v>
      </c>
      <c r="H1078" s="2" t="n">
        <v>8</v>
      </c>
    </row>
    <row r="1079" customFormat="false" ht="15.75" hidden="false" customHeight="false" outlineLevel="0" collapsed="false">
      <c r="A1079" s="1"/>
      <c r="F1079" s="52" t="s">
        <v>670</v>
      </c>
      <c r="G1079" s="2" t="n">
        <v>3</v>
      </c>
      <c r="H1079" s="2" t="n">
        <v>7</v>
      </c>
    </row>
    <row r="1080" customFormat="false" ht="15.75" hidden="false" customHeight="false" outlineLevel="0" collapsed="false">
      <c r="A1080" s="1"/>
      <c r="F1080" s="52" t="s">
        <v>673</v>
      </c>
      <c r="G1080" s="2" t="n">
        <v>3</v>
      </c>
      <c r="H1080" s="2" t="n">
        <v>4</v>
      </c>
    </row>
    <row r="1081" customFormat="false" ht="15.75" hidden="false" customHeight="false" outlineLevel="0" collapsed="false">
      <c r="A1081" s="1"/>
      <c r="F1081" s="52" t="s">
        <v>674</v>
      </c>
      <c r="G1081" s="2" t="n">
        <v>14</v>
      </c>
      <c r="H1081" s="2" t="n">
        <v>9</v>
      </c>
    </row>
    <row r="1082" customFormat="false" ht="15.75" hidden="false" customHeight="false" outlineLevel="0" collapsed="false">
      <c r="A1082" s="1"/>
      <c r="F1082" s="52" t="s">
        <v>431</v>
      </c>
      <c r="G1082" s="2" t="n">
        <v>10</v>
      </c>
      <c r="H1082" s="2" t="n">
        <v>10</v>
      </c>
    </row>
    <row r="1083" customFormat="false" ht="15.75" hidden="false" customHeight="false" outlineLevel="0" collapsed="false">
      <c r="A1083" s="1"/>
      <c r="F1083" s="52" t="s">
        <v>884</v>
      </c>
      <c r="G1083" s="2" t="n">
        <v>3</v>
      </c>
      <c r="H1083" s="2" t="n">
        <v>5</v>
      </c>
    </row>
    <row r="1084" customFormat="false" ht="15.75" hidden="false" customHeight="false" outlineLevel="0" collapsed="false">
      <c r="A1084" s="1"/>
      <c r="F1084" s="52" t="s">
        <v>432</v>
      </c>
      <c r="G1084" s="2" t="n">
        <v>6.5</v>
      </c>
      <c r="H1084" s="2" t="n">
        <v>14</v>
      </c>
    </row>
    <row r="1085" customFormat="false" ht="15.75" hidden="false" customHeight="false" outlineLevel="0" collapsed="false">
      <c r="A1085" s="1"/>
      <c r="F1085" s="52" t="s">
        <v>433</v>
      </c>
      <c r="G1085" s="2" t="n">
        <v>9</v>
      </c>
      <c r="H1085" s="2" t="n">
        <v>12</v>
      </c>
    </row>
    <row r="1086" customFormat="false" ht="15.75" hidden="false" customHeight="false" outlineLevel="0" collapsed="false">
      <c r="A1086" s="1"/>
      <c r="F1086" s="52" t="s">
        <v>885</v>
      </c>
      <c r="G1086" s="2" t="n">
        <v>3</v>
      </c>
      <c r="H1086" s="2" t="n">
        <v>3</v>
      </c>
    </row>
    <row r="1087" customFormat="false" ht="15.75" hidden="false" customHeight="false" outlineLevel="0" collapsed="false">
      <c r="A1087" s="1"/>
      <c r="F1087" s="52" t="s">
        <v>886</v>
      </c>
      <c r="G1087" s="2" t="n">
        <v>6.5</v>
      </c>
      <c r="H1087" s="2" t="n">
        <v>2</v>
      </c>
    </row>
    <row r="1088" customFormat="false" ht="15.75" hidden="false" customHeight="false" outlineLevel="0" collapsed="false">
      <c r="A1088" s="1"/>
      <c r="F1088" s="52" t="s">
        <v>887</v>
      </c>
      <c r="G1088" s="2" t="n">
        <v>3</v>
      </c>
      <c r="H1088" s="2" t="n">
        <v>1</v>
      </c>
    </row>
    <row r="1089" customFormat="false" ht="15.75" hidden="false" customHeight="false" outlineLevel="0" collapsed="false">
      <c r="A1089" s="1"/>
      <c r="F1089" s="52" t="s">
        <v>888</v>
      </c>
      <c r="G1089" s="2" t="n">
        <v>13</v>
      </c>
      <c r="H1089" s="2" t="n">
        <v>11</v>
      </c>
    </row>
    <row r="1090" customFormat="false" ht="15.75" hidden="false" customHeight="false" outlineLevel="0" collapsed="false">
      <c r="A1090" s="1"/>
      <c r="C1090" s="36" t="s">
        <v>892</v>
      </c>
      <c r="D1090" s="36" t="s">
        <v>893</v>
      </c>
      <c r="E1090" s="36" t="s">
        <v>157</v>
      </c>
      <c r="F1090" s="51" t="s">
        <v>582</v>
      </c>
      <c r="G1090" s="36" t="n">
        <v>2</v>
      </c>
      <c r="H1090" s="36" t="n">
        <v>6</v>
      </c>
      <c r="I1090" s="36" t="n">
        <v>14</v>
      </c>
    </row>
    <row r="1091" customFormat="false" ht="15.75" hidden="false" customHeight="false" outlineLevel="0" collapsed="false">
      <c r="A1091" s="1"/>
      <c r="F1091" s="52" t="s">
        <v>882</v>
      </c>
      <c r="G1091" s="2" t="n">
        <v>8</v>
      </c>
      <c r="H1091" s="2" t="n">
        <v>13</v>
      </c>
    </row>
    <row r="1092" customFormat="false" ht="15.75" hidden="false" customHeight="false" outlineLevel="0" collapsed="false">
      <c r="A1092" s="1"/>
      <c r="F1092" s="52" t="s">
        <v>883</v>
      </c>
      <c r="G1092" s="2" t="n">
        <v>11</v>
      </c>
      <c r="H1092" s="2" t="n">
        <v>8</v>
      </c>
    </row>
    <row r="1093" customFormat="false" ht="15.75" hidden="false" customHeight="false" outlineLevel="0" collapsed="false">
      <c r="A1093" s="1"/>
      <c r="F1093" s="52" t="s">
        <v>670</v>
      </c>
      <c r="G1093" s="2" t="n">
        <v>14</v>
      </c>
      <c r="H1093" s="2" t="n">
        <v>7</v>
      </c>
    </row>
    <row r="1094" customFormat="false" ht="15.75" hidden="false" customHeight="false" outlineLevel="0" collapsed="false">
      <c r="A1094" s="1"/>
      <c r="F1094" s="52" t="s">
        <v>673</v>
      </c>
      <c r="G1094" s="2" t="n">
        <v>1</v>
      </c>
      <c r="H1094" s="2" t="n">
        <v>4</v>
      </c>
    </row>
    <row r="1095" customFormat="false" ht="15.75" hidden="false" customHeight="false" outlineLevel="0" collapsed="false">
      <c r="A1095" s="1"/>
      <c r="F1095" s="52" t="s">
        <v>674</v>
      </c>
      <c r="G1095" s="2" t="n">
        <v>4</v>
      </c>
      <c r="H1095" s="2" t="n">
        <v>9</v>
      </c>
    </row>
    <row r="1096" customFormat="false" ht="15.75" hidden="false" customHeight="false" outlineLevel="0" collapsed="false">
      <c r="A1096" s="1"/>
      <c r="F1096" s="52" t="s">
        <v>431</v>
      </c>
      <c r="G1096" s="2" t="n">
        <v>7</v>
      </c>
      <c r="H1096" s="2" t="n">
        <v>10</v>
      </c>
    </row>
    <row r="1097" customFormat="false" ht="15.75" hidden="false" customHeight="false" outlineLevel="0" collapsed="false">
      <c r="A1097" s="1"/>
      <c r="F1097" s="52" t="s">
        <v>884</v>
      </c>
      <c r="G1097" s="2" t="n">
        <v>5</v>
      </c>
      <c r="H1097" s="2" t="n">
        <v>5</v>
      </c>
    </row>
    <row r="1098" customFormat="false" ht="15.75" hidden="false" customHeight="false" outlineLevel="0" collapsed="false">
      <c r="A1098" s="1"/>
      <c r="F1098" s="52" t="s">
        <v>432</v>
      </c>
      <c r="G1098" s="2" t="n">
        <v>12</v>
      </c>
      <c r="H1098" s="2" t="n">
        <v>14</v>
      </c>
    </row>
    <row r="1099" customFormat="false" ht="15.75" hidden="false" customHeight="false" outlineLevel="0" collapsed="false">
      <c r="A1099" s="1"/>
      <c r="F1099" s="52" t="s">
        <v>433</v>
      </c>
      <c r="G1099" s="2" t="n">
        <v>10</v>
      </c>
      <c r="H1099" s="2" t="n">
        <v>12</v>
      </c>
    </row>
    <row r="1100" customFormat="false" ht="15.75" hidden="false" customHeight="false" outlineLevel="0" collapsed="false">
      <c r="A1100" s="1"/>
      <c r="F1100" s="52" t="s">
        <v>885</v>
      </c>
      <c r="G1100" s="2" t="n">
        <v>6</v>
      </c>
      <c r="H1100" s="2" t="n">
        <v>3</v>
      </c>
    </row>
    <row r="1101" customFormat="false" ht="15.75" hidden="false" customHeight="false" outlineLevel="0" collapsed="false">
      <c r="A1101" s="1"/>
      <c r="F1101" s="52" t="s">
        <v>886</v>
      </c>
      <c r="G1101" s="2" t="n">
        <v>3</v>
      </c>
      <c r="H1101" s="2" t="n">
        <v>2</v>
      </c>
    </row>
    <row r="1102" customFormat="false" ht="15.75" hidden="false" customHeight="false" outlineLevel="0" collapsed="false">
      <c r="A1102" s="1"/>
      <c r="F1102" s="52" t="s">
        <v>887</v>
      </c>
      <c r="G1102" s="2" t="n">
        <v>9</v>
      </c>
      <c r="H1102" s="2" t="n">
        <v>1</v>
      </c>
    </row>
    <row r="1103" customFormat="false" ht="15.75" hidden="false" customHeight="false" outlineLevel="0" collapsed="false">
      <c r="A1103" s="1"/>
      <c r="F1103" s="52" t="s">
        <v>888</v>
      </c>
      <c r="G1103" s="2" t="n">
        <v>13</v>
      </c>
      <c r="H1103" s="2" t="n">
        <v>11</v>
      </c>
    </row>
    <row r="1104" customFormat="false" ht="15.75" hidden="false" customHeight="false" outlineLevel="0" collapsed="false">
      <c r="A1104" s="1"/>
      <c r="C1104" s="36" t="s">
        <v>892</v>
      </c>
      <c r="D1104" s="36" t="s">
        <v>894</v>
      </c>
      <c r="E1104" s="36" t="s">
        <v>157</v>
      </c>
      <c r="F1104" s="51" t="s">
        <v>582</v>
      </c>
      <c r="G1104" s="36" t="n">
        <v>1</v>
      </c>
      <c r="H1104" s="36" t="n">
        <v>6</v>
      </c>
      <c r="I1104" s="36" t="n">
        <v>14</v>
      </c>
    </row>
    <row r="1105" customFormat="false" ht="15.75" hidden="false" customHeight="false" outlineLevel="0" collapsed="false">
      <c r="A1105" s="1"/>
      <c r="F1105" s="52" t="s">
        <v>882</v>
      </c>
      <c r="G1105" s="2" t="n">
        <v>10</v>
      </c>
      <c r="H1105" s="2" t="n">
        <v>13</v>
      </c>
    </row>
    <row r="1106" customFormat="false" ht="15.75" hidden="false" customHeight="false" outlineLevel="0" collapsed="false">
      <c r="A1106" s="1"/>
      <c r="F1106" s="52" t="s">
        <v>883</v>
      </c>
      <c r="G1106" s="2" t="n">
        <v>8</v>
      </c>
      <c r="H1106" s="2" t="n">
        <v>8</v>
      </c>
    </row>
    <row r="1107" customFormat="false" ht="15.75" hidden="false" customHeight="false" outlineLevel="0" collapsed="false">
      <c r="A1107" s="1"/>
      <c r="F1107" s="52" t="s">
        <v>670</v>
      </c>
      <c r="G1107" s="2" t="n">
        <v>14</v>
      </c>
      <c r="H1107" s="2" t="n">
        <v>7</v>
      </c>
    </row>
    <row r="1108" customFormat="false" ht="15.75" hidden="false" customHeight="false" outlineLevel="0" collapsed="false">
      <c r="A1108" s="1"/>
      <c r="F1108" s="52" t="s">
        <v>673</v>
      </c>
      <c r="G1108" s="2" t="n">
        <v>2</v>
      </c>
      <c r="H1108" s="2" t="n">
        <v>4</v>
      </c>
    </row>
    <row r="1109" customFormat="false" ht="15.75" hidden="false" customHeight="false" outlineLevel="0" collapsed="false">
      <c r="A1109" s="1"/>
      <c r="F1109" s="52" t="s">
        <v>674</v>
      </c>
      <c r="G1109" s="2" t="n">
        <v>4</v>
      </c>
      <c r="H1109" s="2" t="n">
        <v>9</v>
      </c>
    </row>
    <row r="1110" customFormat="false" ht="15.75" hidden="false" customHeight="false" outlineLevel="0" collapsed="false">
      <c r="A1110" s="1"/>
      <c r="F1110" s="52" t="s">
        <v>431</v>
      </c>
      <c r="G1110" s="2" t="n">
        <v>12</v>
      </c>
      <c r="H1110" s="2" t="n">
        <v>10</v>
      </c>
    </row>
    <row r="1111" customFormat="false" ht="15.75" hidden="false" customHeight="false" outlineLevel="0" collapsed="false">
      <c r="A1111" s="1"/>
      <c r="F1111" s="52" t="s">
        <v>884</v>
      </c>
      <c r="G1111" s="2" t="n">
        <v>6</v>
      </c>
      <c r="H1111" s="2" t="n">
        <v>5</v>
      </c>
    </row>
    <row r="1112" customFormat="false" ht="15.75" hidden="false" customHeight="false" outlineLevel="0" collapsed="false">
      <c r="A1112" s="1"/>
      <c r="F1112" s="52" t="s">
        <v>432</v>
      </c>
      <c r="G1112" s="2" t="n">
        <v>11</v>
      </c>
      <c r="H1112" s="2" t="n">
        <v>14</v>
      </c>
    </row>
    <row r="1113" customFormat="false" ht="15.75" hidden="false" customHeight="false" outlineLevel="0" collapsed="false">
      <c r="A1113" s="1"/>
      <c r="F1113" s="52" t="s">
        <v>433</v>
      </c>
      <c r="G1113" s="2" t="n">
        <v>5</v>
      </c>
      <c r="H1113" s="2" t="n">
        <v>12</v>
      </c>
    </row>
    <row r="1114" customFormat="false" ht="15.75" hidden="false" customHeight="false" outlineLevel="0" collapsed="false">
      <c r="A1114" s="1"/>
      <c r="D1114" s="2"/>
      <c r="F1114" s="52" t="s">
        <v>885</v>
      </c>
      <c r="G1114" s="2" t="n">
        <v>7</v>
      </c>
      <c r="H1114" s="2" t="n">
        <v>3</v>
      </c>
    </row>
    <row r="1115" customFormat="false" ht="15.75" hidden="false" customHeight="false" outlineLevel="0" collapsed="false">
      <c r="A1115" s="1"/>
      <c r="F1115" s="52" t="s">
        <v>886</v>
      </c>
      <c r="G1115" s="2" t="n">
        <v>3</v>
      </c>
      <c r="H1115" s="2" t="n">
        <v>2</v>
      </c>
    </row>
    <row r="1116" customFormat="false" ht="15.75" hidden="false" customHeight="false" outlineLevel="0" collapsed="false">
      <c r="A1116" s="1"/>
      <c r="F1116" s="52" t="s">
        <v>887</v>
      </c>
      <c r="G1116" s="2" t="n">
        <v>9</v>
      </c>
      <c r="H1116" s="2" t="n">
        <v>1</v>
      </c>
    </row>
    <row r="1117" customFormat="false" ht="15.75" hidden="false" customHeight="false" outlineLevel="0" collapsed="false">
      <c r="A1117" s="1"/>
      <c r="F1117" s="52" t="s">
        <v>888</v>
      </c>
      <c r="G1117" s="2" t="n">
        <v>13</v>
      </c>
      <c r="H1117" s="2" t="n">
        <v>11</v>
      </c>
    </row>
    <row r="1118" customFormat="false" ht="15.75" hidden="false" customHeight="false" outlineLevel="0" collapsed="false">
      <c r="A1118" s="65" t="str">
        <f aca="false">HYPERLINK("http://www.ncbi.nlm.nih.gov/pubmed/26220471","26220471")</f>
        <v>26220471</v>
      </c>
      <c r="B1118" s="36" t="s">
        <v>895</v>
      </c>
      <c r="C1118" s="36" t="s">
        <v>896</v>
      </c>
      <c r="D1118" s="36" t="s">
        <v>897</v>
      </c>
      <c r="E1118" s="36" t="s">
        <v>261</v>
      </c>
      <c r="F1118" s="51" t="s">
        <v>898</v>
      </c>
      <c r="G1118" s="36" t="n">
        <v>2</v>
      </c>
      <c r="H1118" s="36" t="n">
        <v>1</v>
      </c>
      <c r="I1118" s="36" t="n">
        <v>5</v>
      </c>
      <c r="J1118" s="37"/>
      <c r="K1118" s="37"/>
      <c r="L1118" s="37"/>
      <c r="M1118" s="37"/>
    </row>
    <row r="1119" customFormat="false" ht="15.75" hidden="false" customHeight="false" outlineLevel="0" collapsed="false">
      <c r="A1119" s="1"/>
      <c r="F1119" s="52" t="s">
        <v>899</v>
      </c>
      <c r="G1119" s="2" t="n">
        <v>1</v>
      </c>
      <c r="H1119" s="2" t="n">
        <v>5</v>
      </c>
    </row>
    <row r="1120" customFormat="false" ht="15.75" hidden="false" customHeight="false" outlineLevel="0" collapsed="false">
      <c r="A1120" s="1"/>
      <c r="F1120" s="52" t="s">
        <v>900</v>
      </c>
      <c r="G1120" s="2" t="n">
        <v>3</v>
      </c>
      <c r="H1120" s="2" t="n">
        <v>2.5</v>
      </c>
    </row>
    <row r="1121" customFormat="false" ht="15.75" hidden="false" customHeight="false" outlineLevel="0" collapsed="false">
      <c r="A1121" s="1"/>
      <c r="F1121" s="52" t="s">
        <v>901</v>
      </c>
      <c r="G1121" s="2" t="n">
        <v>4</v>
      </c>
      <c r="H1121" s="2" t="n">
        <v>2.5</v>
      </c>
    </row>
    <row r="1122" customFormat="false" ht="15.75" hidden="false" customHeight="false" outlineLevel="0" collapsed="false">
      <c r="A1122" s="1"/>
      <c r="F1122" s="52" t="s">
        <v>902</v>
      </c>
      <c r="G1122" s="2" t="n">
        <v>5</v>
      </c>
      <c r="H1122" s="2" t="n">
        <v>4</v>
      </c>
    </row>
    <row r="1123" customFormat="false" ht="15.75" hidden="false" customHeight="false" outlineLevel="0" collapsed="false">
      <c r="A1123" s="65" t="str">
        <f aca="false">HYPERLINK("http://www.ncbi.nlm.nih.gov/pubmed/25777524","25777524")</f>
        <v>25777524</v>
      </c>
      <c r="B1123" s="36" t="s">
        <v>903</v>
      </c>
      <c r="C1123" s="36" t="s">
        <v>892</v>
      </c>
      <c r="D1123" s="36" t="s">
        <v>904</v>
      </c>
      <c r="E1123" s="36" t="s">
        <v>892</v>
      </c>
      <c r="F1123" s="51" t="s">
        <v>905</v>
      </c>
      <c r="G1123" s="36" t="n">
        <v>1</v>
      </c>
      <c r="H1123" s="36" t="n">
        <v>2</v>
      </c>
      <c r="I1123" s="36" t="n">
        <v>4</v>
      </c>
      <c r="J1123" s="37"/>
      <c r="K1123" s="37"/>
      <c r="L1123" s="37"/>
      <c r="M1123" s="37"/>
    </row>
    <row r="1124" customFormat="false" ht="15.75" hidden="false" customHeight="false" outlineLevel="0" collapsed="false">
      <c r="A1124" s="1"/>
      <c r="F1124" s="52" t="s">
        <v>906</v>
      </c>
      <c r="G1124" s="2" t="n">
        <v>4</v>
      </c>
      <c r="H1124" s="2" t="n">
        <v>4</v>
      </c>
    </row>
    <row r="1125" customFormat="false" ht="15.75" hidden="false" customHeight="false" outlineLevel="0" collapsed="false">
      <c r="A1125" s="1"/>
      <c r="F1125" s="52" t="s">
        <v>907</v>
      </c>
      <c r="G1125" s="2" t="n">
        <v>3</v>
      </c>
      <c r="H1125" s="2" t="n">
        <v>1</v>
      </c>
    </row>
    <row r="1126" customFormat="false" ht="15.75" hidden="false" customHeight="false" outlineLevel="0" collapsed="false">
      <c r="A1126" s="1"/>
      <c r="F1126" s="52" t="s">
        <v>908</v>
      </c>
      <c r="G1126" s="2" t="n">
        <v>2</v>
      </c>
      <c r="H1126" s="2" t="n">
        <v>3</v>
      </c>
    </row>
    <row r="1127" customFormat="false" ht="15.75" hidden="false" customHeight="false" outlineLevel="0" collapsed="false">
      <c r="A1127" s="65" t="str">
        <f aca="false">HYPERLINK("http://www.ncbi.nlm.nih.gov/pubmed/25760244","25760244")</f>
        <v>25760244</v>
      </c>
      <c r="B1127" s="36" t="s">
        <v>909</v>
      </c>
      <c r="C1127" s="36" t="s">
        <v>910</v>
      </c>
      <c r="D1127" s="36" t="s">
        <v>904</v>
      </c>
      <c r="E1127" s="36" t="s">
        <v>911</v>
      </c>
      <c r="F1127" s="51" t="s">
        <v>912</v>
      </c>
      <c r="G1127" s="36" t="n">
        <v>1</v>
      </c>
      <c r="H1127" s="36" t="n">
        <v>8</v>
      </c>
      <c r="I1127" s="36" t="n">
        <v>9</v>
      </c>
      <c r="J1127" s="37"/>
      <c r="K1127" s="37"/>
      <c r="L1127" s="37"/>
      <c r="M1127" s="37"/>
    </row>
    <row r="1128" customFormat="false" ht="15.75" hidden="false" customHeight="false" outlineLevel="0" collapsed="false">
      <c r="A1128" s="1"/>
      <c r="F1128" s="52" t="s">
        <v>913</v>
      </c>
      <c r="G1128" s="2" t="n">
        <v>2</v>
      </c>
      <c r="H1128" s="2" t="n">
        <v>6</v>
      </c>
    </row>
    <row r="1129" customFormat="false" ht="15.75" hidden="false" customHeight="false" outlineLevel="0" collapsed="false">
      <c r="A1129" s="1"/>
      <c r="F1129" s="52" t="s">
        <v>914</v>
      </c>
      <c r="G1129" s="2" t="n">
        <v>3</v>
      </c>
      <c r="H1129" s="2" t="n">
        <v>5</v>
      </c>
    </row>
    <row r="1130" customFormat="false" ht="15.75" hidden="false" customHeight="false" outlineLevel="0" collapsed="false">
      <c r="A1130" s="1"/>
      <c r="F1130" s="52" t="s">
        <v>915</v>
      </c>
      <c r="G1130" s="2" t="n">
        <v>4</v>
      </c>
      <c r="H1130" s="2" t="n">
        <v>1.5</v>
      </c>
    </row>
    <row r="1131" customFormat="false" ht="15.75" hidden="false" customHeight="false" outlineLevel="0" collapsed="false">
      <c r="A1131" s="1"/>
      <c r="F1131" s="52" t="s">
        <v>916</v>
      </c>
      <c r="G1131" s="2" t="n">
        <v>5</v>
      </c>
      <c r="H1131" s="2" t="n">
        <v>1.5</v>
      </c>
    </row>
    <row r="1132" customFormat="false" ht="15.75" hidden="false" customHeight="false" outlineLevel="0" collapsed="false">
      <c r="A1132" s="1"/>
      <c r="F1132" s="52" t="s">
        <v>917</v>
      </c>
      <c r="G1132" s="2" t="n">
        <v>6</v>
      </c>
      <c r="H1132" s="2" t="n">
        <v>3</v>
      </c>
    </row>
    <row r="1133" customFormat="false" ht="15.75" hidden="false" customHeight="false" outlineLevel="0" collapsed="false">
      <c r="A1133" s="1"/>
      <c r="F1133" s="52" t="s">
        <v>918</v>
      </c>
      <c r="G1133" s="2" t="n">
        <v>7</v>
      </c>
      <c r="H1133" s="2" t="n">
        <v>7</v>
      </c>
    </row>
    <row r="1134" customFormat="false" ht="15.75" hidden="false" customHeight="false" outlineLevel="0" collapsed="false">
      <c r="A1134" s="1"/>
      <c r="F1134" s="52" t="s">
        <v>919</v>
      </c>
      <c r="G1134" s="2" t="n">
        <v>8</v>
      </c>
      <c r="H1134" s="2" t="n">
        <v>4</v>
      </c>
    </row>
    <row r="1135" customFormat="false" ht="15.75" hidden="false" customHeight="false" outlineLevel="0" collapsed="false">
      <c r="A1135" s="1"/>
      <c r="F1135" s="52" t="s">
        <v>920</v>
      </c>
      <c r="G1135" s="2" t="n">
        <v>9</v>
      </c>
      <c r="H1135" s="2" t="n">
        <v>9</v>
      </c>
    </row>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15">
    <mergeCell ref="J41:J42"/>
    <mergeCell ref="J59:J60"/>
    <mergeCell ref="J77:J78"/>
    <mergeCell ref="J95:J96"/>
    <mergeCell ref="J113:J114"/>
    <mergeCell ref="J131:J132"/>
    <mergeCell ref="J149:J150"/>
    <mergeCell ref="J167:J168"/>
    <mergeCell ref="J185:J186"/>
    <mergeCell ref="J203:J204"/>
    <mergeCell ref="N532:O532"/>
    <mergeCell ref="P532:Q532"/>
    <mergeCell ref="R532:S532"/>
    <mergeCell ref="T532:U532"/>
    <mergeCell ref="V532:W53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9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cols>
    <col collapsed="false" customWidth="true" hidden="false" outlineLevel="0" max="1" min="1" style="0" width="15.14"/>
    <col collapsed="false" customWidth="true" hidden="true" outlineLevel="0" max="2" min="2" style="0" width="7.29"/>
    <col collapsed="false" customWidth="true" hidden="true" outlineLevel="0" max="3" min="3" style="0" width="19.57"/>
    <col collapsed="false" customWidth="true" hidden="true" outlineLevel="0" max="4" min="4" style="0" width="14.01"/>
    <col collapsed="false" customWidth="true" hidden="true" outlineLevel="0" max="5" min="5" style="0" width="16"/>
    <col collapsed="false" customWidth="true" hidden="true" outlineLevel="0" max="6" min="6" style="0" width="12.86"/>
    <col collapsed="false" customWidth="true" hidden="true" outlineLevel="0" max="7" min="7" style="0" width="9.13"/>
    <col collapsed="false" customWidth="true" hidden="true" outlineLevel="0" max="8" min="8" style="0" width="28.71"/>
    <col collapsed="false" customWidth="true" hidden="true" outlineLevel="0" max="9" min="9" style="0" width="28.57"/>
    <col collapsed="false" customWidth="true" hidden="true" outlineLevel="0" max="10" min="10" style="0" width="10.86"/>
    <col collapsed="false" customWidth="true" hidden="true" outlineLevel="0" max="11" min="11" style="0" width="6.71"/>
    <col collapsed="false" customWidth="true" hidden="true" outlineLevel="0" max="12" min="12" style="0" width="7.14"/>
    <col collapsed="false" customWidth="true" hidden="false" outlineLevel="0" max="13" min="13" style="0" width="8"/>
    <col collapsed="false" customWidth="true" hidden="false" outlineLevel="0" max="14" min="14" style="0" width="8.14"/>
    <col collapsed="false" customWidth="true" hidden="false" outlineLevel="0" max="19" min="15" style="0" width="12.29"/>
    <col collapsed="false" customWidth="true" hidden="false" outlineLevel="0" max="20" min="20" style="0" width="148.29"/>
  </cols>
  <sheetData>
    <row r="1" customFormat="false" ht="21.75" hidden="false" customHeight="true" outlineLevel="0" collapsed="false">
      <c r="A1" s="66" t="s">
        <v>921</v>
      </c>
      <c r="B1" s="67" t="s">
        <v>922</v>
      </c>
      <c r="C1" s="68" t="s">
        <v>923</v>
      </c>
      <c r="D1" s="69" t="s">
        <v>924</v>
      </c>
      <c r="E1" s="67" t="s">
        <v>925</v>
      </c>
      <c r="F1" s="67" t="s">
        <v>926</v>
      </c>
      <c r="G1" s="67" t="s">
        <v>927</v>
      </c>
      <c r="H1" s="68" t="s">
        <v>928</v>
      </c>
      <c r="I1" s="68" t="s">
        <v>929</v>
      </c>
      <c r="J1" s="68" t="s">
        <v>930</v>
      </c>
      <c r="K1" s="70" t="s">
        <v>931</v>
      </c>
      <c r="L1" s="67" t="s">
        <v>932</v>
      </c>
      <c r="M1" s="67" t="s">
        <v>933</v>
      </c>
      <c r="N1" s="67" t="s">
        <v>934</v>
      </c>
      <c r="O1" s="68" t="s">
        <v>935</v>
      </c>
      <c r="P1" s="68" t="s">
        <v>936</v>
      </c>
      <c r="Q1" s="68" t="s">
        <v>937</v>
      </c>
      <c r="R1" s="68" t="s">
        <v>938</v>
      </c>
      <c r="S1" s="68" t="s">
        <v>939</v>
      </c>
      <c r="T1" s="68" t="s">
        <v>940</v>
      </c>
      <c r="U1" s="71"/>
      <c r="V1" s="71"/>
      <c r="W1" s="71"/>
      <c r="X1" s="71"/>
      <c r="Y1" s="71"/>
      <c r="Z1" s="71"/>
      <c r="AA1" s="71"/>
      <c r="AB1" s="71"/>
      <c r="AC1" s="71"/>
      <c r="AD1" s="71"/>
      <c r="AE1" s="71"/>
      <c r="AF1" s="71"/>
      <c r="AG1" s="71"/>
      <c r="AH1" s="71"/>
      <c r="AI1" s="71"/>
      <c r="AJ1" s="71"/>
      <c r="AK1" s="71"/>
      <c r="AL1" s="71"/>
      <c r="AM1" s="71"/>
      <c r="AN1" s="71"/>
    </row>
    <row r="2" customFormat="false" ht="15.75" hidden="false" customHeight="false" outlineLevel="0" collapsed="false">
      <c r="A2" s="23" t="s">
        <v>51</v>
      </c>
      <c r="B2" s="9" t="s">
        <v>941</v>
      </c>
      <c r="C2" s="1" t="s">
        <v>942</v>
      </c>
      <c r="D2" s="72" t="n">
        <v>14.63</v>
      </c>
      <c r="E2" s="9" t="n">
        <v>107</v>
      </c>
      <c r="F2" s="73" t="s">
        <v>943</v>
      </c>
      <c r="G2" s="73" t="n">
        <f aca="false">873+78</f>
        <v>951</v>
      </c>
      <c r="H2" s="74" t="s">
        <v>944</v>
      </c>
      <c r="I2" s="74" t="s">
        <v>945</v>
      </c>
      <c r="J2" s="74" t="s">
        <v>946</v>
      </c>
      <c r="K2" s="75" t="n">
        <f aca="false">(57/26)</f>
        <v>2.192307692</v>
      </c>
      <c r="L2" s="9" t="n">
        <v>2.24</v>
      </c>
      <c r="M2" s="9" t="n">
        <v>5475</v>
      </c>
      <c r="N2" s="9" t="n">
        <v>29</v>
      </c>
      <c r="O2" s="23" t="n">
        <v>9</v>
      </c>
      <c r="P2" s="23" t="n">
        <v>287</v>
      </c>
      <c r="Q2" s="23" t="n">
        <v>78</v>
      </c>
      <c r="R2" s="23" t="n">
        <v>86</v>
      </c>
      <c r="S2" s="76" t="s">
        <v>947</v>
      </c>
      <c r="T2" s="1" t="s">
        <v>948</v>
      </c>
    </row>
    <row r="3" customFormat="false" ht="15.75" hidden="false" customHeight="false" outlineLevel="0" collapsed="false">
      <c r="A3" s="2" t="s">
        <v>949</v>
      </c>
      <c r="B3" s="9" t="n">
        <v>2014</v>
      </c>
      <c r="C3" s="1" t="s">
        <v>950</v>
      </c>
      <c r="D3" s="9" t="s">
        <v>951</v>
      </c>
      <c r="E3" s="9" t="s">
        <v>951</v>
      </c>
      <c r="F3" s="9" t="s">
        <v>951</v>
      </c>
      <c r="G3" s="9" t="n">
        <v>74</v>
      </c>
      <c r="H3" s="2" t="s">
        <v>951</v>
      </c>
      <c r="I3" s="1"/>
      <c r="J3" s="1" t="s">
        <v>952</v>
      </c>
      <c r="K3" s="77" t="n">
        <f aca="false">46/29</f>
        <v>1.586206897</v>
      </c>
      <c r="L3" s="9" t="n">
        <v>2</v>
      </c>
      <c r="M3" s="9" t="s">
        <v>951</v>
      </c>
      <c r="N3" s="9" t="s">
        <v>951</v>
      </c>
      <c r="O3" s="2" t="s">
        <v>951</v>
      </c>
      <c r="P3" s="2" t="s">
        <v>951</v>
      </c>
      <c r="Q3" s="2" t="s">
        <v>951</v>
      </c>
      <c r="R3" s="2" t="s">
        <v>951</v>
      </c>
      <c r="S3" s="23" t="s">
        <v>951</v>
      </c>
      <c r="T3" s="23" t="s">
        <v>953</v>
      </c>
    </row>
    <row r="4" customFormat="false" ht="15.75" hidden="false" customHeight="false" outlineLevel="0" collapsed="false">
      <c r="A4" s="2" t="s">
        <v>480</v>
      </c>
      <c r="B4" s="9" t="s">
        <v>951</v>
      </c>
      <c r="C4" s="1" t="s">
        <v>951</v>
      </c>
      <c r="D4" s="9" t="s">
        <v>951</v>
      </c>
      <c r="E4" s="9" t="s">
        <v>951</v>
      </c>
      <c r="F4" s="9" t="s">
        <v>951</v>
      </c>
      <c r="G4" s="9" t="s">
        <v>951</v>
      </c>
      <c r="H4" s="1" t="s">
        <v>951</v>
      </c>
      <c r="I4" s="1"/>
      <c r="J4" s="9" t="s">
        <v>951</v>
      </c>
      <c r="K4" s="9" t="s">
        <v>951</v>
      </c>
      <c r="L4" s="9" t="s">
        <v>951</v>
      </c>
      <c r="M4" s="9" t="s">
        <v>951</v>
      </c>
      <c r="N4" s="9" t="s">
        <v>951</v>
      </c>
      <c r="O4" s="2" t="s">
        <v>951</v>
      </c>
      <c r="P4" s="2" t="s">
        <v>951</v>
      </c>
      <c r="Q4" s="2" t="s">
        <v>951</v>
      </c>
      <c r="R4" s="2" t="s">
        <v>951</v>
      </c>
      <c r="S4" s="23" t="s">
        <v>951</v>
      </c>
      <c r="T4" s="23" t="s">
        <v>951</v>
      </c>
    </row>
    <row r="5" customFormat="false" ht="15.75" hidden="false" customHeight="false" outlineLevel="0" collapsed="false">
      <c r="A5" s="23" t="s">
        <v>954</v>
      </c>
      <c r="B5" s="9" t="n">
        <v>2010</v>
      </c>
      <c r="C5" s="78" t="s">
        <v>955</v>
      </c>
      <c r="D5" s="72" t="s">
        <v>951</v>
      </c>
      <c r="E5" s="9" t="n">
        <v>38</v>
      </c>
      <c r="F5" s="9" t="n">
        <v>34</v>
      </c>
      <c r="G5" s="9" t="n">
        <v>115</v>
      </c>
      <c r="H5" s="1" t="s">
        <v>951</v>
      </c>
      <c r="I5" s="1" t="s">
        <v>951</v>
      </c>
      <c r="J5" s="1" t="s">
        <v>951</v>
      </c>
      <c r="K5" s="77" t="s">
        <v>951</v>
      </c>
      <c r="L5" s="9" t="n">
        <v>2</v>
      </c>
      <c r="M5" s="9" t="n">
        <f aca="false">28+3</f>
        <v>31</v>
      </c>
      <c r="N5" s="9" t="n">
        <v>1</v>
      </c>
      <c r="O5" s="23" t="n">
        <v>0</v>
      </c>
      <c r="P5" s="23" t="n">
        <v>0</v>
      </c>
      <c r="Q5" s="23" t="n">
        <v>0</v>
      </c>
      <c r="R5" s="23" t="n">
        <v>4</v>
      </c>
      <c r="S5" s="79" t="s">
        <v>956</v>
      </c>
      <c r="T5" s="78" t="s">
        <v>957</v>
      </c>
    </row>
    <row r="6" customFormat="false" ht="15.75" hidden="false" customHeight="false" outlineLevel="0" collapsed="false">
      <c r="A6" s="23" t="s">
        <v>958</v>
      </c>
      <c r="B6" s="9" t="n">
        <v>2008</v>
      </c>
      <c r="C6" s="1" t="s">
        <v>959</v>
      </c>
      <c r="D6" s="72" t="n">
        <v>2.576</v>
      </c>
      <c r="E6" s="9" t="n">
        <v>74</v>
      </c>
      <c r="F6" s="9" t="n">
        <v>166</v>
      </c>
      <c r="G6" s="9" t="n">
        <v>317</v>
      </c>
      <c r="H6" s="1" t="s">
        <v>960</v>
      </c>
      <c r="I6" s="1" t="s">
        <v>961</v>
      </c>
      <c r="J6" s="1" t="s">
        <v>962</v>
      </c>
      <c r="K6" s="77" t="n">
        <f aca="false">24/13</f>
        <v>1.846153846</v>
      </c>
      <c r="L6" s="9" t="s">
        <v>951</v>
      </c>
      <c r="M6" s="9" t="s">
        <v>951</v>
      </c>
      <c r="N6" s="9" t="s">
        <v>951</v>
      </c>
      <c r="O6" s="2" t="s">
        <v>951</v>
      </c>
      <c r="P6" s="2" t="s">
        <v>951</v>
      </c>
      <c r="Q6" s="2" t="s">
        <v>951</v>
      </c>
      <c r="R6" s="2" t="s">
        <v>951</v>
      </c>
      <c r="S6" s="23" t="s">
        <v>951</v>
      </c>
      <c r="T6" s="80" t="s">
        <v>963</v>
      </c>
    </row>
    <row r="7" customFormat="false" ht="15.75" hidden="false" customHeight="false" outlineLevel="0" collapsed="false">
      <c r="A7" s="2" t="s">
        <v>964</v>
      </c>
      <c r="B7" s="9" t="s">
        <v>951</v>
      </c>
      <c r="C7" s="1" t="s">
        <v>951</v>
      </c>
      <c r="D7" s="9" t="s">
        <v>951</v>
      </c>
      <c r="E7" s="9" t="s">
        <v>951</v>
      </c>
      <c r="F7" s="9" t="s">
        <v>951</v>
      </c>
      <c r="G7" s="9" t="s">
        <v>951</v>
      </c>
      <c r="H7" s="2" t="s">
        <v>951</v>
      </c>
      <c r="I7" s="1"/>
      <c r="J7" s="1" t="s">
        <v>951</v>
      </c>
      <c r="K7" s="77" t="s">
        <v>951</v>
      </c>
      <c r="L7" s="9" t="n">
        <v>1</v>
      </c>
      <c r="M7" s="9" t="n">
        <v>374</v>
      </c>
      <c r="N7" s="9" t="n">
        <v>2</v>
      </c>
      <c r="O7" s="23" t="n">
        <v>1</v>
      </c>
      <c r="P7" s="23" t="n">
        <v>125</v>
      </c>
      <c r="Q7" s="23" t="n">
        <v>1</v>
      </c>
      <c r="R7" s="23" t="n">
        <v>23</v>
      </c>
      <c r="S7" s="81" t="s">
        <v>965</v>
      </c>
      <c r="T7" s="1" t="s">
        <v>951</v>
      </c>
    </row>
    <row r="8" customFormat="false" ht="15.75" hidden="false" customHeight="false" outlineLevel="0" collapsed="false">
      <c r="A8" s="2" t="s">
        <v>966</v>
      </c>
      <c r="B8" s="9" t="n">
        <v>2015</v>
      </c>
      <c r="C8" s="1" t="s">
        <v>967</v>
      </c>
      <c r="D8" s="9" t="s">
        <v>951</v>
      </c>
      <c r="E8" s="9" t="s">
        <v>951</v>
      </c>
      <c r="F8" s="9" t="s">
        <v>951</v>
      </c>
      <c r="G8" s="9" t="n">
        <v>16</v>
      </c>
      <c r="H8" s="1" t="s">
        <v>951</v>
      </c>
      <c r="I8" s="1"/>
      <c r="J8" s="1" t="s">
        <v>951</v>
      </c>
      <c r="K8" s="77" t="s">
        <v>951</v>
      </c>
      <c r="L8" s="9" t="n">
        <v>1</v>
      </c>
      <c r="M8" s="9" t="s">
        <v>951</v>
      </c>
      <c r="N8" s="9" t="s">
        <v>951</v>
      </c>
      <c r="O8" s="2" t="s">
        <v>951</v>
      </c>
      <c r="P8" s="2" t="s">
        <v>951</v>
      </c>
      <c r="Q8" s="2" t="s">
        <v>951</v>
      </c>
      <c r="R8" s="2" t="s">
        <v>951</v>
      </c>
      <c r="S8" s="23" t="s">
        <v>951</v>
      </c>
      <c r="T8" s="78" t="s">
        <v>968</v>
      </c>
    </row>
    <row r="9" customFormat="false" ht="15.75" hidden="false" customHeight="false" outlineLevel="0" collapsed="false">
      <c r="A9" s="2" t="s">
        <v>969</v>
      </c>
      <c r="B9" s="9" t="n">
        <v>2006</v>
      </c>
      <c r="C9" s="1" t="s">
        <v>970</v>
      </c>
      <c r="D9" s="9" t="s">
        <v>951</v>
      </c>
      <c r="E9" s="9" t="s">
        <v>951</v>
      </c>
      <c r="F9" s="9" t="s">
        <v>951</v>
      </c>
      <c r="G9" s="9" t="n">
        <v>255</v>
      </c>
      <c r="H9" s="2" t="s">
        <v>951</v>
      </c>
      <c r="I9" s="1"/>
      <c r="J9" s="1" t="s">
        <v>971</v>
      </c>
      <c r="K9" s="77" t="n">
        <f aca="false">80/23</f>
        <v>3.47826087</v>
      </c>
      <c r="L9" s="9" t="n">
        <v>3.5</v>
      </c>
      <c r="M9" s="9" t="n">
        <v>14775</v>
      </c>
      <c r="N9" s="9" t="n">
        <v>5</v>
      </c>
      <c r="O9" s="23" t="n">
        <v>2</v>
      </c>
      <c r="P9" s="23" t="n">
        <v>6</v>
      </c>
      <c r="Q9" s="23" t="n">
        <v>6</v>
      </c>
      <c r="R9" s="23" t="n">
        <v>14</v>
      </c>
      <c r="S9" s="79" t="s">
        <v>972</v>
      </c>
      <c r="T9" s="1" t="s">
        <v>973</v>
      </c>
    </row>
    <row r="10" customFormat="false" ht="15.75" hidden="false" customHeight="false" outlineLevel="0" collapsed="false">
      <c r="A10" s="23" t="s">
        <v>974</v>
      </c>
      <c r="B10" s="9" t="n">
        <v>1987</v>
      </c>
      <c r="C10" s="39" t="s">
        <v>975</v>
      </c>
      <c r="D10" s="72" t="n">
        <v>2.738</v>
      </c>
      <c r="E10" s="9" t="n">
        <v>30</v>
      </c>
      <c r="F10" s="9" t="n">
        <v>181</v>
      </c>
      <c r="G10" s="9" t="n">
        <v>224</v>
      </c>
      <c r="H10" s="1" t="s">
        <v>951</v>
      </c>
      <c r="I10" s="1" t="s">
        <v>951</v>
      </c>
      <c r="J10" s="1" t="s">
        <v>951</v>
      </c>
      <c r="K10" s="77" t="s">
        <v>951</v>
      </c>
      <c r="L10" s="9" t="s">
        <v>951</v>
      </c>
      <c r="M10" s="9" t="s">
        <v>951</v>
      </c>
      <c r="N10" s="9" t="s">
        <v>951</v>
      </c>
      <c r="O10" s="2" t="s">
        <v>951</v>
      </c>
      <c r="P10" s="2" t="s">
        <v>951</v>
      </c>
      <c r="Q10" s="2" t="s">
        <v>951</v>
      </c>
      <c r="R10" s="2" t="s">
        <v>951</v>
      </c>
      <c r="S10" s="23" t="s">
        <v>951</v>
      </c>
      <c r="T10" s="1" t="s">
        <v>976</v>
      </c>
    </row>
    <row r="11" customFormat="false" ht="15.75" hidden="false" customHeight="false" outlineLevel="0" collapsed="false">
      <c r="A11" s="2" t="s">
        <v>977</v>
      </c>
      <c r="B11" s="9" t="n">
        <v>2015</v>
      </c>
      <c r="C11" s="1" t="s">
        <v>967</v>
      </c>
      <c r="D11" s="9" t="s">
        <v>951</v>
      </c>
      <c r="E11" s="9" t="s">
        <v>951</v>
      </c>
      <c r="F11" s="9" t="s">
        <v>951</v>
      </c>
      <c r="G11" s="9" t="n">
        <v>9</v>
      </c>
      <c r="H11" s="1" t="s">
        <v>951</v>
      </c>
      <c r="I11" s="1"/>
      <c r="J11" s="2" t="s">
        <v>978</v>
      </c>
      <c r="K11" s="77" t="n">
        <f aca="false">65/27</f>
        <v>2.407407407</v>
      </c>
      <c r="L11" s="9" t="s">
        <v>951</v>
      </c>
      <c r="M11" s="9" t="s">
        <v>951</v>
      </c>
      <c r="N11" s="9" t="s">
        <v>951</v>
      </c>
      <c r="O11" s="2" t="s">
        <v>951</v>
      </c>
      <c r="P11" s="2" t="s">
        <v>951</v>
      </c>
      <c r="Q11" s="2" t="s">
        <v>951</v>
      </c>
      <c r="R11" s="2" t="s">
        <v>951</v>
      </c>
      <c r="S11" s="23" t="s">
        <v>951</v>
      </c>
      <c r="T11" s="78" t="s">
        <v>979</v>
      </c>
    </row>
    <row r="12" customFormat="false" ht="15.75" hidden="false" customHeight="false" outlineLevel="0" collapsed="false">
      <c r="A12" s="23" t="s">
        <v>980</v>
      </c>
      <c r="B12" s="82" t="n">
        <v>2012</v>
      </c>
      <c r="C12" s="39" t="s">
        <v>970</v>
      </c>
      <c r="D12" s="72" t="n">
        <v>4.981</v>
      </c>
      <c r="E12" s="9" t="n">
        <v>106</v>
      </c>
      <c r="F12" s="9" t="n">
        <v>17</v>
      </c>
      <c r="G12" s="9" t="n">
        <v>38</v>
      </c>
      <c r="H12" s="1" t="s">
        <v>981</v>
      </c>
      <c r="I12" s="1" t="s">
        <v>982</v>
      </c>
      <c r="J12" s="1" t="s">
        <v>983</v>
      </c>
      <c r="K12" s="77" t="n">
        <f aca="false">17/12</f>
        <v>1.416666667</v>
      </c>
      <c r="L12" s="9" t="s">
        <v>951</v>
      </c>
      <c r="M12" s="9" t="s">
        <v>951</v>
      </c>
      <c r="N12" s="9" t="s">
        <v>951</v>
      </c>
      <c r="O12" s="2" t="s">
        <v>951</v>
      </c>
      <c r="P12" s="2" t="s">
        <v>951</v>
      </c>
      <c r="Q12" s="2" t="s">
        <v>951</v>
      </c>
      <c r="R12" s="2" t="s">
        <v>951</v>
      </c>
      <c r="S12" s="23" t="s">
        <v>951</v>
      </c>
      <c r="T12" s="1" t="s">
        <v>984</v>
      </c>
    </row>
    <row r="13" customFormat="false" ht="15.75" hidden="false" customHeight="false" outlineLevel="0" collapsed="false">
      <c r="A13" s="23" t="s">
        <v>985</v>
      </c>
      <c r="B13" s="9" t="n">
        <v>2009</v>
      </c>
      <c r="C13" s="39" t="s">
        <v>986</v>
      </c>
      <c r="D13" s="72" t="n">
        <v>3.234</v>
      </c>
      <c r="E13" s="9" t="n">
        <v>161</v>
      </c>
      <c r="F13" s="9" t="n">
        <v>400</v>
      </c>
      <c r="G13" s="9" t="n">
        <v>645</v>
      </c>
      <c r="H13" s="1" t="s">
        <v>987</v>
      </c>
      <c r="I13" s="1" t="s">
        <v>988</v>
      </c>
      <c r="J13" s="78" t="s">
        <v>989</v>
      </c>
      <c r="K13" s="83" t="n">
        <f aca="false">51/31</f>
        <v>1.64516129</v>
      </c>
      <c r="L13" s="9" t="n">
        <v>1</v>
      </c>
      <c r="M13" s="9" t="n">
        <v>1310</v>
      </c>
      <c r="N13" s="9" t="n">
        <v>4</v>
      </c>
      <c r="O13" s="23" t="n">
        <v>2</v>
      </c>
      <c r="P13" s="23" t="n">
        <v>0</v>
      </c>
      <c r="Q13" s="23" t="n">
        <v>1</v>
      </c>
      <c r="R13" s="23" t="n">
        <v>4</v>
      </c>
      <c r="S13" s="79" t="s">
        <v>990</v>
      </c>
      <c r="T13" s="1" t="s">
        <v>991</v>
      </c>
    </row>
    <row r="14" customFormat="false" ht="15.75" hidden="false" customHeight="false" outlineLevel="0" collapsed="false">
      <c r="A14" s="2" t="s">
        <v>992</v>
      </c>
      <c r="B14" s="9" t="n">
        <v>2015</v>
      </c>
      <c r="C14" s="1" t="s">
        <v>970</v>
      </c>
      <c r="D14" s="9" t="s">
        <v>951</v>
      </c>
      <c r="E14" s="9" t="s">
        <v>951</v>
      </c>
      <c r="F14" s="9" t="s">
        <v>951</v>
      </c>
      <c r="G14" s="9" t="n">
        <v>127</v>
      </c>
      <c r="H14" s="2" t="s">
        <v>951</v>
      </c>
      <c r="I14" s="1"/>
      <c r="J14" s="1" t="s">
        <v>993</v>
      </c>
      <c r="K14" s="77" t="n">
        <f aca="false">53/16</f>
        <v>3.3125</v>
      </c>
      <c r="L14" s="9" t="n">
        <v>1</v>
      </c>
      <c r="M14" s="9" t="n">
        <v>166</v>
      </c>
      <c r="N14" s="9" t="n">
        <v>1</v>
      </c>
      <c r="O14" s="23" t="n">
        <v>7</v>
      </c>
      <c r="P14" s="23" t="n">
        <v>9</v>
      </c>
      <c r="Q14" s="23" t="n">
        <v>1</v>
      </c>
      <c r="R14" s="23" t="n">
        <v>13</v>
      </c>
      <c r="S14" s="81" t="s">
        <v>994</v>
      </c>
      <c r="T14" s="1" t="s">
        <v>995</v>
      </c>
    </row>
    <row r="15" customFormat="false" ht="15.75" hidden="false" customHeight="false" outlineLevel="0" collapsed="false">
      <c r="A15" s="2" t="s">
        <v>996</v>
      </c>
      <c r="B15" s="2" t="n">
        <v>2011</v>
      </c>
      <c r="C15" s="1" t="s">
        <v>997</v>
      </c>
      <c r="G15" s="2" t="n">
        <v>214</v>
      </c>
      <c r="H15" s="1" t="s">
        <v>951</v>
      </c>
      <c r="I15" s="1"/>
      <c r="J15" s="1" t="s">
        <v>998</v>
      </c>
      <c r="K15" s="77" t="n">
        <f aca="false">101/20</f>
        <v>5.05</v>
      </c>
      <c r="L15" s="9" t="n">
        <v>1</v>
      </c>
      <c r="M15" s="9" t="s">
        <v>951</v>
      </c>
      <c r="N15" s="9" t="s">
        <v>951</v>
      </c>
      <c r="O15" s="2" t="s">
        <v>951</v>
      </c>
      <c r="P15" s="2" t="s">
        <v>951</v>
      </c>
      <c r="Q15" s="2" t="s">
        <v>951</v>
      </c>
      <c r="R15" s="2" t="s">
        <v>951</v>
      </c>
      <c r="S15" s="23" t="s">
        <v>951</v>
      </c>
      <c r="T15" s="2" t="s">
        <v>999</v>
      </c>
    </row>
    <row r="16" customFormat="false" ht="15.75" hidden="false" customHeight="false" outlineLevel="0" collapsed="false">
      <c r="A16" s="2" t="s">
        <v>1000</v>
      </c>
      <c r="B16" s="9" t="n">
        <v>2016</v>
      </c>
      <c r="C16" s="1" t="s">
        <v>1001</v>
      </c>
      <c r="D16" s="9" t="s">
        <v>951</v>
      </c>
      <c r="E16" s="9" t="s">
        <v>951</v>
      </c>
      <c r="F16" s="9" t="s">
        <v>951</v>
      </c>
      <c r="G16" s="9" t="n">
        <v>86</v>
      </c>
      <c r="H16" s="2" t="s">
        <v>951</v>
      </c>
      <c r="I16" s="1"/>
      <c r="J16" s="1" t="s">
        <v>1002</v>
      </c>
      <c r="K16" s="77" t="n">
        <f aca="false">24/22</f>
        <v>1.090909091</v>
      </c>
      <c r="L16" s="9" t="n">
        <v>1</v>
      </c>
      <c r="M16" s="9" t="s">
        <v>951</v>
      </c>
      <c r="N16" s="9" t="s">
        <v>951</v>
      </c>
      <c r="O16" s="2" t="s">
        <v>951</v>
      </c>
      <c r="P16" s="2" t="s">
        <v>951</v>
      </c>
      <c r="Q16" s="2" t="s">
        <v>951</v>
      </c>
      <c r="R16" s="2" t="s">
        <v>951</v>
      </c>
      <c r="S16" s="23" t="s">
        <v>951</v>
      </c>
      <c r="T16" s="1" t="s">
        <v>1003</v>
      </c>
    </row>
    <row r="17" customFormat="false" ht="15.75" hidden="false" customHeight="false" outlineLevel="0" collapsed="false">
      <c r="A17" s="23" t="s">
        <v>1004</v>
      </c>
      <c r="B17" s="9" t="n">
        <v>2011</v>
      </c>
      <c r="C17" s="1" t="s">
        <v>970</v>
      </c>
      <c r="D17" s="72" t="n">
        <v>4.9</v>
      </c>
      <c r="E17" s="9" t="n">
        <v>106</v>
      </c>
      <c r="F17" s="9" t="n">
        <v>329</v>
      </c>
      <c r="G17" s="9" t="n">
        <f aca="false">2049</f>
        <v>2049</v>
      </c>
      <c r="H17" s="1" t="s">
        <v>1005</v>
      </c>
      <c r="I17" s="39" t="s">
        <v>1006</v>
      </c>
      <c r="J17" s="1" t="s">
        <v>1007</v>
      </c>
      <c r="K17" s="77" t="n">
        <f aca="false">33/11</f>
        <v>3</v>
      </c>
      <c r="L17" s="9" t="n">
        <v>1.223</v>
      </c>
      <c r="M17" s="9" t="n">
        <v>740</v>
      </c>
      <c r="N17" s="9" t="n">
        <v>9</v>
      </c>
      <c r="O17" s="23" t="n">
        <v>0</v>
      </c>
      <c r="P17" s="23" t="n">
        <v>406</v>
      </c>
      <c r="Q17" s="23" t="n">
        <v>41</v>
      </c>
      <c r="R17" s="23" t="n">
        <v>72</v>
      </c>
      <c r="S17" s="79" t="s">
        <v>1008</v>
      </c>
      <c r="T17" s="80" t="s">
        <v>1009</v>
      </c>
    </row>
    <row r="18" customFormat="false" ht="15.75" hidden="false" customHeight="false" outlineLevel="0" collapsed="false">
      <c r="A18" s="2" t="s">
        <v>1010</v>
      </c>
      <c r="B18" s="9" t="n">
        <v>2011</v>
      </c>
      <c r="C18" s="1" t="s">
        <v>970</v>
      </c>
      <c r="D18" s="9" t="s">
        <v>951</v>
      </c>
      <c r="E18" s="9" t="s">
        <v>951</v>
      </c>
      <c r="F18" s="9" t="s">
        <v>951</v>
      </c>
      <c r="G18" s="9" t="n">
        <v>2280</v>
      </c>
      <c r="H18" s="1" t="s">
        <v>951</v>
      </c>
      <c r="I18" s="1"/>
      <c r="J18" s="1" t="s">
        <v>1011</v>
      </c>
      <c r="K18" s="77" t="n">
        <f aca="false">36/11</f>
        <v>3.27272727272727</v>
      </c>
      <c r="L18" s="9" t="n">
        <v>1.23</v>
      </c>
      <c r="M18" s="9" t="n">
        <v>805</v>
      </c>
      <c r="N18" s="9" t="n">
        <v>10</v>
      </c>
      <c r="O18" s="23" t="n">
        <v>0</v>
      </c>
      <c r="P18" s="23" t="n">
        <v>406</v>
      </c>
      <c r="Q18" s="23" t="n">
        <v>41</v>
      </c>
      <c r="R18" s="23" t="n">
        <v>72</v>
      </c>
      <c r="S18" s="76" t="s">
        <v>1008</v>
      </c>
      <c r="T18" s="78" t="s">
        <v>1012</v>
      </c>
    </row>
    <row r="19" customFormat="false" ht="15.75" hidden="false" customHeight="false" outlineLevel="0" collapsed="false">
      <c r="A19" s="2" t="s">
        <v>1013</v>
      </c>
      <c r="B19" s="9" t="n">
        <v>2011</v>
      </c>
      <c r="C19" s="1" t="s">
        <v>970</v>
      </c>
      <c r="D19" s="9" t="s">
        <v>951</v>
      </c>
      <c r="E19" s="9" t="s">
        <v>951</v>
      </c>
      <c r="F19" s="9" t="s">
        <v>951</v>
      </c>
      <c r="G19" s="9" t="n">
        <v>2280</v>
      </c>
      <c r="H19" s="1" t="s">
        <v>951</v>
      </c>
      <c r="I19" s="1"/>
      <c r="J19" s="1" t="s">
        <v>1011</v>
      </c>
      <c r="K19" s="77" t="n">
        <f aca="false">36/11</f>
        <v>3.27272727272727</v>
      </c>
      <c r="L19" s="9" t="n">
        <v>1.23</v>
      </c>
      <c r="M19" s="9" t="n">
        <v>805</v>
      </c>
      <c r="N19" s="9" t="n">
        <v>10</v>
      </c>
      <c r="O19" s="23" t="n">
        <v>0</v>
      </c>
      <c r="P19" s="23" t="n">
        <v>406</v>
      </c>
      <c r="Q19" s="23" t="n">
        <v>41</v>
      </c>
      <c r="R19" s="23" t="n">
        <v>72</v>
      </c>
      <c r="S19" s="76" t="s">
        <v>1008</v>
      </c>
      <c r="T19" s="78" t="s">
        <v>1012</v>
      </c>
    </row>
    <row r="20" customFormat="false" ht="15.75" hidden="false" customHeight="false" outlineLevel="0" collapsed="false">
      <c r="A20" s="2" t="s">
        <v>1014</v>
      </c>
      <c r="B20" s="9" t="n">
        <v>2011</v>
      </c>
      <c r="C20" s="1" t="s">
        <v>970</v>
      </c>
      <c r="D20" s="9" t="s">
        <v>951</v>
      </c>
      <c r="E20" s="9" t="s">
        <v>951</v>
      </c>
      <c r="F20" s="9" t="s">
        <v>951</v>
      </c>
      <c r="G20" s="9" t="n">
        <v>2280</v>
      </c>
      <c r="H20" s="1" t="s">
        <v>951</v>
      </c>
      <c r="I20" s="1"/>
      <c r="J20" s="1" t="s">
        <v>1011</v>
      </c>
      <c r="K20" s="77" t="n">
        <f aca="false">36/11</f>
        <v>3.27272727272727</v>
      </c>
      <c r="L20" s="9" t="n">
        <v>1.23</v>
      </c>
      <c r="M20" s="9" t="n">
        <v>805</v>
      </c>
      <c r="N20" s="9" t="n">
        <v>10</v>
      </c>
      <c r="O20" s="23" t="n">
        <v>0</v>
      </c>
      <c r="P20" s="23" t="n">
        <v>406</v>
      </c>
      <c r="Q20" s="23" t="n">
        <v>41</v>
      </c>
      <c r="R20" s="23" t="n">
        <v>72</v>
      </c>
      <c r="S20" s="76" t="s">
        <v>1008</v>
      </c>
      <c r="T20" s="78" t="s">
        <v>1012</v>
      </c>
    </row>
    <row r="21" customFormat="false" ht="15.75" hidden="false" customHeight="false" outlineLevel="0" collapsed="false">
      <c r="A21" s="23" t="s">
        <v>1015</v>
      </c>
      <c r="B21" s="9" t="n">
        <v>2012</v>
      </c>
      <c r="C21" s="1" t="s">
        <v>986</v>
      </c>
      <c r="D21" s="72" t="n">
        <v>3.234</v>
      </c>
      <c r="E21" s="9" t="n">
        <v>161</v>
      </c>
      <c r="F21" s="9" t="n">
        <v>9</v>
      </c>
      <c r="G21" s="9" t="n">
        <v>28</v>
      </c>
      <c r="H21" s="1" t="s">
        <v>1016</v>
      </c>
      <c r="I21" s="1" t="s">
        <v>1017</v>
      </c>
      <c r="J21" s="78" t="s">
        <v>1018</v>
      </c>
      <c r="K21" s="83" t="n">
        <f aca="false">68/32</f>
        <v>2.125</v>
      </c>
      <c r="L21" s="9" t="s">
        <v>951</v>
      </c>
      <c r="M21" s="9" t="s">
        <v>951</v>
      </c>
      <c r="N21" s="9" t="s">
        <v>951</v>
      </c>
      <c r="O21" s="2" t="s">
        <v>951</v>
      </c>
      <c r="P21" s="2" t="s">
        <v>951</v>
      </c>
      <c r="Q21" s="2" t="s">
        <v>951</v>
      </c>
      <c r="R21" s="2" t="s">
        <v>951</v>
      </c>
      <c r="S21" s="23" t="s">
        <v>951</v>
      </c>
      <c r="T21" s="80" t="s">
        <v>1019</v>
      </c>
    </row>
    <row r="22" customFormat="false" ht="15.75" hidden="false" customHeight="false" outlineLevel="0" collapsed="false">
      <c r="A22" s="2" t="s">
        <v>1020</v>
      </c>
      <c r="B22" s="9" t="s">
        <v>951</v>
      </c>
      <c r="C22" s="9" t="s">
        <v>951</v>
      </c>
      <c r="D22" s="9" t="s">
        <v>951</v>
      </c>
      <c r="E22" s="9" t="s">
        <v>951</v>
      </c>
      <c r="F22" s="9" t="s">
        <v>951</v>
      </c>
      <c r="G22" s="9" t="s">
        <v>951</v>
      </c>
      <c r="H22" s="2" t="s">
        <v>951</v>
      </c>
      <c r="I22" s="1"/>
      <c r="J22" s="9" t="s">
        <v>951</v>
      </c>
      <c r="K22" s="9" t="s">
        <v>951</v>
      </c>
      <c r="L22" s="9" t="s">
        <v>951</v>
      </c>
      <c r="M22" s="9" t="s">
        <v>951</v>
      </c>
      <c r="N22" s="9" t="s">
        <v>951</v>
      </c>
      <c r="O22" s="2" t="s">
        <v>951</v>
      </c>
      <c r="P22" s="2" t="s">
        <v>951</v>
      </c>
      <c r="Q22" s="2" t="s">
        <v>951</v>
      </c>
      <c r="R22" s="2" t="s">
        <v>951</v>
      </c>
      <c r="S22" s="23" t="s">
        <v>951</v>
      </c>
      <c r="T22" s="1" t="s">
        <v>951</v>
      </c>
    </row>
    <row r="23" customFormat="false" ht="15.75" hidden="false" customHeight="false" outlineLevel="0" collapsed="false">
      <c r="A23" s="2" t="s">
        <v>1021</v>
      </c>
      <c r="B23" s="9" t="n">
        <v>2014</v>
      </c>
      <c r="C23" s="1" t="s">
        <v>970</v>
      </c>
      <c r="D23" s="9" t="s">
        <v>951</v>
      </c>
      <c r="E23" s="9" t="s">
        <v>951</v>
      </c>
      <c r="F23" s="9" t="s">
        <v>951</v>
      </c>
      <c r="G23" s="9" t="n">
        <v>139</v>
      </c>
      <c r="H23" s="1" t="s">
        <v>951</v>
      </c>
      <c r="I23" s="1"/>
      <c r="J23" s="1" t="s">
        <v>1022</v>
      </c>
      <c r="K23" s="77" t="n">
        <f aca="false">41/17</f>
        <v>2.411764706</v>
      </c>
      <c r="L23" s="9" t="n">
        <v>1</v>
      </c>
      <c r="M23" s="9" t="s">
        <v>951</v>
      </c>
      <c r="N23" s="9" t="s">
        <v>951</v>
      </c>
      <c r="O23" s="2" t="s">
        <v>951</v>
      </c>
      <c r="P23" s="2" t="s">
        <v>951</v>
      </c>
      <c r="Q23" s="2" t="s">
        <v>951</v>
      </c>
      <c r="R23" s="2" t="s">
        <v>951</v>
      </c>
      <c r="S23" s="23" t="s">
        <v>951</v>
      </c>
      <c r="T23" s="1" t="s">
        <v>1023</v>
      </c>
    </row>
    <row r="24" customFormat="false" ht="15.75" hidden="false" customHeight="false" outlineLevel="0" collapsed="false">
      <c r="A24" s="2" t="s">
        <v>1024</v>
      </c>
      <c r="B24" s="9" t="n">
        <v>2014</v>
      </c>
      <c r="C24" s="1" t="s">
        <v>970</v>
      </c>
      <c r="D24" s="9" t="s">
        <v>951</v>
      </c>
      <c r="E24" s="9" t="s">
        <v>951</v>
      </c>
      <c r="F24" s="9" t="s">
        <v>951</v>
      </c>
      <c r="G24" s="9" t="n">
        <v>66</v>
      </c>
      <c r="H24" s="2" t="s">
        <v>951</v>
      </c>
      <c r="I24" s="1"/>
      <c r="J24" s="1" t="s">
        <v>1025</v>
      </c>
      <c r="K24" s="77" t="n">
        <f aca="false">20/21</f>
        <v>0.9523809524</v>
      </c>
      <c r="L24" s="9" t="n">
        <v>1</v>
      </c>
      <c r="M24" s="9" t="s">
        <v>951</v>
      </c>
      <c r="N24" s="9" t="s">
        <v>951</v>
      </c>
      <c r="O24" s="2" t="s">
        <v>951</v>
      </c>
      <c r="P24" s="2" t="s">
        <v>951</v>
      </c>
      <c r="Q24" s="2" t="s">
        <v>951</v>
      </c>
      <c r="R24" s="2" t="s">
        <v>951</v>
      </c>
      <c r="S24" s="23" t="s">
        <v>951</v>
      </c>
      <c r="T24" s="78" t="s">
        <v>1026</v>
      </c>
    </row>
    <row r="25" customFormat="false" ht="15.75" hidden="false" customHeight="false" outlineLevel="0" collapsed="false">
      <c r="A25" s="2" t="s">
        <v>1027</v>
      </c>
      <c r="B25" s="9" t="n">
        <v>2014</v>
      </c>
      <c r="C25" s="1" t="s">
        <v>1028</v>
      </c>
      <c r="D25" s="9" t="s">
        <v>951</v>
      </c>
      <c r="E25" s="9" t="s">
        <v>951</v>
      </c>
      <c r="F25" s="9" t="s">
        <v>951</v>
      </c>
      <c r="G25" s="9" t="n">
        <v>176</v>
      </c>
      <c r="H25" s="1" t="s">
        <v>951</v>
      </c>
      <c r="I25" s="1"/>
      <c r="J25" s="1" t="s">
        <v>1029</v>
      </c>
      <c r="K25" s="77" t="n">
        <f aca="false">13/10</f>
        <v>1.3</v>
      </c>
      <c r="L25" s="9" t="n">
        <v>1</v>
      </c>
      <c r="M25" s="9" t="s">
        <v>951</v>
      </c>
      <c r="N25" s="9" t="s">
        <v>951</v>
      </c>
      <c r="O25" s="2" t="s">
        <v>951</v>
      </c>
      <c r="P25" s="2" t="s">
        <v>951</v>
      </c>
      <c r="Q25" s="2" t="s">
        <v>951</v>
      </c>
      <c r="R25" s="2" t="s">
        <v>951</v>
      </c>
      <c r="S25" s="23" t="s">
        <v>951</v>
      </c>
      <c r="T25" s="1" t="s">
        <v>1030</v>
      </c>
    </row>
    <row r="26" customFormat="false" ht="15.75" hidden="false" customHeight="false" outlineLevel="0" collapsed="false">
      <c r="A26" s="23" t="s">
        <v>1031</v>
      </c>
      <c r="B26" s="9" t="n">
        <v>2010</v>
      </c>
      <c r="C26" s="39" t="s">
        <v>1032</v>
      </c>
      <c r="D26" s="84" t="n">
        <v>10.931</v>
      </c>
      <c r="E26" s="9" t="n">
        <v>92</v>
      </c>
      <c r="F26" s="9" t="n">
        <v>187</v>
      </c>
      <c r="G26" s="9" t="n">
        <v>449</v>
      </c>
      <c r="H26" s="1" t="s">
        <v>1033</v>
      </c>
      <c r="I26" s="1" t="s">
        <v>1034</v>
      </c>
      <c r="J26" s="1" t="s">
        <v>1035</v>
      </c>
      <c r="K26" s="77" t="n">
        <f aca="false">30/39</f>
        <v>0.7692307692</v>
      </c>
      <c r="L26" s="9" t="s">
        <v>951</v>
      </c>
      <c r="M26" s="9" t="s">
        <v>951</v>
      </c>
      <c r="N26" s="9" t="s">
        <v>951</v>
      </c>
      <c r="O26" s="2" t="s">
        <v>951</v>
      </c>
      <c r="P26" s="2" t="s">
        <v>951</v>
      </c>
      <c r="Q26" s="2" t="s">
        <v>951</v>
      </c>
      <c r="R26" s="2" t="s">
        <v>951</v>
      </c>
      <c r="S26" s="23" t="s">
        <v>951</v>
      </c>
      <c r="T26" s="1" t="s">
        <v>1036</v>
      </c>
    </row>
    <row r="27" customFormat="false" ht="15.75" hidden="false" customHeight="false" outlineLevel="0" collapsed="false">
      <c r="A27" s="2" t="s">
        <v>1037</v>
      </c>
      <c r="B27" s="9" t="n">
        <v>2009</v>
      </c>
      <c r="C27" s="1" t="s">
        <v>1038</v>
      </c>
      <c r="D27" s="72" t="n">
        <v>10.8</v>
      </c>
      <c r="E27" s="9" t="n">
        <v>83</v>
      </c>
      <c r="F27" s="9" t="n">
        <v>6616</v>
      </c>
      <c r="G27" s="9" t="n">
        <v>16949</v>
      </c>
      <c r="H27" s="1" t="s">
        <v>1039</v>
      </c>
      <c r="I27" s="1" t="s">
        <v>1040</v>
      </c>
      <c r="J27" s="78" t="s">
        <v>1041</v>
      </c>
      <c r="K27" s="83" t="n">
        <f aca="false">29/11</f>
        <v>2.63636363636364</v>
      </c>
      <c r="L27" s="9" t="n">
        <v>1.3</v>
      </c>
      <c r="M27" s="9" t="n">
        <v>2201</v>
      </c>
      <c r="N27" s="9" t="n">
        <v>12</v>
      </c>
      <c r="O27" s="2" t="n">
        <v>36</v>
      </c>
      <c r="P27" s="2" t="n">
        <v>62</v>
      </c>
      <c r="Q27" s="2" t="n">
        <v>28</v>
      </c>
      <c r="R27" s="2" t="n">
        <v>73</v>
      </c>
      <c r="S27" s="79" t="s">
        <v>1042</v>
      </c>
      <c r="T27" s="1" t="s">
        <v>1043</v>
      </c>
    </row>
    <row r="28" customFormat="false" ht="15.75" hidden="false" customHeight="false" outlineLevel="0" collapsed="false">
      <c r="A28" s="2" t="s">
        <v>1044</v>
      </c>
      <c r="B28" s="9" t="n">
        <v>2012</v>
      </c>
      <c r="C28" s="1" t="s">
        <v>1045</v>
      </c>
      <c r="D28" s="72" t="n">
        <v>32.072</v>
      </c>
      <c r="E28" s="9" t="n">
        <v>125</v>
      </c>
      <c r="F28" s="9" t="n">
        <v>2602</v>
      </c>
      <c r="G28" s="9" t="n">
        <v>21420</v>
      </c>
      <c r="H28" s="1" t="s">
        <v>1039</v>
      </c>
      <c r="I28" s="1" t="s">
        <v>1040</v>
      </c>
      <c r="J28" s="78" t="s">
        <v>1041</v>
      </c>
      <c r="K28" s="83" t="n">
        <f aca="false">29/11</f>
        <v>2.63636363636364</v>
      </c>
      <c r="L28" s="9" t="n">
        <v>2.41</v>
      </c>
      <c r="M28" s="9" t="n">
        <v>2265</v>
      </c>
      <c r="N28" s="9" t="n">
        <v>21</v>
      </c>
      <c r="O28" s="2" t="n">
        <v>94</v>
      </c>
      <c r="P28" s="2" t="n">
        <v>208</v>
      </c>
      <c r="Q28" s="2" t="n">
        <v>47</v>
      </c>
      <c r="R28" s="2" t="n">
        <v>128</v>
      </c>
      <c r="S28" s="79" t="s">
        <v>1046</v>
      </c>
      <c r="T28" s="1" t="s">
        <v>1047</v>
      </c>
    </row>
    <row r="29" customFormat="false" ht="15.75" hidden="false" customHeight="false" outlineLevel="0" collapsed="false">
      <c r="A29" s="2" t="s">
        <v>1048</v>
      </c>
      <c r="B29" s="9" t="n">
        <v>2009</v>
      </c>
      <c r="C29" s="1" t="s">
        <v>1038</v>
      </c>
      <c r="D29" s="72" t="n">
        <v>10.8</v>
      </c>
      <c r="E29" s="9" t="n">
        <v>83</v>
      </c>
      <c r="F29" s="9" t="n">
        <v>6616</v>
      </c>
      <c r="G29" s="9" t="n">
        <v>16949</v>
      </c>
      <c r="H29" s="1" t="s">
        <v>1039</v>
      </c>
      <c r="I29" s="1" t="s">
        <v>1040</v>
      </c>
      <c r="J29" s="78" t="s">
        <v>1041</v>
      </c>
      <c r="K29" s="83" t="n">
        <f aca="false">29/11</f>
        <v>2.63636363636364</v>
      </c>
      <c r="L29" s="9" t="n">
        <v>1.3</v>
      </c>
      <c r="M29" s="9" t="n">
        <v>2201</v>
      </c>
      <c r="N29" s="9" t="n">
        <v>12</v>
      </c>
      <c r="O29" s="2" t="n">
        <v>36</v>
      </c>
      <c r="P29" s="2" t="n">
        <v>62</v>
      </c>
      <c r="Q29" s="2" t="n">
        <v>28</v>
      </c>
      <c r="R29" s="2" t="n">
        <v>73</v>
      </c>
      <c r="S29" s="79" t="s">
        <v>1042</v>
      </c>
      <c r="T29" s="1" t="s">
        <v>1043</v>
      </c>
    </row>
    <row r="30" customFormat="false" ht="15.75" hidden="false" customHeight="false" outlineLevel="0" collapsed="false">
      <c r="A30" s="2" t="s">
        <v>1049</v>
      </c>
      <c r="B30" s="9" t="n">
        <v>2010</v>
      </c>
      <c r="C30" s="1" t="s">
        <v>970</v>
      </c>
      <c r="D30" s="72" t="n">
        <v>4.9</v>
      </c>
      <c r="E30" s="9" t="n">
        <v>106</v>
      </c>
      <c r="F30" s="9" t="n">
        <v>42</v>
      </c>
      <c r="G30" s="9" t="n">
        <v>71</v>
      </c>
      <c r="H30" s="1" t="s">
        <v>951</v>
      </c>
      <c r="I30" s="1" t="s">
        <v>951</v>
      </c>
      <c r="J30" s="1" t="s">
        <v>951</v>
      </c>
      <c r="K30" s="9" t="s">
        <v>951</v>
      </c>
      <c r="L30" s="9" t="s">
        <v>951</v>
      </c>
      <c r="M30" s="9" t="s">
        <v>951</v>
      </c>
      <c r="N30" s="9" t="s">
        <v>951</v>
      </c>
      <c r="O30" s="2" t="s">
        <v>951</v>
      </c>
      <c r="P30" s="2" t="s">
        <v>951</v>
      </c>
      <c r="Q30" s="2" t="s">
        <v>951</v>
      </c>
      <c r="R30" s="2" t="s">
        <v>951</v>
      </c>
      <c r="S30" s="23" t="s">
        <v>951</v>
      </c>
      <c r="T30" s="80" t="s">
        <v>1050</v>
      </c>
    </row>
    <row r="31" customFormat="false" ht="15.75" hidden="false" customHeight="false" outlineLevel="0" collapsed="false">
      <c r="A31" s="2" t="s">
        <v>682</v>
      </c>
      <c r="B31" s="9" t="n">
        <v>2009</v>
      </c>
      <c r="C31" s="1" t="s">
        <v>1045</v>
      </c>
      <c r="D31" s="9" t="s">
        <v>951</v>
      </c>
      <c r="E31" s="9" t="s">
        <v>951</v>
      </c>
      <c r="F31" s="9" t="s">
        <v>951</v>
      </c>
      <c r="G31" s="9" t="n">
        <v>1295</v>
      </c>
      <c r="H31" s="2" t="s">
        <v>951</v>
      </c>
      <c r="I31" s="1"/>
      <c r="J31" s="1" t="s">
        <v>951</v>
      </c>
      <c r="K31" s="77" t="s">
        <v>951</v>
      </c>
      <c r="L31" s="9" t="n">
        <v>1.36</v>
      </c>
      <c r="M31" s="9" t="n">
        <v>622</v>
      </c>
      <c r="N31" s="9" t="n">
        <v>11</v>
      </c>
      <c r="O31" s="23" t="n">
        <v>21</v>
      </c>
      <c r="P31" s="23" t="n">
        <v>4</v>
      </c>
      <c r="Q31" s="23" t="n">
        <v>7</v>
      </c>
      <c r="R31" s="23" t="n">
        <v>43</v>
      </c>
      <c r="S31" s="76" t="s">
        <v>1051</v>
      </c>
      <c r="T31" s="1" t="s">
        <v>1052</v>
      </c>
    </row>
    <row r="32" customFormat="false" ht="15.75" hidden="false" customHeight="false" outlineLevel="0" collapsed="false">
      <c r="A32" s="2" t="s">
        <v>1053</v>
      </c>
      <c r="B32" s="9" t="n">
        <v>2015</v>
      </c>
      <c r="C32" s="1" t="s">
        <v>967</v>
      </c>
      <c r="D32" s="9" t="s">
        <v>951</v>
      </c>
      <c r="E32" s="9" t="s">
        <v>951</v>
      </c>
      <c r="F32" s="9" t="s">
        <v>951</v>
      </c>
      <c r="G32" s="9" t="n">
        <v>14</v>
      </c>
      <c r="H32" s="1" t="s">
        <v>951</v>
      </c>
      <c r="I32" s="1"/>
      <c r="J32" s="1" t="s">
        <v>1054</v>
      </c>
      <c r="K32" s="77" t="n">
        <f aca="false">39/17</f>
        <v>2.294117647</v>
      </c>
      <c r="L32" s="9" t="n">
        <v>1</v>
      </c>
      <c r="M32" s="9" t="s">
        <v>951</v>
      </c>
      <c r="N32" s="9" t="s">
        <v>951</v>
      </c>
      <c r="O32" s="2" t="s">
        <v>951</v>
      </c>
      <c r="P32" s="2" t="s">
        <v>951</v>
      </c>
      <c r="Q32" s="2" t="s">
        <v>951</v>
      </c>
      <c r="R32" s="2" t="s">
        <v>951</v>
      </c>
      <c r="S32" s="23" t="s">
        <v>951</v>
      </c>
      <c r="T32" s="1" t="s">
        <v>1055</v>
      </c>
    </row>
    <row r="33" customFormat="false" ht="15.75" hidden="false" customHeight="false" outlineLevel="0" collapsed="false">
      <c r="A33" s="2" t="s">
        <v>1056</v>
      </c>
      <c r="B33" s="9" t="n">
        <v>2010</v>
      </c>
      <c r="C33" s="1" t="s">
        <v>1057</v>
      </c>
      <c r="D33" s="9" t="s">
        <v>951</v>
      </c>
      <c r="E33" s="9" t="s">
        <v>951</v>
      </c>
      <c r="F33" s="9" t="s">
        <v>951</v>
      </c>
      <c r="G33" s="9" t="n">
        <v>199</v>
      </c>
      <c r="H33" s="2" t="s">
        <v>951</v>
      </c>
      <c r="I33" s="1"/>
      <c r="J33" s="1" t="s">
        <v>1058</v>
      </c>
      <c r="K33" s="77" t="n">
        <f aca="false">174/29</f>
        <v>6</v>
      </c>
      <c r="L33" s="9" t="n">
        <v>2</v>
      </c>
      <c r="M33" s="9" t="n">
        <v>73</v>
      </c>
      <c r="N33" s="9" t="n">
        <v>2</v>
      </c>
      <c r="O33" s="2" t="n">
        <v>7</v>
      </c>
      <c r="P33" s="2" t="n">
        <v>5</v>
      </c>
      <c r="Q33" s="2" t="n">
        <v>11</v>
      </c>
      <c r="R33" s="2" t="n">
        <v>6</v>
      </c>
      <c r="S33" s="81" t="s">
        <v>1059</v>
      </c>
      <c r="T33" s="1" t="s">
        <v>1060</v>
      </c>
    </row>
    <row r="34" customFormat="false" ht="15.75" hidden="false" customHeight="false" outlineLevel="0" collapsed="false">
      <c r="A34" s="2" t="s">
        <v>1061</v>
      </c>
      <c r="B34" s="2" t="n">
        <v>2015</v>
      </c>
      <c r="C34" s="2" t="s">
        <v>1038</v>
      </c>
      <c r="G34" s="2" t="n">
        <v>210</v>
      </c>
      <c r="H34" s="1" t="s">
        <v>951</v>
      </c>
      <c r="I34" s="1"/>
      <c r="J34" s="1" t="s">
        <v>1062</v>
      </c>
      <c r="K34" s="77" t="n">
        <f aca="false">4/6</f>
        <v>0.6666666667</v>
      </c>
      <c r="L34" s="9" t="n">
        <v>1.4</v>
      </c>
      <c r="M34" s="9" t="s">
        <v>951</v>
      </c>
      <c r="N34" s="9" t="s">
        <v>951</v>
      </c>
      <c r="O34" s="2" t="s">
        <v>951</v>
      </c>
      <c r="P34" s="2" t="s">
        <v>951</v>
      </c>
      <c r="Q34" s="2" t="s">
        <v>951</v>
      </c>
      <c r="R34" s="2" t="s">
        <v>951</v>
      </c>
      <c r="S34" s="23" t="s">
        <v>951</v>
      </c>
      <c r="T34" s="2" t="s">
        <v>1063</v>
      </c>
    </row>
    <row r="35" customFormat="false" ht="15.75" hidden="false" customHeight="false" outlineLevel="0" collapsed="false">
      <c r="A35" s="2" t="s">
        <v>1064</v>
      </c>
      <c r="B35" s="9" t="n">
        <v>2009</v>
      </c>
      <c r="C35" s="1" t="s">
        <v>959</v>
      </c>
      <c r="D35" s="72" t="n">
        <v>2.576</v>
      </c>
      <c r="E35" s="9" t="n">
        <v>74</v>
      </c>
      <c r="F35" s="9" t="n">
        <v>167</v>
      </c>
      <c r="G35" s="9" t="n">
        <v>646</v>
      </c>
      <c r="H35" s="1" t="s">
        <v>1065</v>
      </c>
      <c r="I35" s="39" t="s">
        <v>1066</v>
      </c>
      <c r="J35" s="78" t="s">
        <v>1067</v>
      </c>
      <c r="K35" s="83" t="n">
        <f aca="false">74/19</f>
        <v>3.894736842</v>
      </c>
      <c r="L35" s="9" t="s">
        <v>951</v>
      </c>
      <c r="M35" s="9" t="s">
        <v>951</v>
      </c>
      <c r="N35" s="9" t="s">
        <v>951</v>
      </c>
      <c r="O35" s="2" t="s">
        <v>951</v>
      </c>
      <c r="P35" s="2" t="s">
        <v>951</v>
      </c>
      <c r="Q35" s="2" t="s">
        <v>951</v>
      </c>
      <c r="R35" s="2" t="s">
        <v>951</v>
      </c>
      <c r="S35" s="23" t="s">
        <v>951</v>
      </c>
      <c r="T35" s="80" t="s">
        <v>1068</v>
      </c>
    </row>
    <row r="36" customFormat="false" ht="15.75" hidden="false" customHeight="false" outlineLevel="0" collapsed="false">
      <c r="A36" s="2" t="s">
        <v>1069</v>
      </c>
      <c r="B36" s="82" t="n">
        <v>2012</v>
      </c>
      <c r="C36" s="39" t="s">
        <v>1070</v>
      </c>
      <c r="D36" s="72" t="n">
        <v>10.8</v>
      </c>
      <c r="E36" s="9" t="n">
        <v>83</v>
      </c>
      <c r="F36" s="9" t="n">
        <v>119</v>
      </c>
      <c r="G36" s="9" t="n">
        <v>452</v>
      </c>
      <c r="H36" s="1" t="s">
        <v>1071</v>
      </c>
      <c r="I36" s="1" t="s">
        <v>1072</v>
      </c>
      <c r="J36" s="1" t="s">
        <v>1073</v>
      </c>
      <c r="K36" s="77" t="n">
        <f aca="false">83/33</f>
        <v>2.515151515</v>
      </c>
      <c r="L36" s="9" t="n">
        <v>1</v>
      </c>
      <c r="M36" s="9" t="n">
        <v>27</v>
      </c>
      <c r="N36" s="9" t="n">
        <v>1</v>
      </c>
      <c r="O36" s="2" t="n">
        <v>2</v>
      </c>
      <c r="P36" s="2" t="n">
        <v>1</v>
      </c>
      <c r="Q36" s="2" t="n">
        <v>1</v>
      </c>
      <c r="R36" s="2" t="n">
        <v>9</v>
      </c>
      <c r="S36" s="79" t="s">
        <v>1074</v>
      </c>
      <c r="T36" s="1" t="s">
        <v>1075</v>
      </c>
    </row>
    <row r="37" customFormat="false" ht="15.75" hidden="false" customHeight="false" outlineLevel="0" collapsed="false">
      <c r="A37" s="2" t="s">
        <v>1076</v>
      </c>
      <c r="B37" s="9" t="n">
        <v>2010</v>
      </c>
      <c r="C37" s="1" t="s">
        <v>959</v>
      </c>
      <c r="D37" s="72" t="n">
        <v>2.576</v>
      </c>
      <c r="E37" s="9" t="n">
        <v>74</v>
      </c>
      <c r="F37" s="9" t="n">
        <v>137</v>
      </c>
      <c r="G37" s="9" t="n">
        <v>226</v>
      </c>
      <c r="H37" s="1" t="s">
        <v>1077</v>
      </c>
      <c r="I37" s="1" t="s">
        <v>1078</v>
      </c>
      <c r="J37" s="78" t="s">
        <v>1079</v>
      </c>
      <c r="K37" s="83" t="n">
        <f aca="false">76/37</f>
        <v>2.054054054</v>
      </c>
      <c r="L37" s="9" t="n">
        <v>2.18</v>
      </c>
      <c r="M37" s="9" t="n">
        <v>64</v>
      </c>
      <c r="N37" s="9" t="n">
        <v>3</v>
      </c>
      <c r="O37" s="2" t="n">
        <v>18</v>
      </c>
      <c r="P37" s="2" t="n">
        <v>20</v>
      </c>
      <c r="Q37" s="2" t="n">
        <v>1</v>
      </c>
      <c r="R37" s="2" t="n">
        <v>19</v>
      </c>
      <c r="S37" s="79" t="s">
        <v>1080</v>
      </c>
      <c r="T37" s="80" t="s">
        <v>1081</v>
      </c>
    </row>
    <row r="38" customFormat="false" ht="15.75" hidden="false" customHeight="false" outlineLevel="0" collapsed="false">
      <c r="A38" s="2" t="s">
        <v>1082</v>
      </c>
      <c r="B38" s="9" t="n">
        <v>2010</v>
      </c>
      <c r="C38" s="39" t="s">
        <v>970</v>
      </c>
      <c r="D38" s="72" t="n">
        <v>4.9</v>
      </c>
      <c r="E38" s="9" t="n">
        <v>106</v>
      </c>
      <c r="F38" s="9" t="n">
        <v>138</v>
      </c>
      <c r="G38" s="9" t="n">
        <v>364</v>
      </c>
      <c r="H38" s="1" t="s">
        <v>1083</v>
      </c>
      <c r="I38" s="1" t="s">
        <v>1084</v>
      </c>
      <c r="J38" s="1" t="s">
        <v>951</v>
      </c>
      <c r="K38" s="77" t="s">
        <v>951</v>
      </c>
      <c r="L38" s="9" t="s">
        <v>951</v>
      </c>
      <c r="M38" s="9" t="s">
        <v>951</v>
      </c>
      <c r="N38" s="9" t="s">
        <v>951</v>
      </c>
      <c r="O38" s="2" t="s">
        <v>951</v>
      </c>
      <c r="P38" s="2" t="s">
        <v>951</v>
      </c>
      <c r="Q38" s="2" t="s">
        <v>951</v>
      </c>
      <c r="R38" s="2" t="s">
        <v>951</v>
      </c>
      <c r="S38" s="23" t="s">
        <v>951</v>
      </c>
      <c r="T38" s="1" t="s">
        <v>1085</v>
      </c>
    </row>
    <row r="39" customFormat="false" ht="15.75" hidden="false" customHeight="false" outlineLevel="0" collapsed="false">
      <c r="A39" s="2" t="s">
        <v>1086</v>
      </c>
      <c r="B39" s="9" t="n">
        <v>2010</v>
      </c>
      <c r="C39" s="39" t="s">
        <v>970</v>
      </c>
      <c r="D39" s="72" t="n">
        <v>4.9</v>
      </c>
      <c r="E39" s="9" t="n">
        <v>106</v>
      </c>
      <c r="F39" s="9" t="n">
        <v>138</v>
      </c>
      <c r="G39" s="9" t="n">
        <v>364</v>
      </c>
      <c r="H39" s="1" t="s">
        <v>1083</v>
      </c>
      <c r="I39" s="1" t="s">
        <v>1084</v>
      </c>
      <c r="J39" s="1" t="s">
        <v>951</v>
      </c>
      <c r="K39" s="77" t="s">
        <v>951</v>
      </c>
      <c r="L39" s="9" t="s">
        <v>951</v>
      </c>
      <c r="M39" s="9" t="s">
        <v>951</v>
      </c>
      <c r="N39" s="9" t="s">
        <v>951</v>
      </c>
      <c r="O39" s="2" t="s">
        <v>951</v>
      </c>
      <c r="P39" s="2" t="s">
        <v>951</v>
      </c>
      <c r="Q39" s="2" t="s">
        <v>951</v>
      </c>
      <c r="R39" s="2" t="s">
        <v>951</v>
      </c>
      <c r="S39" s="23" t="s">
        <v>951</v>
      </c>
      <c r="T39" s="1" t="s">
        <v>1085</v>
      </c>
    </row>
    <row r="40" customFormat="false" ht="15.75" hidden="false" customHeight="false" outlineLevel="0" collapsed="false">
      <c r="A40" s="2" t="s">
        <v>1087</v>
      </c>
      <c r="B40" s="9" t="n">
        <v>2010</v>
      </c>
      <c r="C40" s="39" t="s">
        <v>970</v>
      </c>
      <c r="D40" s="72" t="n">
        <v>4.9</v>
      </c>
      <c r="E40" s="9" t="n">
        <v>106</v>
      </c>
      <c r="F40" s="9" t="n">
        <v>138</v>
      </c>
      <c r="G40" s="9" t="n">
        <v>364</v>
      </c>
      <c r="H40" s="1" t="s">
        <v>1083</v>
      </c>
      <c r="I40" s="1" t="s">
        <v>1084</v>
      </c>
      <c r="J40" s="1" t="s">
        <v>951</v>
      </c>
      <c r="K40" s="77" t="s">
        <v>951</v>
      </c>
      <c r="L40" s="9" t="s">
        <v>951</v>
      </c>
      <c r="M40" s="9" t="s">
        <v>951</v>
      </c>
      <c r="N40" s="9" t="s">
        <v>951</v>
      </c>
      <c r="O40" s="2" t="s">
        <v>951</v>
      </c>
      <c r="P40" s="2" t="s">
        <v>951</v>
      </c>
      <c r="Q40" s="2" t="s">
        <v>951</v>
      </c>
      <c r="R40" s="2" t="s">
        <v>951</v>
      </c>
      <c r="S40" s="23" t="s">
        <v>951</v>
      </c>
      <c r="T40" s="78" t="s">
        <v>1088</v>
      </c>
    </row>
    <row r="41" customFormat="false" ht="15.75" hidden="false" customHeight="false" outlineLevel="0" collapsed="false">
      <c r="A41" s="2" t="s">
        <v>1089</v>
      </c>
      <c r="B41" s="9" t="n">
        <v>2010</v>
      </c>
      <c r="C41" s="39" t="s">
        <v>970</v>
      </c>
      <c r="D41" s="72" t="n">
        <v>4.9</v>
      </c>
      <c r="E41" s="9" t="n">
        <v>106</v>
      </c>
      <c r="F41" s="9" t="n">
        <v>138</v>
      </c>
      <c r="G41" s="9" t="n">
        <v>364</v>
      </c>
      <c r="H41" s="1" t="s">
        <v>1083</v>
      </c>
      <c r="I41" s="1" t="s">
        <v>1084</v>
      </c>
      <c r="J41" s="1" t="s">
        <v>951</v>
      </c>
      <c r="K41" s="77" t="s">
        <v>951</v>
      </c>
      <c r="L41" s="9" t="s">
        <v>951</v>
      </c>
      <c r="M41" s="9" t="s">
        <v>951</v>
      </c>
      <c r="N41" s="9" t="s">
        <v>951</v>
      </c>
      <c r="O41" s="2" t="s">
        <v>951</v>
      </c>
      <c r="P41" s="2" t="s">
        <v>951</v>
      </c>
      <c r="Q41" s="2" t="s">
        <v>951</v>
      </c>
      <c r="R41" s="2" t="s">
        <v>951</v>
      </c>
      <c r="S41" s="23" t="s">
        <v>951</v>
      </c>
      <c r="T41" s="1" t="s">
        <v>1085</v>
      </c>
    </row>
    <row r="42" customFormat="false" ht="15.75" hidden="false" customHeight="false" outlineLevel="0" collapsed="false">
      <c r="A42" s="2" t="s">
        <v>1090</v>
      </c>
      <c r="B42" s="9" t="n">
        <v>2010</v>
      </c>
      <c r="C42" s="39" t="s">
        <v>970</v>
      </c>
      <c r="D42" s="72" t="n">
        <v>4.9</v>
      </c>
      <c r="E42" s="9" t="n">
        <v>106</v>
      </c>
      <c r="F42" s="9" t="n">
        <v>138</v>
      </c>
      <c r="G42" s="9" t="n">
        <v>364</v>
      </c>
      <c r="H42" s="1" t="s">
        <v>1083</v>
      </c>
      <c r="I42" s="1" t="s">
        <v>1084</v>
      </c>
      <c r="J42" s="1" t="s">
        <v>951</v>
      </c>
      <c r="K42" s="77" t="s">
        <v>951</v>
      </c>
      <c r="L42" s="9" t="s">
        <v>951</v>
      </c>
      <c r="M42" s="9" t="s">
        <v>951</v>
      </c>
      <c r="N42" s="9" t="s">
        <v>951</v>
      </c>
      <c r="O42" s="2" t="s">
        <v>951</v>
      </c>
      <c r="P42" s="2" t="s">
        <v>951</v>
      </c>
      <c r="Q42" s="2" t="s">
        <v>951</v>
      </c>
      <c r="R42" s="2" t="s">
        <v>951</v>
      </c>
      <c r="S42" s="23" t="s">
        <v>951</v>
      </c>
      <c r="T42" s="78" t="s">
        <v>1088</v>
      </c>
    </row>
    <row r="43" customFormat="false" ht="15.75" hidden="false" customHeight="false" outlineLevel="0" collapsed="false">
      <c r="A43" s="2" t="s">
        <v>1091</v>
      </c>
      <c r="B43" s="9" t="s">
        <v>1092</v>
      </c>
      <c r="C43" s="39" t="s">
        <v>1093</v>
      </c>
      <c r="D43" s="72" t="s">
        <v>1094</v>
      </c>
      <c r="E43" s="9" t="s">
        <v>1095</v>
      </c>
      <c r="F43" s="9" t="s">
        <v>1096</v>
      </c>
      <c r="G43" s="9" t="s">
        <v>1097</v>
      </c>
      <c r="H43" s="1" t="s">
        <v>1098</v>
      </c>
      <c r="I43" s="1" t="s">
        <v>1099</v>
      </c>
      <c r="J43" s="78" t="s">
        <v>1100</v>
      </c>
      <c r="K43" s="83" t="n">
        <f aca="false">44/31</f>
        <v>1.419354839</v>
      </c>
      <c r="L43" s="9" t="s">
        <v>951</v>
      </c>
      <c r="M43" s="9" t="s">
        <v>951</v>
      </c>
      <c r="N43" s="9" t="s">
        <v>951</v>
      </c>
      <c r="O43" s="2" t="s">
        <v>951</v>
      </c>
      <c r="P43" s="2" t="s">
        <v>951</v>
      </c>
      <c r="Q43" s="2" t="s">
        <v>951</v>
      </c>
      <c r="R43" s="2" t="s">
        <v>951</v>
      </c>
      <c r="S43" s="23" t="s">
        <v>951</v>
      </c>
      <c r="T43" s="1" t="s">
        <v>1101</v>
      </c>
    </row>
    <row r="44" customFormat="false" ht="15.75" hidden="false" customHeight="false" outlineLevel="0" collapsed="false">
      <c r="A44" s="2" t="s">
        <v>1102</v>
      </c>
      <c r="B44" s="9" t="n">
        <v>2009</v>
      </c>
      <c r="C44" s="1" t="s">
        <v>970</v>
      </c>
      <c r="D44" s="72" t="n">
        <v>4.9</v>
      </c>
      <c r="E44" s="9" t="n">
        <v>106</v>
      </c>
      <c r="F44" s="9" t="n">
        <v>6671</v>
      </c>
      <c r="G44" s="9" t="n">
        <v>24863</v>
      </c>
      <c r="H44" s="1" t="s">
        <v>1103</v>
      </c>
      <c r="I44" s="1" t="s">
        <v>1104</v>
      </c>
      <c r="J44" s="1" t="s">
        <v>1105</v>
      </c>
      <c r="K44" s="77" t="n">
        <f aca="false">135/34</f>
        <v>3.97058823529412</v>
      </c>
      <c r="L44" s="9" t="n">
        <v>1.717</v>
      </c>
      <c r="M44" s="9" t="n">
        <v>931</v>
      </c>
      <c r="N44" s="9" t="n">
        <v>23</v>
      </c>
      <c r="O44" s="2" t="n">
        <v>133</v>
      </c>
      <c r="P44" s="2" t="n">
        <v>88</v>
      </c>
      <c r="Q44" s="2" t="n">
        <v>110</v>
      </c>
      <c r="R44" s="2" t="n">
        <v>485</v>
      </c>
      <c r="S44" s="79" t="s">
        <v>1106</v>
      </c>
      <c r="T44" s="1" t="s">
        <v>1107</v>
      </c>
    </row>
    <row r="45" customFormat="false" ht="15.75" hidden="false" customHeight="false" outlineLevel="0" collapsed="false">
      <c r="A45" s="2" t="s">
        <v>1108</v>
      </c>
      <c r="B45" s="9" t="n">
        <v>2009</v>
      </c>
      <c r="C45" s="1" t="s">
        <v>970</v>
      </c>
      <c r="D45" s="9" t="s">
        <v>951</v>
      </c>
      <c r="E45" s="9" t="s">
        <v>951</v>
      </c>
      <c r="F45" s="9" t="s">
        <v>951</v>
      </c>
      <c r="G45" s="9" t="n">
        <v>26851</v>
      </c>
      <c r="H45" s="2" t="s">
        <v>951</v>
      </c>
      <c r="I45" s="1"/>
      <c r="J45" s="1" t="s">
        <v>1105</v>
      </c>
      <c r="K45" s="77" t="n">
        <f aca="false">135/34</f>
        <v>3.97058823529412</v>
      </c>
      <c r="L45" s="9" t="n">
        <v>1.717</v>
      </c>
      <c r="M45" s="9" t="n">
        <v>931</v>
      </c>
      <c r="N45" s="9" t="n">
        <v>23</v>
      </c>
      <c r="O45" s="2" t="n">
        <v>133</v>
      </c>
      <c r="P45" s="2" t="n">
        <v>88</v>
      </c>
      <c r="Q45" s="2" t="n">
        <v>110</v>
      </c>
      <c r="R45" s="2" t="n">
        <v>485</v>
      </c>
      <c r="S45" s="79" t="s">
        <v>1106</v>
      </c>
      <c r="T45" s="1" t="s">
        <v>1109</v>
      </c>
    </row>
    <row r="46" customFormat="false" ht="15.75" hidden="false" customHeight="false" outlineLevel="0" collapsed="false">
      <c r="A46" s="2" t="s">
        <v>1110</v>
      </c>
      <c r="B46" s="9" t="n">
        <v>2014</v>
      </c>
      <c r="C46" s="1" t="s">
        <v>959</v>
      </c>
      <c r="D46" s="9" t="s">
        <v>951</v>
      </c>
      <c r="E46" s="9" t="s">
        <v>951</v>
      </c>
      <c r="F46" s="9" t="s">
        <v>951</v>
      </c>
      <c r="G46" s="9" t="n">
        <v>47</v>
      </c>
      <c r="H46" s="1" t="s">
        <v>951</v>
      </c>
      <c r="I46" s="1"/>
      <c r="J46" s="1" t="s">
        <v>1111</v>
      </c>
      <c r="K46" s="77" t="n">
        <f aca="false">77/33</f>
        <v>2.333333333</v>
      </c>
      <c r="L46" s="9" t="n">
        <v>1.511</v>
      </c>
      <c r="M46" s="9" t="n">
        <v>585</v>
      </c>
      <c r="N46" s="9" t="n">
        <v>5</v>
      </c>
      <c r="O46" s="76" t="n">
        <v>1</v>
      </c>
      <c r="P46" s="76" t="n">
        <v>0</v>
      </c>
      <c r="Q46" s="76" t="n">
        <v>0</v>
      </c>
      <c r="R46" s="76" t="n">
        <v>6</v>
      </c>
      <c r="S46" s="76" t="s">
        <v>1112</v>
      </c>
      <c r="T46" s="78" t="s">
        <v>1113</v>
      </c>
    </row>
    <row r="47" customFormat="false" ht="15.75" hidden="false" customHeight="false" outlineLevel="0" collapsed="false">
      <c r="A47" s="2" t="s">
        <v>1114</v>
      </c>
      <c r="B47" s="9" t="n">
        <v>2010</v>
      </c>
      <c r="C47" s="1" t="s">
        <v>970</v>
      </c>
      <c r="D47" s="72" t="n">
        <v>4.9</v>
      </c>
      <c r="E47" s="9" t="n">
        <v>106</v>
      </c>
      <c r="F47" s="9" t="n">
        <v>1731</v>
      </c>
      <c r="G47" s="9" t="n">
        <v>6706</v>
      </c>
      <c r="H47" s="1" t="s">
        <v>1103</v>
      </c>
      <c r="I47" s="1" t="s">
        <v>1104</v>
      </c>
      <c r="J47" s="1" t="s">
        <v>1105</v>
      </c>
      <c r="K47" s="77" t="n">
        <f aca="false">135/34</f>
        <v>3.970588235</v>
      </c>
      <c r="L47" s="9" t="n">
        <v>1.717</v>
      </c>
      <c r="M47" s="9" t="n">
        <v>931</v>
      </c>
      <c r="N47" s="9" t="n">
        <v>23</v>
      </c>
      <c r="O47" s="2" t="n">
        <v>133</v>
      </c>
      <c r="P47" s="2" t="n">
        <v>88</v>
      </c>
      <c r="Q47" s="2" t="n">
        <v>110</v>
      </c>
      <c r="R47" s="2" t="n">
        <v>485</v>
      </c>
      <c r="S47" s="79" t="s">
        <v>1106</v>
      </c>
      <c r="T47" s="1" t="s">
        <v>1115</v>
      </c>
    </row>
    <row r="48" customFormat="false" ht="15.75" hidden="false" customHeight="false" outlineLevel="0" collapsed="false">
      <c r="A48" s="2" t="s">
        <v>481</v>
      </c>
      <c r="B48" s="9" t="n">
        <v>2019</v>
      </c>
      <c r="C48" s="1" t="s">
        <v>1116</v>
      </c>
      <c r="D48" s="9" t="s">
        <v>951</v>
      </c>
      <c r="E48" s="9" t="s">
        <v>951</v>
      </c>
      <c r="F48" s="9" t="s">
        <v>951</v>
      </c>
      <c r="G48" s="9" t="n">
        <v>4</v>
      </c>
      <c r="H48" s="2" t="s">
        <v>951</v>
      </c>
      <c r="I48" s="1"/>
      <c r="J48" s="1" t="s">
        <v>1117</v>
      </c>
      <c r="K48" s="77" t="n">
        <f aca="false">29/20</f>
        <v>1.45</v>
      </c>
      <c r="L48" s="9" t="n">
        <v>1</v>
      </c>
      <c r="M48" s="9" t="n">
        <v>259</v>
      </c>
      <c r="N48" s="9" t="n">
        <v>1</v>
      </c>
      <c r="O48" s="2" t="n">
        <v>0</v>
      </c>
      <c r="P48" s="2" t="n">
        <v>1</v>
      </c>
      <c r="Q48" s="2" t="n">
        <v>1</v>
      </c>
      <c r="R48" s="2" t="n">
        <v>1</v>
      </c>
      <c r="S48" s="81" t="s">
        <v>1118</v>
      </c>
      <c r="T48" s="23" t="s">
        <v>1119</v>
      </c>
    </row>
    <row r="49" customFormat="false" ht="15.75" hidden="false" customHeight="false" outlineLevel="0" collapsed="false">
      <c r="A49" s="2" t="s">
        <v>1120</v>
      </c>
      <c r="B49" s="9" t="n">
        <v>2006</v>
      </c>
      <c r="C49" s="1" t="s">
        <v>1121</v>
      </c>
      <c r="D49" s="72" t="n">
        <v>14.387</v>
      </c>
      <c r="E49" s="9" t="n">
        <v>57</v>
      </c>
      <c r="F49" s="9" t="n">
        <v>58</v>
      </c>
      <c r="G49" s="9" t="n">
        <v>90</v>
      </c>
      <c r="H49" s="1" t="s">
        <v>1122</v>
      </c>
      <c r="I49" s="1" t="s">
        <v>1123</v>
      </c>
      <c r="J49" s="1" t="s">
        <v>1124</v>
      </c>
      <c r="K49" s="77" t="n">
        <f aca="false">45/34</f>
        <v>1.323529412</v>
      </c>
      <c r="L49" s="9" t="s">
        <v>951</v>
      </c>
      <c r="M49" s="9" t="s">
        <v>951</v>
      </c>
      <c r="N49" s="9" t="s">
        <v>951</v>
      </c>
      <c r="O49" s="2" t="s">
        <v>951</v>
      </c>
      <c r="P49" s="2" t="s">
        <v>951</v>
      </c>
      <c r="Q49" s="2" t="s">
        <v>951</v>
      </c>
      <c r="R49" s="2" t="s">
        <v>951</v>
      </c>
      <c r="S49" s="23" t="s">
        <v>951</v>
      </c>
      <c r="T49" s="80" t="s">
        <v>1125</v>
      </c>
    </row>
    <row r="50" customFormat="false" ht="15.75" hidden="false" customHeight="false" outlineLevel="0" collapsed="false">
      <c r="A50" s="2" t="s">
        <v>1126</v>
      </c>
      <c r="B50" s="9" t="n">
        <v>2001</v>
      </c>
      <c r="C50" s="1" t="s">
        <v>1121</v>
      </c>
      <c r="D50" s="84" t="n">
        <v>14.387</v>
      </c>
      <c r="E50" s="9" t="n">
        <v>57</v>
      </c>
      <c r="F50" s="9" t="n">
        <v>164</v>
      </c>
      <c r="G50" s="9" t="n">
        <v>187</v>
      </c>
      <c r="H50" s="1" t="s">
        <v>1127</v>
      </c>
      <c r="I50" s="1" t="s">
        <v>1128</v>
      </c>
      <c r="J50" s="78" t="s">
        <v>1129</v>
      </c>
      <c r="K50" s="83" t="n">
        <f aca="false">54/28</f>
        <v>1.928571429</v>
      </c>
      <c r="L50" s="9" t="s">
        <v>951</v>
      </c>
      <c r="M50" s="9" t="s">
        <v>951</v>
      </c>
      <c r="N50" s="9" t="s">
        <v>951</v>
      </c>
      <c r="O50" s="2" t="s">
        <v>951</v>
      </c>
      <c r="P50" s="2" t="s">
        <v>951</v>
      </c>
      <c r="Q50" s="2" t="s">
        <v>951</v>
      </c>
      <c r="R50" s="2" t="s">
        <v>951</v>
      </c>
      <c r="S50" s="23" t="s">
        <v>951</v>
      </c>
      <c r="T50" s="80" t="s">
        <v>1130</v>
      </c>
    </row>
    <row r="51" customFormat="false" ht="15.75" hidden="false" customHeight="false" outlineLevel="0" collapsed="false">
      <c r="A51" s="2" t="s">
        <v>1131</v>
      </c>
      <c r="B51" s="9" t="n">
        <v>2017</v>
      </c>
      <c r="C51" s="1" t="s">
        <v>1132</v>
      </c>
      <c r="D51" s="9" t="s">
        <v>951</v>
      </c>
      <c r="E51" s="9" t="s">
        <v>951</v>
      </c>
      <c r="F51" s="9" t="s">
        <v>951</v>
      </c>
      <c r="G51" s="9" t="n">
        <v>1980</v>
      </c>
      <c r="H51" s="1" t="s">
        <v>951</v>
      </c>
      <c r="I51" s="1"/>
      <c r="J51" s="1" t="s">
        <v>1133</v>
      </c>
      <c r="K51" s="77" t="n">
        <f aca="false">45/18</f>
        <v>2.5</v>
      </c>
      <c r="L51" s="9" t="n">
        <v>2.1</v>
      </c>
      <c r="M51" s="9" t="n">
        <v>10169</v>
      </c>
      <c r="N51" s="9" t="n">
        <v>20</v>
      </c>
      <c r="O51" s="2" t="n">
        <v>20</v>
      </c>
      <c r="P51" s="2" t="n">
        <v>1940</v>
      </c>
      <c r="Q51" s="2" t="n">
        <v>43</v>
      </c>
      <c r="R51" s="2" t="n">
        <v>159</v>
      </c>
      <c r="S51" s="81" t="s">
        <v>1134</v>
      </c>
      <c r="T51" s="1" t="s">
        <v>1135</v>
      </c>
    </row>
    <row r="52" customFormat="false" ht="15.75" hidden="false" customHeight="false" outlineLevel="0" collapsed="false">
      <c r="A52" s="2" t="s">
        <v>1136</v>
      </c>
      <c r="B52" s="9" t="n">
        <v>2016</v>
      </c>
      <c r="C52" s="1" t="s">
        <v>970</v>
      </c>
      <c r="D52" s="9" t="s">
        <v>951</v>
      </c>
      <c r="E52" s="9" t="s">
        <v>951</v>
      </c>
      <c r="F52" s="9" t="s">
        <v>951</v>
      </c>
      <c r="G52" s="9" t="n">
        <v>67</v>
      </c>
      <c r="H52" s="2" t="s">
        <v>951</v>
      </c>
      <c r="I52" s="1"/>
      <c r="J52" s="1" t="s">
        <v>951</v>
      </c>
      <c r="K52" s="77" t="s">
        <v>951</v>
      </c>
      <c r="L52" s="9" t="n">
        <v>1.4001613</v>
      </c>
      <c r="M52" s="9" t="n">
        <v>1876</v>
      </c>
      <c r="N52" s="9" t="n">
        <v>8</v>
      </c>
      <c r="O52" s="2" t="n">
        <v>40</v>
      </c>
      <c r="P52" s="2" t="n">
        <v>95</v>
      </c>
      <c r="Q52" s="2" t="n">
        <v>5</v>
      </c>
      <c r="R52" s="2" t="n">
        <v>18</v>
      </c>
      <c r="S52" s="81" t="s">
        <v>1137</v>
      </c>
      <c r="T52" s="1" t="s">
        <v>1138</v>
      </c>
    </row>
    <row r="53" customFormat="false" ht="15.75" hidden="false" customHeight="false" outlineLevel="0" collapsed="false">
      <c r="A53" s="2" t="s">
        <v>1139</v>
      </c>
      <c r="B53" s="9" t="n">
        <v>2008</v>
      </c>
      <c r="C53" s="39" t="s">
        <v>967</v>
      </c>
      <c r="D53" s="72" t="n">
        <v>9.1</v>
      </c>
      <c r="E53" s="9" t="n">
        <v>172</v>
      </c>
      <c r="F53" s="9" t="s">
        <v>1140</v>
      </c>
      <c r="G53" s="9" t="s">
        <v>1141</v>
      </c>
      <c r="H53" s="1" t="s">
        <v>1142</v>
      </c>
      <c r="I53" s="1" t="s">
        <v>1143</v>
      </c>
      <c r="J53" s="1" t="s">
        <v>1144</v>
      </c>
      <c r="K53" s="77" t="n">
        <f aca="false">46/34</f>
        <v>1.352941176</v>
      </c>
      <c r="L53" s="9" t="n">
        <v>3</v>
      </c>
      <c r="M53" s="9" t="n">
        <v>6</v>
      </c>
      <c r="N53" s="9" t="n">
        <v>2</v>
      </c>
      <c r="O53" s="2" t="n">
        <v>0</v>
      </c>
      <c r="P53" s="2" t="n">
        <v>0</v>
      </c>
      <c r="Q53" s="2" t="n">
        <v>0</v>
      </c>
      <c r="R53" s="2" t="n">
        <v>0</v>
      </c>
      <c r="S53" s="79" t="s">
        <v>1145</v>
      </c>
      <c r="T53" s="1" t="s">
        <v>1146</v>
      </c>
    </row>
    <row r="54" customFormat="false" ht="15.75" hidden="false" customHeight="false" outlineLevel="0" collapsed="false">
      <c r="A54" s="2" t="s">
        <v>1147</v>
      </c>
      <c r="B54" s="9" t="n">
        <v>2015</v>
      </c>
      <c r="C54" s="39" t="s">
        <v>970</v>
      </c>
      <c r="D54" s="9" t="s">
        <v>951</v>
      </c>
      <c r="E54" s="9" t="s">
        <v>951</v>
      </c>
      <c r="F54" s="9" t="s">
        <v>951</v>
      </c>
      <c r="G54" s="9" t="n">
        <v>146</v>
      </c>
      <c r="H54" s="1" t="s">
        <v>951</v>
      </c>
      <c r="I54" s="1"/>
      <c r="J54" s="2" t="s">
        <v>1148</v>
      </c>
      <c r="K54" s="77" t="n">
        <f aca="false">66/27</f>
        <v>2.444444444</v>
      </c>
      <c r="L54" s="9" t="n">
        <v>1</v>
      </c>
      <c r="M54" s="9" t="s">
        <v>951</v>
      </c>
      <c r="N54" s="9" t="s">
        <v>951</v>
      </c>
      <c r="O54" s="2" t="s">
        <v>951</v>
      </c>
      <c r="P54" s="2" t="s">
        <v>951</v>
      </c>
      <c r="Q54" s="2" t="s">
        <v>951</v>
      </c>
      <c r="R54" s="2" t="s">
        <v>951</v>
      </c>
      <c r="S54" s="23" t="s">
        <v>951</v>
      </c>
      <c r="T54" s="85" t="s">
        <v>1149</v>
      </c>
    </row>
    <row r="55" customFormat="false" ht="15.75" hidden="false" customHeight="false" outlineLevel="0" collapsed="false">
      <c r="A55" s="2" t="s">
        <v>1150</v>
      </c>
      <c r="B55" s="9" t="n">
        <v>1998</v>
      </c>
      <c r="C55" s="78" t="s">
        <v>1151</v>
      </c>
      <c r="D55" s="72" t="s">
        <v>951</v>
      </c>
      <c r="E55" s="9" t="s">
        <v>951</v>
      </c>
      <c r="F55" s="9" t="n">
        <v>1944</v>
      </c>
      <c r="G55" s="9" t="n">
        <v>2365</v>
      </c>
      <c r="H55" s="1" t="s">
        <v>1152</v>
      </c>
      <c r="I55" s="1" t="s">
        <v>1153</v>
      </c>
      <c r="J55" s="78" t="s">
        <v>1154</v>
      </c>
      <c r="K55" s="83" t="n">
        <f aca="false">73/50</f>
        <v>1.46</v>
      </c>
      <c r="L55" s="9" t="s">
        <v>951</v>
      </c>
      <c r="M55" s="9" t="s">
        <v>951</v>
      </c>
      <c r="N55" s="9" t="s">
        <v>951</v>
      </c>
      <c r="O55" s="2" t="s">
        <v>951</v>
      </c>
      <c r="P55" s="2" t="s">
        <v>951</v>
      </c>
      <c r="Q55" s="2" t="s">
        <v>951</v>
      </c>
      <c r="R55" s="2" t="s">
        <v>951</v>
      </c>
      <c r="S55" s="23" t="s">
        <v>951</v>
      </c>
      <c r="T55" s="78" t="s">
        <v>1155</v>
      </c>
    </row>
    <row r="56" customFormat="false" ht="15.75" hidden="false" customHeight="false" outlineLevel="0" collapsed="false">
      <c r="A56" s="2" t="s">
        <v>58</v>
      </c>
      <c r="B56" s="9" t="n">
        <v>2008</v>
      </c>
      <c r="C56" s="1" t="s">
        <v>970</v>
      </c>
      <c r="D56" s="72" t="n">
        <v>4.9</v>
      </c>
      <c r="E56" s="9" t="n">
        <v>106</v>
      </c>
      <c r="F56" s="9" t="n">
        <v>321</v>
      </c>
      <c r="G56" s="9" t="n">
        <v>547</v>
      </c>
      <c r="H56" s="1" t="s">
        <v>951</v>
      </c>
      <c r="I56" s="1" t="s">
        <v>951</v>
      </c>
      <c r="J56" s="1" t="s">
        <v>951</v>
      </c>
      <c r="K56" s="9" t="s">
        <v>951</v>
      </c>
      <c r="L56" s="9" t="s">
        <v>951</v>
      </c>
      <c r="M56" s="9" t="s">
        <v>951</v>
      </c>
      <c r="N56" s="9" t="s">
        <v>951</v>
      </c>
      <c r="O56" s="2" t="s">
        <v>951</v>
      </c>
      <c r="P56" s="2" t="s">
        <v>951</v>
      </c>
      <c r="Q56" s="2" t="s">
        <v>951</v>
      </c>
      <c r="R56" s="2" t="s">
        <v>951</v>
      </c>
      <c r="S56" s="23" t="s">
        <v>951</v>
      </c>
      <c r="T56" s="80" t="s">
        <v>1156</v>
      </c>
    </row>
    <row r="57" customFormat="false" ht="15.75" hidden="false" customHeight="false" outlineLevel="0" collapsed="false">
      <c r="A57" s="2" t="s">
        <v>482</v>
      </c>
      <c r="B57" s="9" t="n">
        <v>2018</v>
      </c>
      <c r="C57" s="1" t="s">
        <v>1157</v>
      </c>
      <c r="D57" s="9" t="s">
        <v>951</v>
      </c>
      <c r="E57" s="9" t="s">
        <v>951</v>
      </c>
      <c r="F57" s="9" t="s">
        <v>951</v>
      </c>
      <c r="G57" s="9" t="n">
        <v>41</v>
      </c>
      <c r="H57" s="2" t="s">
        <v>951</v>
      </c>
      <c r="I57" s="1"/>
      <c r="J57" s="1" t="s">
        <v>1158</v>
      </c>
      <c r="K57" s="77" t="n">
        <f aca="false">144/31</f>
        <v>4.64516129</v>
      </c>
      <c r="L57" s="9" t="n">
        <v>1</v>
      </c>
      <c r="M57" s="9" t="n">
        <v>79</v>
      </c>
      <c r="N57" s="9" t="n">
        <v>2</v>
      </c>
      <c r="O57" s="2" t="n">
        <v>27</v>
      </c>
      <c r="P57" s="2" t="n">
        <v>3</v>
      </c>
      <c r="Q57" s="2" t="n">
        <v>1</v>
      </c>
      <c r="R57" s="2" t="n">
        <v>20</v>
      </c>
      <c r="S57" s="81" t="s">
        <v>1159</v>
      </c>
      <c r="T57" s="23" t="s">
        <v>1160</v>
      </c>
    </row>
    <row r="58" customFormat="false" ht="15.75" hidden="false" customHeight="false" outlineLevel="0" collapsed="false">
      <c r="A58" s="2" t="s">
        <v>483</v>
      </c>
      <c r="B58" s="9" t="n">
        <v>2018</v>
      </c>
      <c r="C58" s="1" t="s">
        <v>1161</v>
      </c>
      <c r="D58" s="9" t="s">
        <v>951</v>
      </c>
      <c r="E58" s="9" t="s">
        <v>951</v>
      </c>
      <c r="F58" s="9" t="s">
        <v>951</v>
      </c>
      <c r="G58" s="9" t="n">
        <v>10</v>
      </c>
      <c r="H58" s="1" t="s">
        <v>951</v>
      </c>
      <c r="I58" s="1"/>
      <c r="J58" s="1" t="s">
        <v>1162</v>
      </c>
      <c r="K58" s="77" t="n">
        <f aca="false">51/32</f>
        <v>1.59375</v>
      </c>
      <c r="L58" s="9" t="n">
        <v>1</v>
      </c>
      <c r="M58" s="9" t="n">
        <v>158</v>
      </c>
      <c r="N58" s="9" t="n">
        <v>5</v>
      </c>
      <c r="O58" s="2" t="n">
        <v>0</v>
      </c>
      <c r="P58" s="2" t="n">
        <v>2</v>
      </c>
      <c r="Q58" s="2" t="n">
        <v>0</v>
      </c>
      <c r="R58" s="2" t="n">
        <v>2</v>
      </c>
      <c r="S58" s="81" t="s">
        <v>1163</v>
      </c>
      <c r="T58" s="1" t="s">
        <v>1164</v>
      </c>
    </row>
    <row r="59" customFormat="false" ht="15.75" hidden="false" customHeight="false" outlineLevel="0" collapsed="false">
      <c r="A59" s="2" t="s">
        <v>484</v>
      </c>
      <c r="B59" s="9" t="n">
        <v>2016</v>
      </c>
      <c r="C59" s="39" t="s">
        <v>959</v>
      </c>
      <c r="D59" s="9" t="s">
        <v>951</v>
      </c>
      <c r="E59" s="9" t="s">
        <v>951</v>
      </c>
      <c r="F59" s="9" t="s">
        <v>951</v>
      </c>
      <c r="G59" s="9" t="n">
        <v>38</v>
      </c>
      <c r="H59" s="2" t="s">
        <v>951</v>
      </c>
      <c r="I59" s="1"/>
      <c r="J59" s="1" t="s">
        <v>1165</v>
      </c>
      <c r="K59" s="77" t="n">
        <f aca="false">44/26</f>
        <v>1.69230769230769</v>
      </c>
      <c r="L59" s="9" t="n">
        <v>1</v>
      </c>
      <c r="M59" s="9" t="s">
        <v>951</v>
      </c>
      <c r="N59" s="9" t="s">
        <v>951</v>
      </c>
      <c r="O59" s="2" t="s">
        <v>951</v>
      </c>
      <c r="P59" s="2" t="s">
        <v>951</v>
      </c>
      <c r="Q59" s="2" t="s">
        <v>951</v>
      </c>
      <c r="R59" s="2" t="s">
        <v>951</v>
      </c>
      <c r="S59" s="23" t="s">
        <v>951</v>
      </c>
      <c r="T59" s="78" t="s">
        <v>1166</v>
      </c>
    </row>
    <row r="60" customFormat="false" ht="15.75" hidden="false" customHeight="false" outlineLevel="0" collapsed="false">
      <c r="A60" s="2" t="s">
        <v>485</v>
      </c>
      <c r="B60" s="9" t="n">
        <v>2016</v>
      </c>
      <c r="C60" s="39" t="s">
        <v>959</v>
      </c>
      <c r="D60" s="9" t="s">
        <v>951</v>
      </c>
      <c r="E60" s="9" t="s">
        <v>951</v>
      </c>
      <c r="F60" s="9" t="s">
        <v>951</v>
      </c>
      <c r="G60" s="9" t="n">
        <v>38</v>
      </c>
      <c r="H60" s="2" t="s">
        <v>951</v>
      </c>
      <c r="I60" s="1"/>
      <c r="J60" s="1" t="s">
        <v>1165</v>
      </c>
      <c r="K60" s="77" t="n">
        <f aca="false">44/26</f>
        <v>1.69230769230769</v>
      </c>
      <c r="L60" s="9" t="n">
        <v>1</v>
      </c>
      <c r="M60" s="9" t="s">
        <v>951</v>
      </c>
      <c r="N60" s="9" t="s">
        <v>951</v>
      </c>
      <c r="O60" s="2" t="s">
        <v>951</v>
      </c>
      <c r="P60" s="2" t="s">
        <v>951</v>
      </c>
      <c r="Q60" s="2" t="s">
        <v>951</v>
      </c>
      <c r="R60" s="2" t="s">
        <v>951</v>
      </c>
      <c r="S60" s="23" t="s">
        <v>951</v>
      </c>
      <c r="T60" s="78" t="s">
        <v>1166</v>
      </c>
    </row>
    <row r="61" customFormat="false" ht="15.75" hidden="false" customHeight="false" outlineLevel="0" collapsed="false">
      <c r="A61" s="2" t="s">
        <v>486</v>
      </c>
      <c r="B61" s="9" t="n">
        <v>2016</v>
      </c>
      <c r="C61" s="39" t="s">
        <v>959</v>
      </c>
      <c r="D61" s="9" t="s">
        <v>951</v>
      </c>
      <c r="E61" s="9" t="s">
        <v>951</v>
      </c>
      <c r="F61" s="9" t="s">
        <v>951</v>
      </c>
      <c r="G61" s="9" t="n">
        <v>38</v>
      </c>
      <c r="H61" s="2" t="s">
        <v>951</v>
      </c>
      <c r="I61" s="1"/>
      <c r="J61" s="1" t="s">
        <v>1165</v>
      </c>
      <c r="K61" s="77" t="n">
        <f aca="false">44/26</f>
        <v>1.69230769230769</v>
      </c>
      <c r="L61" s="9" t="n">
        <v>1</v>
      </c>
      <c r="M61" s="9" t="s">
        <v>951</v>
      </c>
      <c r="N61" s="9" t="s">
        <v>951</v>
      </c>
      <c r="O61" s="2" t="s">
        <v>951</v>
      </c>
      <c r="P61" s="2" t="s">
        <v>951</v>
      </c>
      <c r="Q61" s="2" t="s">
        <v>951</v>
      </c>
      <c r="R61" s="2" t="s">
        <v>951</v>
      </c>
      <c r="S61" s="23" t="s">
        <v>951</v>
      </c>
      <c r="T61" s="78" t="s">
        <v>1166</v>
      </c>
    </row>
    <row r="62" customFormat="false" ht="15.75" hidden="false" customHeight="false" outlineLevel="0" collapsed="false">
      <c r="A62" s="2" t="s">
        <v>1167</v>
      </c>
      <c r="B62" s="9" t="n">
        <v>2018</v>
      </c>
      <c r="C62" s="1" t="s">
        <v>1168</v>
      </c>
      <c r="D62" s="9" t="s">
        <v>951</v>
      </c>
      <c r="E62" s="9" t="s">
        <v>951</v>
      </c>
      <c r="F62" s="9" t="s">
        <v>951</v>
      </c>
      <c r="G62" s="9" t="n">
        <v>19</v>
      </c>
      <c r="H62" s="1" t="s">
        <v>951</v>
      </c>
      <c r="I62" s="1"/>
      <c r="J62" s="1" t="s">
        <v>1169</v>
      </c>
      <c r="K62" s="77" t="n">
        <f aca="false">54/37</f>
        <v>1.459459459</v>
      </c>
      <c r="L62" s="9" t="n">
        <v>6.8</v>
      </c>
      <c r="M62" s="9" t="n">
        <v>3817</v>
      </c>
      <c r="N62" s="9" t="n">
        <v>19</v>
      </c>
      <c r="O62" s="76" t="n">
        <v>105</v>
      </c>
      <c r="P62" s="76" t="n">
        <v>665</v>
      </c>
      <c r="Q62" s="76" t="n">
        <v>557</v>
      </c>
      <c r="R62" s="76" t="n">
        <v>90</v>
      </c>
      <c r="S62" s="76" t="s">
        <v>1170</v>
      </c>
      <c r="T62" s="1" t="s">
        <v>1171</v>
      </c>
    </row>
    <row r="63" customFormat="false" ht="15.75" hidden="false" customHeight="false" outlineLevel="0" collapsed="false">
      <c r="A63" s="2" t="s">
        <v>1172</v>
      </c>
      <c r="B63" s="9" t="n">
        <v>2011</v>
      </c>
      <c r="C63" s="1" t="s">
        <v>970</v>
      </c>
      <c r="D63" s="9" t="s">
        <v>951</v>
      </c>
      <c r="E63" s="9" t="s">
        <v>951</v>
      </c>
      <c r="F63" s="9" t="s">
        <v>951</v>
      </c>
      <c r="G63" s="9" t="n">
        <v>247</v>
      </c>
      <c r="H63" s="2" t="s">
        <v>951</v>
      </c>
      <c r="I63" s="1"/>
      <c r="J63" s="1" t="s">
        <v>1173</v>
      </c>
      <c r="K63" s="77" t="n">
        <f aca="false">47/19</f>
        <v>2.473684211</v>
      </c>
      <c r="L63" s="9" t="n">
        <v>1</v>
      </c>
      <c r="M63" s="9" t="n">
        <v>301</v>
      </c>
      <c r="N63" s="9" t="n">
        <v>1</v>
      </c>
      <c r="O63" s="76" t="n">
        <v>15</v>
      </c>
      <c r="P63" s="76" t="n">
        <v>10</v>
      </c>
      <c r="Q63" s="76" t="n">
        <v>0</v>
      </c>
      <c r="R63" s="76" t="n">
        <v>0</v>
      </c>
      <c r="S63" s="76" t="s">
        <v>1174</v>
      </c>
      <c r="T63" s="1" t="s">
        <v>1175</v>
      </c>
    </row>
    <row r="64" customFormat="false" ht="15.75" hidden="false" customHeight="false" outlineLevel="0" collapsed="false">
      <c r="A64" s="2" t="s">
        <v>1176</v>
      </c>
      <c r="B64" s="9" t="n">
        <v>2017</v>
      </c>
      <c r="C64" s="1" t="s">
        <v>1177</v>
      </c>
      <c r="D64" s="9" t="s">
        <v>951</v>
      </c>
      <c r="E64" s="9" t="s">
        <v>951</v>
      </c>
      <c r="F64" s="9" t="s">
        <v>951</v>
      </c>
      <c r="G64" s="9" t="n">
        <v>14</v>
      </c>
      <c r="H64" s="1" t="s">
        <v>951</v>
      </c>
      <c r="I64" s="1"/>
      <c r="J64" s="1" t="s">
        <v>1178</v>
      </c>
      <c r="K64" s="77" t="n">
        <f aca="false">23/15</f>
        <v>1.533333333</v>
      </c>
      <c r="L64" s="9" t="n">
        <v>1.96</v>
      </c>
      <c r="M64" s="9" t="n">
        <v>313</v>
      </c>
      <c r="N64" s="9" t="n">
        <v>2</v>
      </c>
      <c r="O64" s="2" t="n">
        <v>3</v>
      </c>
      <c r="P64" s="2" t="n">
        <v>12</v>
      </c>
      <c r="Q64" s="2" t="n">
        <v>1</v>
      </c>
      <c r="R64" s="2" t="n">
        <v>10</v>
      </c>
      <c r="S64" s="81" t="s">
        <v>1179</v>
      </c>
      <c r="T64" s="1" t="s">
        <v>1180</v>
      </c>
    </row>
    <row r="65" customFormat="false" ht="15.75" hidden="false" customHeight="false" outlineLevel="0" collapsed="false">
      <c r="A65" s="2" t="s">
        <v>1181</v>
      </c>
      <c r="B65" s="9" t="n">
        <v>2000</v>
      </c>
      <c r="C65" s="1" t="s">
        <v>1182</v>
      </c>
      <c r="D65" s="9" t="s">
        <v>951</v>
      </c>
      <c r="E65" s="9" t="s">
        <v>951</v>
      </c>
      <c r="F65" s="9" t="s">
        <v>951</v>
      </c>
      <c r="G65" s="9" t="n">
        <v>7993</v>
      </c>
      <c r="H65" s="2" t="s">
        <v>951</v>
      </c>
      <c r="I65" s="1"/>
      <c r="J65" s="1" t="s">
        <v>1183</v>
      </c>
      <c r="K65" s="77" t="n">
        <f aca="false">121/36</f>
        <v>3.361111111</v>
      </c>
      <c r="L65" s="9" t="s">
        <v>951</v>
      </c>
      <c r="M65" s="9" t="s">
        <v>951</v>
      </c>
      <c r="N65" s="9" t="s">
        <v>951</v>
      </c>
      <c r="O65" s="2" t="s">
        <v>951</v>
      </c>
      <c r="P65" s="2" t="s">
        <v>951</v>
      </c>
      <c r="Q65" s="2" t="s">
        <v>951</v>
      </c>
      <c r="R65" s="2" t="s">
        <v>951</v>
      </c>
      <c r="S65" s="23" t="s">
        <v>951</v>
      </c>
      <c r="T65" s="1" t="s">
        <v>1184</v>
      </c>
    </row>
    <row r="66" customFormat="false" ht="15.75" hidden="false" customHeight="false" outlineLevel="0" collapsed="false">
      <c r="A66" s="2" t="s">
        <v>1185</v>
      </c>
      <c r="B66" s="9" t="n">
        <v>2014</v>
      </c>
      <c r="C66" s="39" t="s">
        <v>1186</v>
      </c>
      <c r="D66" s="9" t="s">
        <v>951</v>
      </c>
      <c r="E66" s="9" t="s">
        <v>951</v>
      </c>
      <c r="F66" s="9" t="s">
        <v>951</v>
      </c>
      <c r="G66" s="9" t="n">
        <v>674</v>
      </c>
      <c r="H66" s="1" t="s">
        <v>951</v>
      </c>
      <c r="I66" s="1"/>
      <c r="J66" s="1" t="s">
        <v>1187</v>
      </c>
      <c r="K66" s="77" t="n">
        <f aca="false">32/13</f>
        <v>2.461538462</v>
      </c>
      <c r="L66" s="9" t="n">
        <v>1</v>
      </c>
      <c r="M66" s="9" t="s">
        <v>951</v>
      </c>
      <c r="N66" s="9" t="s">
        <v>951</v>
      </c>
      <c r="O66" s="2" t="s">
        <v>951</v>
      </c>
      <c r="P66" s="2" t="s">
        <v>951</v>
      </c>
      <c r="Q66" s="2" t="s">
        <v>951</v>
      </c>
      <c r="R66" s="2" t="s">
        <v>951</v>
      </c>
      <c r="S66" s="23" t="s">
        <v>951</v>
      </c>
      <c r="T66" s="85" t="s">
        <v>1188</v>
      </c>
    </row>
    <row r="67" customFormat="false" ht="15.75" hidden="false" customHeight="false" outlineLevel="0" collapsed="false">
      <c r="A67" s="2" t="s">
        <v>1189</v>
      </c>
      <c r="B67" s="9" t="n">
        <v>2015</v>
      </c>
      <c r="C67" s="1" t="s">
        <v>1177</v>
      </c>
      <c r="D67" s="72" t="n">
        <v>3.986</v>
      </c>
      <c r="E67" s="9" t="n">
        <v>80</v>
      </c>
      <c r="F67" s="9" t="n">
        <v>6</v>
      </c>
      <c r="G67" s="9" t="n">
        <v>349</v>
      </c>
      <c r="H67" s="1" t="s">
        <v>1190</v>
      </c>
      <c r="I67" s="1" t="s">
        <v>1191</v>
      </c>
      <c r="J67" s="78" t="s">
        <v>1192</v>
      </c>
      <c r="K67" s="83" t="n">
        <f aca="false">49/20</f>
        <v>2.45</v>
      </c>
      <c r="L67" s="9" t="s">
        <v>951</v>
      </c>
      <c r="M67" s="9" t="s">
        <v>951</v>
      </c>
      <c r="N67" s="9" t="s">
        <v>951</v>
      </c>
      <c r="O67" s="2" t="s">
        <v>951</v>
      </c>
      <c r="P67" s="2" t="s">
        <v>951</v>
      </c>
      <c r="Q67" s="2" t="s">
        <v>951</v>
      </c>
      <c r="R67" s="2" t="s">
        <v>951</v>
      </c>
      <c r="S67" s="23" t="s">
        <v>951</v>
      </c>
      <c r="T67" s="80" t="s">
        <v>1193</v>
      </c>
    </row>
    <row r="68" customFormat="false" ht="15.75" hidden="false" customHeight="false" outlineLevel="0" collapsed="false">
      <c r="A68" s="2" t="s">
        <v>1194</v>
      </c>
      <c r="B68" s="9" t="n">
        <v>2015</v>
      </c>
      <c r="C68" s="1" t="s">
        <v>1177</v>
      </c>
      <c r="D68" s="72" t="n">
        <v>3.986</v>
      </c>
      <c r="E68" s="9" t="n">
        <v>80</v>
      </c>
      <c r="F68" s="9" t="n">
        <v>6</v>
      </c>
      <c r="G68" s="9" t="n">
        <v>349</v>
      </c>
      <c r="H68" s="1" t="s">
        <v>1190</v>
      </c>
      <c r="I68" s="1" t="s">
        <v>1191</v>
      </c>
      <c r="J68" s="78" t="s">
        <v>1192</v>
      </c>
      <c r="K68" s="83" t="n">
        <f aca="false">49/20</f>
        <v>2.45</v>
      </c>
      <c r="L68" s="9" t="s">
        <v>951</v>
      </c>
      <c r="M68" s="9" t="s">
        <v>951</v>
      </c>
      <c r="N68" s="9" t="s">
        <v>951</v>
      </c>
      <c r="O68" s="2" t="s">
        <v>951</v>
      </c>
      <c r="P68" s="2" t="s">
        <v>951</v>
      </c>
      <c r="Q68" s="2" t="s">
        <v>951</v>
      </c>
      <c r="R68" s="2" t="s">
        <v>951</v>
      </c>
      <c r="S68" s="23" t="s">
        <v>951</v>
      </c>
      <c r="T68" s="80" t="s">
        <v>1193</v>
      </c>
    </row>
    <row r="69" customFormat="false" ht="15.75" hidden="false" customHeight="false" outlineLevel="0" collapsed="false">
      <c r="A69" s="2" t="s">
        <v>54</v>
      </c>
      <c r="B69" s="9" t="s">
        <v>951</v>
      </c>
      <c r="C69" s="1" t="s">
        <v>951</v>
      </c>
      <c r="D69" s="72" t="s">
        <v>951</v>
      </c>
      <c r="E69" s="9" t="s">
        <v>951</v>
      </c>
      <c r="F69" s="9" t="s">
        <v>951</v>
      </c>
      <c r="G69" s="9" t="s">
        <v>951</v>
      </c>
      <c r="H69" s="1" t="s">
        <v>951</v>
      </c>
      <c r="I69" s="1" t="s">
        <v>951</v>
      </c>
      <c r="J69" s="1" t="s">
        <v>951</v>
      </c>
      <c r="K69" s="9" t="s">
        <v>951</v>
      </c>
      <c r="L69" s="9" t="s">
        <v>951</v>
      </c>
      <c r="M69" s="9" t="s">
        <v>951</v>
      </c>
      <c r="N69" s="9" t="s">
        <v>951</v>
      </c>
      <c r="O69" s="2" t="s">
        <v>951</v>
      </c>
      <c r="P69" s="2" t="s">
        <v>951</v>
      </c>
      <c r="Q69" s="2" t="s">
        <v>951</v>
      </c>
      <c r="R69" s="2" t="s">
        <v>951</v>
      </c>
      <c r="S69" s="23" t="s">
        <v>951</v>
      </c>
      <c r="T69" s="86" t="s">
        <v>1195</v>
      </c>
    </row>
    <row r="70" customFormat="false" ht="15.75" hidden="false" customHeight="false" outlineLevel="0" collapsed="false">
      <c r="A70" s="2" t="s">
        <v>1196</v>
      </c>
      <c r="B70" s="9" t="n">
        <v>2012</v>
      </c>
      <c r="C70" s="1" t="s">
        <v>970</v>
      </c>
      <c r="D70" s="9" t="s">
        <v>951</v>
      </c>
      <c r="E70" s="9" t="s">
        <v>951</v>
      </c>
      <c r="F70" s="9" t="s">
        <v>951</v>
      </c>
      <c r="G70" s="9" t="n">
        <v>89</v>
      </c>
      <c r="H70" s="1" t="s">
        <v>951</v>
      </c>
      <c r="I70" s="1"/>
      <c r="J70" s="1" t="s">
        <v>1197</v>
      </c>
      <c r="K70" s="77" t="n">
        <f aca="false">27/14</f>
        <v>1.928571429</v>
      </c>
      <c r="L70" s="9" t="n">
        <v>1</v>
      </c>
      <c r="M70" s="9" t="s">
        <v>951</v>
      </c>
      <c r="N70" s="9" t="s">
        <v>951</v>
      </c>
      <c r="O70" s="2" t="s">
        <v>951</v>
      </c>
      <c r="P70" s="2" t="s">
        <v>951</v>
      </c>
      <c r="Q70" s="2" t="s">
        <v>951</v>
      </c>
      <c r="R70" s="2" t="s">
        <v>951</v>
      </c>
      <c r="S70" s="23" t="s">
        <v>951</v>
      </c>
      <c r="T70" s="78" t="s">
        <v>1198</v>
      </c>
    </row>
    <row r="71" customFormat="false" ht="15.75" hidden="false" customHeight="false" outlineLevel="0" collapsed="false">
      <c r="A71" s="2" t="s">
        <v>1199</v>
      </c>
      <c r="B71" s="9" t="n">
        <v>2011</v>
      </c>
      <c r="C71" s="1" t="s">
        <v>1200</v>
      </c>
      <c r="D71" s="9" t="s">
        <v>951</v>
      </c>
      <c r="E71" s="9" t="s">
        <v>951</v>
      </c>
      <c r="F71" s="9" t="s">
        <v>951</v>
      </c>
      <c r="G71" s="9" t="n">
        <v>9477</v>
      </c>
      <c r="H71" s="2" t="s">
        <v>951</v>
      </c>
      <c r="I71" s="1"/>
      <c r="J71" s="1" t="s">
        <v>1201</v>
      </c>
      <c r="K71" s="77" t="n">
        <f aca="false">68/33</f>
        <v>2.06060606060606</v>
      </c>
      <c r="L71" s="9" t="n">
        <v>1.24</v>
      </c>
      <c r="M71" s="9" t="s">
        <v>951</v>
      </c>
      <c r="N71" s="9" t="s">
        <v>951</v>
      </c>
      <c r="O71" s="2" t="s">
        <v>951</v>
      </c>
      <c r="P71" s="2" t="s">
        <v>951</v>
      </c>
      <c r="Q71" s="2" t="s">
        <v>951</v>
      </c>
      <c r="R71" s="2" t="s">
        <v>951</v>
      </c>
      <c r="S71" s="23" t="s">
        <v>951</v>
      </c>
      <c r="T71" s="1" t="s">
        <v>1202</v>
      </c>
    </row>
    <row r="72" customFormat="false" ht="15.75" hidden="false" customHeight="false" outlineLevel="0" collapsed="false">
      <c r="A72" s="2" t="s">
        <v>1203</v>
      </c>
      <c r="B72" s="9" t="n">
        <v>2011</v>
      </c>
      <c r="C72" s="39" t="s">
        <v>1200</v>
      </c>
      <c r="D72" s="72" t="n">
        <v>10.872</v>
      </c>
      <c r="E72" s="9" t="n">
        <v>73</v>
      </c>
      <c r="F72" s="9" t="n">
        <v>1611</v>
      </c>
      <c r="G72" s="9" t="n">
        <v>8937</v>
      </c>
      <c r="H72" s="1" t="s">
        <v>1204</v>
      </c>
      <c r="I72" s="1" t="s">
        <v>1205</v>
      </c>
      <c r="J72" s="78" t="s">
        <v>1201</v>
      </c>
      <c r="K72" s="83" t="n">
        <f aca="false">68/33</f>
        <v>2.06060606060606</v>
      </c>
      <c r="L72" s="9" t="n">
        <v>1.24</v>
      </c>
      <c r="M72" s="9" t="n">
        <v>1</v>
      </c>
      <c r="N72" s="9" t="n">
        <v>1</v>
      </c>
      <c r="O72" s="2" t="n">
        <v>0</v>
      </c>
      <c r="P72" s="2" t="n">
        <v>0</v>
      </c>
      <c r="Q72" s="2" t="n">
        <v>0</v>
      </c>
      <c r="R72" s="2" t="n">
        <v>0</v>
      </c>
      <c r="S72" s="79" t="s">
        <v>1206</v>
      </c>
      <c r="T72" s="1" t="s">
        <v>1207</v>
      </c>
    </row>
    <row r="73" customFormat="false" ht="15.75" hidden="false" customHeight="false" outlineLevel="0" collapsed="false">
      <c r="A73" s="2" t="s">
        <v>1208</v>
      </c>
      <c r="B73" s="9" t="s">
        <v>1209</v>
      </c>
      <c r="C73" s="1" t="s">
        <v>1210</v>
      </c>
      <c r="D73" s="84" t="s">
        <v>1211</v>
      </c>
      <c r="E73" s="9" t="s">
        <v>1212</v>
      </c>
      <c r="F73" s="9" t="s">
        <v>1213</v>
      </c>
      <c r="G73" s="9" t="s">
        <v>1214</v>
      </c>
      <c r="H73" s="1" t="s">
        <v>1204</v>
      </c>
      <c r="I73" s="1" t="s">
        <v>1205</v>
      </c>
      <c r="J73" s="78" t="s">
        <v>1201</v>
      </c>
      <c r="K73" s="83" t="n">
        <f aca="false">68/33</f>
        <v>2.06060606060606</v>
      </c>
      <c r="L73" s="9" t="s">
        <v>951</v>
      </c>
      <c r="M73" s="9" t="s">
        <v>951</v>
      </c>
      <c r="N73" s="9" t="s">
        <v>951</v>
      </c>
      <c r="O73" s="2" t="s">
        <v>951</v>
      </c>
      <c r="P73" s="2" t="s">
        <v>951</v>
      </c>
      <c r="Q73" s="2" t="s">
        <v>951</v>
      </c>
      <c r="R73" s="2" t="s">
        <v>951</v>
      </c>
      <c r="S73" s="23" t="s">
        <v>951</v>
      </c>
      <c r="T73" s="1" t="s">
        <v>1215</v>
      </c>
    </row>
    <row r="74" customFormat="false" ht="15.75" hidden="false" customHeight="false" outlineLevel="0" collapsed="false">
      <c r="A74" s="2" t="s">
        <v>1216</v>
      </c>
      <c r="B74" s="9" t="n">
        <v>2012</v>
      </c>
      <c r="C74" s="39" t="s">
        <v>1186</v>
      </c>
      <c r="D74" s="9" t="s">
        <v>951</v>
      </c>
      <c r="E74" s="9" t="s">
        <v>951</v>
      </c>
      <c r="F74" s="9" t="s">
        <v>951</v>
      </c>
      <c r="G74" s="9" t="n">
        <v>310</v>
      </c>
      <c r="H74" s="1" t="s">
        <v>951</v>
      </c>
      <c r="I74" s="1"/>
      <c r="J74" s="1" t="s">
        <v>1217</v>
      </c>
      <c r="K74" s="77" t="n">
        <f aca="false">40/29</f>
        <v>1.379310345</v>
      </c>
      <c r="L74" s="9" t="n">
        <v>1</v>
      </c>
      <c r="M74" s="9" t="n">
        <v>51</v>
      </c>
      <c r="N74" s="9" t="n">
        <v>2</v>
      </c>
      <c r="O74" s="2" t="n">
        <v>2</v>
      </c>
      <c r="P74" s="2" t="n">
        <v>6</v>
      </c>
      <c r="Q74" s="2" t="n">
        <v>2</v>
      </c>
      <c r="R74" s="2" t="n">
        <v>12</v>
      </c>
      <c r="S74" s="81" t="s">
        <v>1218</v>
      </c>
      <c r="T74" s="23" t="s">
        <v>1219</v>
      </c>
    </row>
    <row r="75" customFormat="false" ht="15.75" hidden="false" customHeight="false" outlineLevel="0" collapsed="false">
      <c r="A75" s="2" t="s">
        <v>1220</v>
      </c>
      <c r="B75" s="9" t="n">
        <v>2016</v>
      </c>
      <c r="C75" s="1" t="s">
        <v>1001</v>
      </c>
      <c r="D75" s="9" t="s">
        <v>951</v>
      </c>
      <c r="E75" s="9" t="s">
        <v>951</v>
      </c>
      <c r="F75" s="9" t="s">
        <v>951</v>
      </c>
      <c r="G75" s="9" t="n">
        <v>438</v>
      </c>
      <c r="H75" s="2" t="s">
        <v>951</v>
      </c>
      <c r="I75" s="1"/>
      <c r="J75" s="1" t="s">
        <v>951</v>
      </c>
      <c r="K75" s="77" t="s">
        <v>951</v>
      </c>
      <c r="L75" s="9" t="n">
        <v>1.97</v>
      </c>
      <c r="M75" s="9" t="n">
        <v>1531</v>
      </c>
      <c r="N75" s="9" t="n">
        <v>20</v>
      </c>
      <c r="O75" s="76" t="n">
        <v>172</v>
      </c>
      <c r="P75" s="76" t="n">
        <v>396</v>
      </c>
      <c r="Q75" s="76" t="n">
        <v>83</v>
      </c>
      <c r="R75" s="76" t="n">
        <v>122</v>
      </c>
      <c r="S75" s="76" t="s">
        <v>1221</v>
      </c>
      <c r="T75" s="1" t="s">
        <v>1222</v>
      </c>
    </row>
    <row r="76" customFormat="false" ht="15.75" hidden="false" customHeight="false" outlineLevel="0" collapsed="false">
      <c r="A76" s="2" t="s">
        <v>1223</v>
      </c>
      <c r="B76" s="9" t="n">
        <v>2011</v>
      </c>
      <c r="C76" s="1" t="s">
        <v>1132</v>
      </c>
      <c r="D76" s="9" t="s">
        <v>951</v>
      </c>
      <c r="E76" s="9" t="s">
        <v>951</v>
      </c>
      <c r="F76" s="9" t="s">
        <v>951</v>
      </c>
      <c r="G76" s="9" t="n">
        <v>1010</v>
      </c>
      <c r="H76" s="1" t="s">
        <v>951</v>
      </c>
      <c r="I76" s="1"/>
      <c r="J76" s="1" t="s">
        <v>1224</v>
      </c>
      <c r="K76" s="77" t="n">
        <f aca="false">172/29</f>
        <v>5.931034483</v>
      </c>
      <c r="L76" s="9" t="n">
        <v>1.41</v>
      </c>
      <c r="M76" s="9" t="n">
        <v>165</v>
      </c>
      <c r="N76" s="9" t="n">
        <v>13</v>
      </c>
      <c r="O76" s="2" t="n">
        <v>11</v>
      </c>
      <c r="P76" s="2" t="n">
        <v>220</v>
      </c>
      <c r="Q76" s="2" t="n">
        <v>17</v>
      </c>
      <c r="R76" s="2" t="n">
        <v>59</v>
      </c>
      <c r="S76" s="81" t="s">
        <v>1225</v>
      </c>
      <c r="T76" s="1" t="s">
        <v>1226</v>
      </c>
    </row>
    <row r="77" customFormat="false" ht="15.75" hidden="false" customHeight="false" outlineLevel="0" collapsed="false">
      <c r="A77" s="2" t="s">
        <v>1227</v>
      </c>
      <c r="B77" s="9" t="n">
        <v>2012</v>
      </c>
      <c r="C77" s="1" t="s">
        <v>970</v>
      </c>
      <c r="D77" s="9" t="s">
        <v>951</v>
      </c>
      <c r="E77" s="9" t="s">
        <v>951</v>
      </c>
      <c r="F77" s="9" t="s">
        <v>951</v>
      </c>
      <c r="G77" s="9" t="n">
        <v>160</v>
      </c>
      <c r="H77" s="2" t="s">
        <v>951</v>
      </c>
      <c r="I77" s="1"/>
      <c r="J77" s="1" t="s">
        <v>1228</v>
      </c>
      <c r="K77" s="77" t="n">
        <f aca="false">16/17</f>
        <v>0.9411764706</v>
      </c>
      <c r="L77" s="9" t="n">
        <v>1</v>
      </c>
      <c r="M77" s="9" t="s">
        <v>951</v>
      </c>
      <c r="N77" s="9" t="s">
        <v>951</v>
      </c>
      <c r="O77" s="2" t="s">
        <v>951</v>
      </c>
      <c r="P77" s="2" t="s">
        <v>951</v>
      </c>
      <c r="Q77" s="2" t="s">
        <v>951</v>
      </c>
      <c r="R77" s="2" t="s">
        <v>951</v>
      </c>
      <c r="S77" s="23" t="s">
        <v>951</v>
      </c>
      <c r="T77" s="1" t="s">
        <v>1229</v>
      </c>
    </row>
    <row r="78" customFormat="false" ht="15.75" hidden="false" customHeight="false" outlineLevel="0" collapsed="false">
      <c r="A78" s="2" t="s">
        <v>1230</v>
      </c>
      <c r="B78" s="9" t="n">
        <v>2009</v>
      </c>
      <c r="C78" s="1" t="s">
        <v>959</v>
      </c>
      <c r="D78" s="9" t="s">
        <v>951</v>
      </c>
      <c r="E78" s="9" t="s">
        <v>951</v>
      </c>
      <c r="F78" s="9" t="s">
        <v>951</v>
      </c>
      <c r="G78" s="9" t="n">
        <v>531</v>
      </c>
      <c r="H78" s="1" t="s">
        <v>951</v>
      </c>
      <c r="I78" s="1"/>
      <c r="J78" s="1" t="s">
        <v>951</v>
      </c>
      <c r="K78" s="77" t="s">
        <v>951</v>
      </c>
      <c r="L78" s="9" t="n">
        <v>1</v>
      </c>
      <c r="M78" s="9" t="s">
        <v>951</v>
      </c>
      <c r="N78" s="9" t="s">
        <v>951</v>
      </c>
      <c r="O78" s="2" t="s">
        <v>951</v>
      </c>
      <c r="P78" s="2" t="s">
        <v>951</v>
      </c>
      <c r="Q78" s="2" t="s">
        <v>951</v>
      </c>
      <c r="R78" s="2" t="s">
        <v>951</v>
      </c>
      <c r="S78" s="23" t="s">
        <v>951</v>
      </c>
      <c r="T78" s="1" t="s">
        <v>1231</v>
      </c>
    </row>
    <row r="79" customFormat="false" ht="15.75" hidden="false" customHeight="false" outlineLevel="0" collapsed="false">
      <c r="A79" s="2" t="s">
        <v>1232</v>
      </c>
      <c r="B79" s="9" t="n">
        <v>2016</v>
      </c>
      <c r="C79" s="1" t="s">
        <v>970</v>
      </c>
      <c r="D79" s="9" t="s">
        <v>951</v>
      </c>
      <c r="E79" s="9" t="s">
        <v>951</v>
      </c>
      <c r="F79" s="9" t="s">
        <v>951</v>
      </c>
      <c r="G79" s="9" t="n">
        <v>40</v>
      </c>
      <c r="H79" s="2" t="s">
        <v>951</v>
      </c>
      <c r="I79" s="1"/>
      <c r="J79" s="1" t="s">
        <v>1233</v>
      </c>
      <c r="K79" s="77" t="n">
        <f aca="false">29/21</f>
        <v>1.380952381</v>
      </c>
      <c r="L79" s="9" t="n">
        <v>1</v>
      </c>
      <c r="M79" s="9" t="n">
        <v>11</v>
      </c>
      <c r="N79" s="9" t="n">
        <v>1</v>
      </c>
      <c r="O79" s="2" t="n">
        <v>5</v>
      </c>
      <c r="P79" s="2" t="n">
        <v>4</v>
      </c>
      <c r="Q79" s="2" t="n">
        <v>0</v>
      </c>
      <c r="R79" s="2" t="n">
        <v>2</v>
      </c>
      <c r="S79" s="81" t="s">
        <v>1234</v>
      </c>
      <c r="T79" s="23" t="s">
        <v>1235</v>
      </c>
    </row>
    <row r="80" customFormat="false" ht="15.75" hidden="false" customHeight="false" outlineLevel="0" collapsed="false">
      <c r="A80" s="2" t="s">
        <v>1236</v>
      </c>
      <c r="B80" s="9" t="n">
        <v>2007</v>
      </c>
      <c r="C80" s="1" t="s">
        <v>1237</v>
      </c>
      <c r="D80" s="9" t="s">
        <v>951</v>
      </c>
      <c r="E80" s="9" t="s">
        <v>951</v>
      </c>
      <c r="F80" s="9" t="s">
        <v>951</v>
      </c>
      <c r="G80" s="9" t="n">
        <v>4150</v>
      </c>
      <c r="H80" s="1" t="s">
        <v>951</v>
      </c>
      <c r="I80" s="1"/>
      <c r="J80" s="1" t="s">
        <v>1238</v>
      </c>
      <c r="K80" s="77" t="n">
        <f aca="false">62/20</f>
        <v>3.1</v>
      </c>
      <c r="L80" s="9" t="n">
        <v>1</v>
      </c>
      <c r="M80" s="9" t="s">
        <v>951</v>
      </c>
      <c r="N80" s="9" t="s">
        <v>951</v>
      </c>
      <c r="O80" s="2" t="s">
        <v>951</v>
      </c>
      <c r="P80" s="2" t="s">
        <v>951</v>
      </c>
      <c r="Q80" s="2" t="s">
        <v>951</v>
      </c>
      <c r="R80" s="2" t="s">
        <v>951</v>
      </c>
      <c r="S80" s="23" t="s">
        <v>951</v>
      </c>
      <c r="T80" s="1" t="s">
        <v>1239</v>
      </c>
    </row>
    <row r="81" customFormat="false" ht="15.75" hidden="false" customHeight="false" outlineLevel="0" collapsed="false">
      <c r="A81" s="2" t="s">
        <v>1240</v>
      </c>
      <c r="B81" s="9" t="s">
        <v>951</v>
      </c>
      <c r="C81" s="1" t="s">
        <v>951</v>
      </c>
      <c r="D81" s="9" t="s">
        <v>951</v>
      </c>
      <c r="E81" s="9" t="s">
        <v>951</v>
      </c>
      <c r="F81" s="9" t="s">
        <v>951</v>
      </c>
      <c r="G81" s="9" t="s">
        <v>951</v>
      </c>
      <c r="H81" s="1" t="s">
        <v>951</v>
      </c>
      <c r="I81" s="1"/>
      <c r="J81" s="9" t="s">
        <v>951</v>
      </c>
      <c r="K81" s="9" t="s">
        <v>951</v>
      </c>
      <c r="L81" s="9" t="s">
        <v>951</v>
      </c>
      <c r="M81" s="9" t="s">
        <v>951</v>
      </c>
      <c r="N81" s="9" t="s">
        <v>951</v>
      </c>
      <c r="O81" s="2" t="s">
        <v>951</v>
      </c>
      <c r="P81" s="2" t="s">
        <v>951</v>
      </c>
      <c r="Q81" s="2" t="s">
        <v>951</v>
      </c>
      <c r="R81" s="2" t="s">
        <v>951</v>
      </c>
      <c r="S81" s="23" t="s">
        <v>951</v>
      </c>
      <c r="T81" s="23" t="s">
        <v>951</v>
      </c>
    </row>
    <row r="82" customFormat="false" ht="15.75" hidden="false" customHeight="false" outlineLevel="0" collapsed="false">
      <c r="A82" s="2" t="s">
        <v>1241</v>
      </c>
      <c r="B82" s="9" t="s">
        <v>951</v>
      </c>
      <c r="C82" s="1" t="s">
        <v>951</v>
      </c>
      <c r="D82" s="72" t="s">
        <v>951</v>
      </c>
      <c r="E82" s="9" t="s">
        <v>951</v>
      </c>
      <c r="F82" s="9" t="s">
        <v>951</v>
      </c>
      <c r="G82" s="9" t="s">
        <v>951</v>
      </c>
      <c r="H82" s="1" t="s">
        <v>951</v>
      </c>
      <c r="I82" s="1" t="s">
        <v>951</v>
      </c>
      <c r="J82" s="1" t="s">
        <v>951</v>
      </c>
      <c r="K82" s="9" t="s">
        <v>951</v>
      </c>
      <c r="L82" s="9" t="s">
        <v>951</v>
      </c>
      <c r="M82" s="9" t="s">
        <v>951</v>
      </c>
      <c r="N82" s="9" t="s">
        <v>951</v>
      </c>
      <c r="O82" s="2" t="s">
        <v>951</v>
      </c>
      <c r="P82" s="2" t="s">
        <v>951</v>
      </c>
      <c r="Q82" s="2" t="s">
        <v>951</v>
      </c>
      <c r="R82" s="2" t="s">
        <v>951</v>
      </c>
      <c r="S82" s="23" t="s">
        <v>951</v>
      </c>
      <c r="T82" s="1" t="s">
        <v>951</v>
      </c>
    </row>
    <row r="83" customFormat="false" ht="15.75" hidden="false" customHeight="false" outlineLevel="0" collapsed="false">
      <c r="A83" s="2" t="s">
        <v>1242</v>
      </c>
      <c r="B83" s="9" t="n">
        <v>2012</v>
      </c>
      <c r="C83" s="82" t="s">
        <v>1132</v>
      </c>
      <c r="D83" s="9" t="s">
        <v>951</v>
      </c>
      <c r="E83" s="9" t="s">
        <v>951</v>
      </c>
      <c r="F83" s="9" t="s">
        <v>951</v>
      </c>
      <c r="G83" s="9" t="n">
        <v>476</v>
      </c>
      <c r="H83" s="1" t="s">
        <v>951</v>
      </c>
      <c r="I83" s="1"/>
      <c r="J83" s="1" t="s">
        <v>1243</v>
      </c>
      <c r="K83" s="77" t="n">
        <f aca="false">167/27</f>
        <v>6.185185185</v>
      </c>
      <c r="L83" s="9" t="n">
        <v>1.22</v>
      </c>
      <c r="M83" s="9" t="n">
        <v>20</v>
      </c>
      <c r="N83" s="9" t="n">
        <v>1</v>
      </c>
      <c r="O83" s="76" t="n">
        <v>5</v>
      </c>
      <c r="P83" s="76" t="n">
        <v>1</v>
      </c>
      <c r="Q83" s="76" t="n">
        <v>5</v>
      </c>
      <c r="R83" s="76" t="n">
        <v>9</v>
      </c>
      <c r="S83" s="76" t="s">
        <v>1244</v>
      </c>
      <c r="T83" s="1" t="s">
        <v>1245</v>
      </c>
    </row>
    <row r="84" customFormat="false" ht="15.75" hidden="false" customHeight="false" outlineLevel="0" collapsed="false">
      <c r="A84" s="2" t="s">
        <v>1246</v>
      </c>
      <c r="B84" s="9" t="n">
        <v>2015</v>
      </c>
      <c r="C84" s="1" t="s">
        <v>959</v>
      </c>
      <c r="D84" s="9" t="s">
        <v>951</v>
      </c>
      <c r="E84" s="9" t="s">
        <v>951</v>
      </c>
      <c r="F84" s="9" t="s">
        <v>951</v>
      </c>
      <c r="G84" s="9" t="n">
        <v>41</v>
      </c>
      <c r="H84" s="2" t="s">
        <v>951</v>
      </c>
      <c r="I84" s="1"/>
      <c r="J84" s="23" t="s">
        <v>1247</v>
      </c>
      <c r="K84" s="77" t="n">
        <f aca="false">29/15</f>
        <v>1.933333333</v>
      </c>
      <c r="L84" s="9" t="n">
        <v>2</v>
      </c>
      <c r="M84" s="9" t="s">
        <v>951</v>
      </c>
      <c r="N84" s="9" t="s">
        <v>951</v>
      </c>
      <c r="O84" s="2" t="s">
        <v>951</v>
      </c>
      <c r="P84" s="2" t="s">
        <v>951</v>
      </c>
      <c r="Q84" s="2" t="s">
        <v>951</v>
      </c>
      <c r="R84" s="2" t="s">
        <v>951</v>
      </c>
      <c r="S84" s="23" t="s">
        <v>951</v>
      </c>
      <c r="T84" s="1" t="s">
        <v>1248</v>
      </c>
    </row>
    <row r="85" customFormat="false" ht="15.75" hidden="false" customHeight="false" outlineLevel="0" collapsed="false">
      <c r="A85" s="2" t="s">
        <v>1249</v>
      </c>
      <c r="B85" s="87" t="n">
        <v>2012</v>
      </c>
      <c r="C85" s="88" t="s">
        <v>970</v>
      </c>
      <c r="D85" s="9" t="s">
        <v>951</v>
      </c>
      <c r="E85" s="9" t="s">
        <v>951</v>
      </c>
      <c r="F85" s="9" t="s">
        <v>951</v>
      </c>
      <c r="G85" s="9" t="n">
        <v>254</v>
      </c>
      <c r="H85" s="1" t="s">
        <v>951</v>
      </c>
      <c r="I85" s="1"/>
      <c r="J85" s="1" t="s">
        <v>1250</v>
      </c>
      <c r="K85" s="77" t="n">
        <f aca="false">29/16</f>
        <v>1.8125</v>
      </c>
      <c r="L85" s="9" t="n">
        <v>2.08</v>
      </c>
      <c r="M85" s="9" t="s">
        <v>951</v>
      </c>
      <c r="N85" s="9" t="s">
        <v>951</v>
      </c>
      <c r="O85" s="2" t="s">
        <v>951</v>
      </c>
      <c r="P85" s="2" t="s">
        <v>951</v>
      </c>
      <c r="Q85" s="2" t="s">
        <v>951</v>
      </c>
      <c r="R85" s="2" t="s">
        <v>951</v>
      </c>
      <c r="S85" s="23" t="s">
        <v>951</v>
      </c>
      <c r="T85" s="23" t="s">
        <v>1251</v>
      </c>
    </row>
    <row r="86" customFormat="false" ht="15.75" hidden="false" customHeight="false" outlineLevel="0" collapsed="false">
      <c r="A86" s="2" t="s">
        <v>1252</v>
      </c>
      <c r="B86" s="9" t="n">
        <v>2006</v>
      </c>
      <c r="C86" s="1" t="s">
        <v>1253</v>
      </c>
      <c r="D86" s="9" t="s">
        <v>951</v>
      </c>
      <c r="E86" s="9" t="s">
        <v>951</v>
      </c>
      <c r="F86" s="9" t="s">
        <v>951</v>
      </c>
      <c r="G86" s="9" t="n">
        <v>103</v>
      </c>
      <c r="H86" s="2" t="s">
        <v>951</v>
      </c>
      <c r="I86" s="1"/>
      <c r="J86" s="1" t="s">
        <v>1254</v>
      </c>
      <c r="K86" s="77" t="n">
        <f aca="false">60/24</f>
        <v>2.5</v>
      </c>
      <c r="L86" s="9" t="n">
        <v>2.01</v>
      </c>
      <c r="M86" s="9" t="s">
        <v>951</v>
      </c>
      <c r="N86" s="9" t="s">
        <v>951</v>
      </c>
      <c r="O86" s="2" t="s">
        <v>951</v>
      </c>
      <c r="P86" s="2" t="s">
        <v>951</v>
      </c>
      <c r="Q86" s="2" t="s">
        <v>951</v>
      </c>
      <c r="R86" s="2" t="s">
        <v>951</v>
      </c>
      <c r="S86" s="23" t="s">
        <v>951</v>
      </c>
      <c r="T86" s="1" t="s">
        <v>1255</v>
      </c>
    </row>
    <row r="87" customFormat="false" ht="15.75" hidden="false" customHeight="false" outlineLevel="0" collapsed="false">
      <c r="A87" s="2" t="s">
        <v>1256</v>
      </c>
      <c r="B87" s="9" t="n">
        <v>2012</v>
      </c>
      <c r="C87" s="1" t="s">
        <v>970</v>
      </c>
      <c r="D87" s="9" t="s">
        <v>951</v>
      </c>
      <c r="E87" s="9" t="s">
        <v>951</v>
      </c>
      <c r="F87" s="9" t="s">
        <v>951</v>
      </c>
      <c r="G87" s="9" t="n">
        <v>523</v>
      </c>
      <c r="H87" s="1" t="s">
        <v>951</v>
      </c>
      <c r="I87" s="1"/>
      <c r="J87" s="1" t="s">
        <v>1257</v>
      </c>
      <c r="K87" s="77" t="n">
        <f aca="false">26/16</f>
        <v>1.625</v>
      </c>
      <c r="L87" s="9" t="n">
        <v>11.6</v>
      </c>
      <c r="M87" s="9" t="n">
        <v>62</v>
      </c>
      <c r="N87" s="9" t="n">
        <v>4</v>
      </c>
      <c r="O87" s="2" t="n">
        <v>45</v>
      </c>
      <c r="P87" s="2" t="n">
        <v>35</v>
      </c>
      <c r="Q87" s="2" t="n">
        <v>11</v>
      </c>
      <c r="R87" s="2" t="n">
        <v>35</v>
      </c>
      <c r="S87" s="81" t="s">
        <v>1258</v>
      </c>
      <c r="T87" s="1" t="s">
        <v>1259</v>
      </c>
    </row>
    <row r="88" customFormat="false" ht="15.75" hidden="false" customHeight="false" outlineLevel="0" collapsed="false">
      <c r="A88" s="2" t="s">
        <v>1260</v>
      </c>
      <c r="B88" s="9" t="n">
        <v>2013</v>
      </c>
      <c r="C88" s="1" t="s">
        <v>997</v>
      </c>
      <c r="D88" s="72" t="n">
        <v>9.6</v>
      </c>
      <c r="E88" s="9" t="n">
        <v>216</v>
      </c>
      <c r="F88" s="9" t="n">
        <v>40</v>
      </c>
      <c r="G88" s="9" t="n">
        <v>185</v>
      </c>
      <c r="H88" s="1" t="s">
        <v>1261</v>
      </c>
      <c r="I88" s="39" t="s">
        <v>1262</v>
      </c>
      <c r="J88" s="1" t="s">
        <v>1263</v>
      </c>
      <c r="K88" s="77" t="n">
        <f aca="false">53/30</f>
        <v>1.766666667</v>
      </c>
      <c r="L88" s="9" t="n">
        <v>2.13</v>
      </c>
      <c r="M88" s="9" t="n">
        <v>185</v>
      </c>
      <c r="N88" s="9" t="n">
        <v>4</v>
      </c>
      <c r="O88" s="89" t="n">
        <v>8</v>
      </c>
      <c r="P88" s="89" t="n">
        <v>4</v>
      </c>
      <c r="Q88" s="89" t="n">
        <v>21</v>
      </c>
      <c r="R88" s="89" t="n">
        <v>3</v>
      </c>
      <c r="S88" s="89" t="s">
        <v>1264</v>
      </c>
      <c r="T88" s="1" t="s">
        <v>1265</v>
      </c>
    </row>
    <row r="89" customFormat="false" ht="15.75" hidden="false" customHeight="false" outlineLevel="0" collapsed="false">
      <c r="A89" s="2" t="s">
        <v>1266</v>
      </c>
      <c r="B89" s="9" t="n">
        <v>2011</v>
      </c>
      <c r="C89" s="1" t="s">
        <v>970</v>
      </c>
      <c r="D89" s="72" t="n">
        <v>4.981</v>
      </c>
      <c r="E89" s="9" t="n">
        <v>106</v>
      </c>
      <c r="F89" s="9" t="n">
        <v>93</v>
      </c>
      <c r="G89" s="9" t="n">
        <v>185</v>
      </c>
      <c r="H89" s="1" t="s">
        <v>1267</v>
      </c>
      <c r="I89" s="2" t="s">
        <v>1268</v>
      </c>
      <c r="J89" s="78" t="s">
        <v>1269</v>
      </c>
      <c r="K89" s="83" t="n">
        <f aca="false">17/17</f>
        <v>1</v>
      </c>
      <c r="L89" s="9" t="s">
        <v>951</v>
      </c>
      <c r="M89" s="9" t="s">
        <v>951</v>
      </c>
      <c r="N89" s="9" t="s">
        <v>951</v>
      </c>
      <c r="O89" s="2" t="s">
        <v>951</v>
      </c>
      <c r="P89" s="2" t="s">
        <v>951</v>
      </c>
      <c r="Q89" s="2" t="s">
        <v>951</v>
      </c>
      <c r="R89" s="2" t="s">
        <v>951</v>
      </c>
      <c r="S89" s="23" t="s">
        <v>951</v>
      </c>
      <c r="T89" s="1" t="s">
        <v>1270</v>
      </c>
    </row>
    <row r="90" customFormat="false" ht="15.75" hidden="false" customHeight="false" outlineLevel="0" collapsed="false">
      <c r="A90" s="2" t="s">
        <v>689</v>
      </c>
      <c r="B90" s="9" t="n">
        <v>2012</v>
      </c>
      <c r="C90" s="1" t="s">
        <v>1271</v>
      </c>
      <c r="D90" s="9" t="s">
        <v>951</v>
      </c>
      <c r="E90" s="9" t="s">
        <v>951</v>
      </c>
      <c r="F90" s="9" t="s">
        <v>951</v>
      </c>
      <c r="G90" s="9" t="n">
        <v>577</v>
      </c>
      <c r="H90" s="2" t="s">
        <v>951</v>
      </c>
      <c r="I90" s="1"/>
      <c r="J90" s="1" t="s">
        <v>1272</v>
      </c>
      <c r="K90" s="77" t="n">
        <f aca="false">89/25</f>
        <v>3.56</v>
      </c>
      <c r="L90" s="9" t="n">
        <v>1</v>
      </c>
      <c r="M90" s="9" t="s">
        <v>951</v>
      </c>
      <c r="N90" s="9" t="s">
        <v>951</v>
      </c>
      <c r="O90" s="2" t="s">
        <v>951</v>
      </c>
      <c r="P90" s="2" t="s">
        <v>951</v>
      </c>
      <c r="Q90" s="2" t="s">
        <v>951</v>
      </c>
      <c r="R90" s="2" t="s">
        <v>951</v>
      </c>
      <c r="S90" s="23" t="s">
        <v>951</v>
      </c>
      <c r="T90" s="1" t="s">
        <v>1273</v>
      </c>
    </row>
    <row r="91" customFormat="false" ht="15.75" hidden="false" customHeight="false" outlineLevel="0" collapsed="false">
      <c r="A91" s="2" t="s">
        <v>178</v>
      </c>
      <c r="B91" s="9" t="n">
        <v>2007</v>
      </c>
      <c r="C91" s="90" t="s">
        <v>1274</v>
      </c>
      <c r="D91" s="72" t="s">
        <v>951</v>
      </c>
      <c r="E91" s="9" t="s">
        <v>951</v>
      </c>
      <c r="F91" s="9" t="n">
        <v>98</v>
      </c>
      <c r="G91" s="9" t="n">
        <v>156</v>
      </c>
      <c r="H91" s="1" t="s">
        <v>1275</v>
      </c>
      <c r="I91" s="1" t="s">
        <v>1276</v>
      </c>
      <c r="J91" s="1" t="s">
        <v>1277</v>
      </c>
      <c r="K91" s="77" t="n">
        <f aca="false">62/51</f>
        <v>1.215686275</v>
      </c>
      <c r="L91" s="9" t="s">
        <v>951</v>
      </c>
      <c r="M91" s="9" t="s">
        <v>951</v>
      </c>
      <c r="N91" s="9" t="s">
        <v>951</v>
      </c>
      <c r="O91" s="2" t="s">
        <v>951</v>
      </c>
      <c r="P91" s="2" t="s">
        <v>951</v>
      </c>
      <c r="Q91" s="2" t="s">
        <v>951</v>
      </c>
      <c r="R91" s="2" t="s">
        <v>951</v>
      </c>
      <c r="S91" s="23" t="s">
        <v>951</v>
      </c>
      <c r="T91" s="80" t="s">
        <v>1278</v>
      </c>
    </row>
    <row r="92" customFormat="false" ht="15.75" hidden="false" customHeight="false" outlineLevel="0" collapsed="false">
      <c r="A92" s="2" t="s">
        <v>1279</v>
      </c>
      <c r="B92" s="9" t="n">
        <v>2013</v>
      </c>
      <c r="C92" s="1" t="s">
        <v>1038</v>
      </c>
      <c r="D92" s="9" t="s">
        <v>951</v>
      </c>
      <c r="E92" s="9" t="s">
        <v>951</v>
      </c>
      <c r="F92" s="9" t="s">
        <v>951</v>
      </c>
      <c r="G92" s="9" t="n">
        <v>77</v>
      </c>
      <c r="H92" s="1" t="s">
        <v>951</v>
      </c>
      <c r="I92" s="1"/>
      <c r="J92" s="1" t="s">
        <v>1280</v>
      </c>
      <c r="K92" s="77" t="n">
        <f aca="false">28/15</f>
        <v>1.866666667</v>
      </c>
      <c r="L92" s="9" t="n">
        <v>1</v>
      </c>
      <c r="M92" s="9" t="s">
        <v>951</v>
      </c>
      <c r="N92" s="9" t="s">
        <v>951</v>
      </c>
      <c r="O92" s="2" t="s">
        <v>951</v>
      </c>
      <c r="P92" s="2" t="s">
        <v>951</v>
      </c>
      <c r="Q92" s="2" t="s">
        <v>951</v>
      </c>
      <c r="R92" s="2" t="s">
        <v>951</v>
      </c>
      <c r="S92" s="23" t="s">
        <v>951</v>
      </c>
      <c r="T92" s="1" t="s">
        <v>1281</v>
      </c>
    </row>
    <row r="93" customFormat="false" ht="15.75" hidden="false" customHeight="false" outlineLevel="0" collapsed="false">
      <c r="A93" s="2" t="s">
        <v>690</v>
      </c>
      <c r="B93" s="9" t="n">
        <v>2011</v>
      </c>
      <c r="C93" s="1" t="s">
        <v>1045</v>
      </c>
      <c r="D93" s="9" t="s">
        <v>951</v>
      </c>
      <c r="E93" s="9" t="s">
        <v>951</v>
      </c>
      <c r="F93" s="9" t="s">
        <v>951</v>
      </c>
      <c r="G93" s="9" t="n">
        <v>457</v>
      </c>
      <c r="H93" s="2" t="s">
        <v>951</v>
      </c>
      <c r="I93" s="1"/>
      <c r="J93" s="1" t="s">
        <v>1282</v>
      </c>
      <c r="K93" s="77" t="n">
        <f aca="false">78/28</f>
        <v>2.785714286</v>
      </c>
      <c r="L93" s="9" t="n">
        <v>1</v>
      </c>
      <c r="M93" s="9" t="s">
        <v>951</v>
      </c>
      <c r="N93" s="9" t="s">
        <v>951</v>
      </c>
      <c r="O93" s="2" t="s">
        <v>951</v>
      </c>
      <c r="P93" s="2" t="s">
        <v>951</v>
      </c>
      <c r="Q93" s="2" t="s">
        <v>951</v>
      </c>
      <c r="R93" s="2" t="s">
        <v>951</v>
      </c>
      <c r="S93" s="23" t="s">
        <v>951</v>
      </c>
      <c r="T93" s="1" t="s">
        <v>1283</v>
      </c>
    </row>
    <row r="94" customFormat="false" ht="15.75" hidden="false" customHeight="false" outlineLevel="0" collapsed="false">
      <c r="A94" s="2" t="s">
        <v>1284</v>
      </c>
      <c r="B94" s="9" t="n">
        <v>2010</v>
      </c>
      <c r="C94" s="1" t="s">
        <v>970</v>
      </c>
      <c r="D94" s="72" t="n">
        <v>4.981</v>
      </c>
      <c r="E94" s="9" t="n">
        <v>106</v>
      </c>
      <c r="F94" s="9" t="n">
        <v>107</v>
      </c>
      <c r="G94" s="9" t="n">
        <v>182</v>
      </c>
      <c r="H94" s="1" t="s">
        <v>1285</v>
      </c>
      <c r="I94" s="1" t="s">
        <v>1286</v>
      </c>
      <c r="J94" s="1" t="s">
        <v>1287</v>
      </c>
      <c r="K94" s="83" t="n">
        <f aca="false">23/16</f>
        <v>1.4375</v>
      </c>
      <c r="L94" s="9" t="s">
        <v>951</v>
      </c>
      <c r="M94" s="9" t="s">
        <v>951</v>
      </c>
      <c r="N94" s="9" t="s">
        <v>951</v>
      </c>
      <c r="O94" s="2" t="s">
        <v>951</v>
      </c>
      <c r="P94" s="2" t="s">
        <v>951</v>
      </c>
      <c r="Q94" s="2" t="s">
        <v>951</v>
      </c>
      <c r="R94" s="2" t="s">
        <v>951</v>
      </c>
      <c r="S94" s="23" t="s">
        <v>951</v>
      </c>
      <c r="T94" s="1" t="s">
        <v>1288</v>
      </c>
    </row>
    <row r="95" customFormat="false" ht="15.75" hidden="false" customHeight="false" outlineLevel="0" collapsed="false">
      <c r="A95" s="2" t="s">
        <v>1289</v>
      </c>
      <c r="B95" s="39" t="n">
        <v>2016</v>
      </c>
      <c r="C95" s="39" t="s">
        <v>1070</v>
      </c>
      <c r="D95" s="9" t="s">
        <v>951</v>
      </c>
      <c r="E95" s="9" t="s">
        <v>951</v>
      </c>
      <c r="F95" s="9" t="s">
        <v>951</v>
      </c>
      <c r="G95" s="9" t="n">
        <v>691</v>
      </c>
      <c r="H95" s="1" t="s">
        <v>951</v>
      </c>
      <c r="I95" s="1"/>
      <c r="J95" s="1" t="s">
        <v>1290</v>
      </c>
      <c r="K95" s="77" t="n">
        <f aca="false">33/15</f>
        <v>2.2</v>
      </c>
      <c r="L95" s="9" t="n">
        <v>1</v>
      </c>
      <c r="M95" s="9" t="n">
        <v>54</v>
      </c>
      <c r="N95" s="9" t="n">
        <v>1</v>
      </c>
      <c r="O95" s="2" t="n">
        <v>2</v>
      </c>
      <c r="P95" s="2" t="n">
        <v>0</v>
      </c>
      <c r="Q95" s="2" t="n">
        <v>0</v>
      </c>
      <c r="R95" s="2" t="n">
        <v>15</v>
      </c>
      <c r="S95" s="81" t="s">
        <v>1291</v>
      </c>
      <c r="T95" s="1" t="s">
        <v>1292</v>
      </c>
    </row>
    <row r="96" customFormat="false" ht="15.75" hidden="false" customHeight="false" outlineLevel="0" collapsed="false">
      <c r="A96" s="2" t="s">
        <v>1293</v>
      </c>
      <c r="B96" s="9" t="n">
        <v>2016</v>
      </c>
      <c r="C96" s="39" t="s">
        <v>970</v>
      </c>
      <c r="D96" s="9" t="s">
        <v>951</v>
      </c>
      <c r="E96" s="9" t="s">
        <v>951</v>
      </c>
      <c r="F96" s="9" t="s">
        <v>951</v>
      </c>
      <c r="G96" s="9" t="n">
        <v>33</v>
      </c>
      <c r="H96" s="2" t="s">
        <v>951</v>
      </c>
      <c r="I96" s="1"/>
      <c r="J96" s="1" t="s">
        <v>951</v>
      </c>
      <c r="K96" s="77" t="s">
        <v>951</v>
      </c>
      <c r="L96" s="9" t="n">
        <v>1</v>
      </c>
      <c r="M96" s="9" t="s">
        <v>951</v>
      </c>
      <c r="N96" s="9" t="s">
        <v>951</v>
      </c>
      <c r="O96" s="2" t="s">
        <v>951</v>
      </c>
      <c r="P96" s="2" t="s">
        <v>951</v>
      </c>
      <c r="Q96" s="2" t="s">
        <v>951</v>
      </c>
      <c r="R96" s="2" t="s">
        <v>951</v>
      </c>
      <c r="S96" s="23" t="s">
        <v>951</v>
      </c>
      <c r="T96" s="85" t="s">
        <v>1294</v>
      </c>
    </row>
    <row r="97" customFormat="false" ht="15.75" hidden="false" customHeight="false" outlineLevel="0" collapsed="false">
      <c r="A97" s="2" t="s">
        <v>1295</v>
      </c>
      <c r="B97" s="9" t="n">
        <v>2010</v>
      </c>
      <c r="C97" s="78" t="s">
        <v>1296</v>
      </c>
      <c r="D97" s="72" t="s">
        <v>951</v>
      </c>
      <c r="E97" s="9" t="n">
        <v>47</v>
      </c>
      <c r="F97" s="9" t="n">
        <v>167</v>
      </c>
      <c r="G97" s="9" t="n">
        <v>449</v>
      </c>
      <c r="H97" s="1" t="s">
        <v>1297</v>
      </c>
      <c r="I97" s="39" t="s">
        <v>1298</v>
      </c>
      <c r="J97" s="1" t="s">
        <v>1299</v>
      </c>
      <c r="K97" s="77" t="n">
        <f aca="false">74/31</f>
        <v>2.387096774</v>
      </c>
      <c r="L97" s="9" t="s">
        <v>951</v>
      </c>
      <c r="M97" s="9" t="s">
        <v>951</v>
      </c>
      <c r="N97" s="9" t="s">
        <v>951</v>
      </c>
      <c r="O97" s="2" t="s">
        <v>951</v>
      </c>
      <c r="P97" s="2" t="s">
        <v>951</v>
      </c>
      <c r="Q97" s="2" t="s">
        <v>951</v>
      </c>
      <c r="R97" s="2" t="s">
        <v>951</v>
      </c>
      <c r="S97" s="23" t="s">
        <v>951</v>
      </c>
      <c r="T97" s="78" t="s">
        <v>1300</v>
      </c>
    </row>
    <row r="98" customFormat="false" ht="15.75" hidden="false" customHeight="false" outlineLevel="0" collapsed="false">
      <c r="A98" s="2" t="s">
        <v>1301</v>
      </c>
      <c r="B98" s="9" t="n">
        <v>2005</v>
      </c>
      <c r="C98" s="39" t="s">
        <v>1302</v>
      </c>
      <c r="D98" s="72" t="n">
        <v>3.807</v>
      </c>
      <c r="E98" s="9" t="n">
        <v>55</v>
      </c>
      <c r="F98" s="9" t="n">
        <v>305</v>
      </c>
      <c r="G98" s="9" t="n">
        <v>375</v>
      </c>
      <c r="H98" s="1" t="s">
        <v>1303</v>
      </c>
      <c r="I98" s="1" t="s">
        <v>1304</v>
      </c>
      <c r="J98" s="78" t="s">
        <v>1305</v>
      </c>
      <c r="K98" s="83" t="n">
        <f aca="false">68/18</f>
        <v>3.777777778</v>
      </c>
      <c r="L98" s="9" t="s">
        <v>951</v>
      </c>
      <c r="M98" s="9" t="s">
        <v>951</v>
      </c>
      <c r="N98" s="9" t="s">
        <v>951</v>
      </c>
      <c r="O98" s="2" t="s">
        <v>951</v>
      </c>
      <c r="P98" s="2" t="s">
        <v>951</v>
      </c>
      <c r="Q98" s="2" t="s">
        <v>951</v>
      </c>
      <c r="R98" s="2" t="s">
        <v>951</v>
      </c>
      <c r="S98" s="23" t="s">
        <v>951</v>
      </c>
      <c r="T98" s="1" t="s">
        <v>1306</v>
      </c>
    </row>
    <row r="99" customFormat="false" ht="15.75" hidden="false" customHeight="false" outlineLevel="0" collapsed="false">
      <c r="A99" s="2" t="s">
        <v>1307</v>
      </c>
      <c r="B99" s="9" t="n">
        <v>2009</v>
      </c>
      <c r="C99" s="1" t="s">
        <v>997</v>
      </c>
      <c r="D99" s="9" t="s">
        <v>951</v>
      </c>
      <c r="E99" s="9" t="s">
        <v>951</v>
      </c>
      <c r="F99" s="9" t="s">
        <v>951</v>
      </c>
      <c r="G99" s="9" t="n">
        <v>197</v>
      </c>
      <c r="H99" s="1" t="s">
        <v>951</v>
      </c>
      <c r="I99" s="1"/>
      <c r="J99" s="1" t="s">
        <v>1308</v>
      </c>
      <c r="K99" s="77" t="n">
        <f aca="false">57/28</f>
        <v>2.035714286</v>
      </c>
      <c r="L99" s="9" t="n">
        <v>2.23</v>
      </c>
      <c r="M99" s="9" t="n">
        <v>79</v>
      </c>
      <c r="N99" s="9" t="n">
        <v>1</v>
      </c>
      <c r="O99" s="76" t="n">
        <v>1</v>
      </c>
      <c r="P99" s="76" t="n">
        <v>0</v>
      </c>
      <c r="Q99" s="76" t="n">
        <v>0</v>
      </c>
      <c r="R99" s="76" t="n">
        <v>2</v>
      </c>
      <c r="S99" s="76" t="s">
        <v>1309</v>
      </c>
      <c r="T99" s="1" t="s">
        <v>1310</v>
      </c>
    </row>
    <row r="100" customFormat="false" ht="15.75" hidden="false" customHeight="false" outlineLevel="0" collapsed="false">
      <c r="A100" s="2" t="s">
        <v>1311</v>
      </c>
      <c r="B100" s="6" t="s">
        <v>1312</v>
      </c>
      <c r="C100" s="8" t="s">
        <v>1313</v>
      </c>
      <c r="D100" s="72" t="s">
        <v>1314</v>
      </c>
      <c r="E100" s="9" t="s">
        <v>1315</v>
      </c>
      <c r="F100" s="9" t="s">
        <v>1316</v>
      </c>
      <c r="G100" s="9" t="s">
        <v>1317</v>
      </c>
      <c r="H100" s="1" t="s">
        <v>1318</v>
      </c>
      <c r="I100" s="39" t="s">
        <v>1319</v>
      </c>
      <c r="J100" s="1" t="s">
        <v>1320</v>
      </c>
      <c r="K100" s="77" t="n">
        <f aca="false">66/23</f>
        <v>2.869565217</v>
      </c>
      <c r="L100" s="9" t="n">
        <v>2.21</v>
      </c>
      <c r="M100" s="9" t="n">
        <v>1436</v>
      </c>
      <c r="N100" s="9" t="n">
        <v>15</v>
      </c>
      <c r="O100" s="2" t="n">
        <v>79</v>
      </c>
      <c r="P100" s="2" t="n">
        <v>32</v>
      </c>
      <c r="Q100" s="2" t="n">
        <v>22</v>
      </c>
      <c r="R100" s="2" t="n">
        <v>113</v>
      </c>
      <c r="S100" s="79" t="s">
        <v>1321</v>
      </c>
      <c r="T100" s="1" t="s">
        <v>1322</v>
      </c>
    </row>
    <row r="101" customFormat="false" ht="15.75" hidden="false" customHeight="false" outlineLevel="0" collapsed="false">
      <c r="A101" s="2" t="s">
        <v>1323</v>
      </c>
      <c r="B101" s="9" t="n">
        <v>2014</v>
      </c>
      <c r="C101" s="82" t="s">
        <v>986</v>
      </c>
      <c r="D101" s="9" t="s">
        <v>951</v>
      </c>
      <c r="E101" s="9" t="s">
        <v>951</v>
      </c>
      <c r="F101" s="9" t="s">
        <v>951</v>
      </c>
      <c r="G101" s="9" t="n">
        <v>62</v>
      </c>
      <c r="H101" s="2" t="s">
        <v>951</v>
      </c>
      <c r="I101" s="1"/>
      <c r="J101" s="1" t="s">
        <v>1324</v>
      </c>
      <c r="K101" s="77" t="n">
        <f aca="false">40/29</f>
        <v>1.379310345</v>
      </c>
      <c r="L101" s="9" t="n">
        <v>1</v>
      </c>
      <c r="M101" s="9" t="s">
        <v>951</v>
      </c>
      <c r="N101" s="9" t="s">
        <v>951</v>
      </c>
      <c r="O101" s="2" t="s">
        <v>951</v>
      </c>
      <c r="P101" s="2" t="s">
        <v>951</v>
      </c>
      <c r="Q101" s="2" t="s">
        <v>951</v>
      </c>
      <c r="R101" s="2" t="s">
        <v>951</v>
      </c>
      <c r="S101" s="23" t="s">
        <v>951</v>
      </c>
      <c r="T101" s="1" t="s">
        <v>1325</v>
      </c>
    </row>
    <row r="102" customFormat="false" ht="15.75" hidden="false" customHeight="false" outlineLevel="0" collapsed="false">
      <c r="A102" s="2" t="s">
        <v>1326</v>
      </c>
      <c r="B102" s="9" t="n">
        <v>2006</v>
      </c>
      <c r="C102" s="39" t="s">
        <v>970</v>
      </c>
      <c r="D102" s="72" t="n">
        <v>4.981</v>
      </c>
      <c r="E102" s="9" t="n">
        <v>106</v>
      </c>
      <c r="F102" s="9" t="n">
        <v>348</v>
      </c>
      <c r="G102" s="9" t="n">
        <v>637</v>
      </c>
      <c r="H102" s="1" t="s">
        <v>1327</v>
      </c>
      <c r="I102" s="1" t="s">
        <v>1328</v>
      </c>
      <c r="J102" s="78" t="s">
        <v>1329</v>
      </c>
      <c r="K102" s="83" t="n">
        <f aca="false">43/23</f>
        <v>1.869565217</v>
      </c>
      <c r="L102" s="9" t="s">
        <v>951</v>
      </c>
      <c r="M102" s="9" t="s">
        <v>951</v>
      </c>
      <c r="N102" s="9" t="s">
        <v>951</v>
      </c>
      <c r="O102" s="2" t="s">
        <v>951</v>
      </c>
      <c r="P102" s="2" t="s">
        <v>951</v>
      </c>
      <c r="Q102" s="2" t="s">
        <v>951</v>
      </c>
      <c r="R102" s="2" t="s">
        <v>951</v>
      </c>
      <c r="S102" s="23" t="s">
        <v>951</v>
      </c>
      <c r="T102" s="1" t="s">
        <v>1330</v>
      </c>
    </row>
    <row r="103" customFormat="false" ht="15.75" hidden="false" customHeight="false" outlineLevel="0" collapsed="false">
      <c r="A103" s="2" t="s">
        <v>1331</v>
      </c>
      <c r="B103" s="9" t="n">
        <v>2016</v>
      </c>
      <c r="C103" s="1" t="s">
        <v>959</v>
      </c>
      <c r="D103" s="72"/>
      <c r="E103" s="9"/>
      <c r="F103" s="9"/>
      <c r="G103" s="9" t="n">
        <v>47</v>
      </c>
      <c r="H103" s="1"/>
      <c r="I103" s="1"/>
      <c r="J103" s="1" t="s">
        <v>1332</v>
      </c>
      <c r="K103" s="77" t="n">
        <f aca="false">35/19</f>
        <v>1.842105263</v>
      </c>
      <c r="L103" s="9" t="n">
        <v>1</v>
      </c>
      <c r="M103" s="9" t="n">
        <v>34</v>
      </c>
      <c r="N103" s="9" t="n">
        <v>3</v>
      </c>
      <c r="O103" s="76" t="n">
        <v>3</v>
      </c>
      <c r="P103" s="76" t="n">
        <v>2</v>
      </c>
      <c r="Q103" s="76" t="n">
        <v>1</v>
      </c>
      <c r="R103" s="76" t="n">
        <v>8</v>
      </c>
      <c r="S103" s="76" t="s">
        <v>1333</v>
      </c>
      <c r="T103" s="78" t="s">
        <v>1334</v>
      </c>
    </row>
    <row r="104" customFormat="false" ht="15.75" hidden="false" customHeight="false" outlineLevel="0" collapsed="false">
      <c r="A104" s="2" t="s">
        <v>1335</v>
      </c>
      <c r="B104" s="9" t="s">
        <v>1336</v>
      </c>
      <c r="C104" s="1" t="s">
        <v>1337</v>
      </c>
      <c r="D104" s="72" t="s">
        <v>1338</v>
      </c>
      <c r="E104" s="9" t="n">
        <v>62</v>
      </c>
      <c r="F104" s="9" t="s">
        <v>1339</v>
      </c>
      <c r="G104" s="9" t="s">
        <v>1340</v>
      </c>
      <c r="H104" s="1" t="s">
        <v>1341</v>
      </c>
      <c r="I104" s="1" t="s">
        <v>1342</v>
      </c>
      <c r="J104" s="1" t="s">
        <v>1343</v>
      </c>
      <c r="K104" s="77" t="n">
        <f aca="false">181/58</f>
        <v>3.120689655</v>
      </c>
      <c r="L104" s="9" t="s">
        <v>951</v>
      </c>
      <c r="M104" s="9" t="s">
        <v>951</v>
      </c>
      <c r="N104" s="9" t="s">
        <v>951</v>
      </c>
      <c r="O104" s="2" t="s">
        <v>951</v>
      </c>
      <c r="P104" s="2" t="s">
        <v>951</v>
      </c>
      <c r="Q104" s="2" t="s">
        <v>951</v>
      </c>
      <c r="R104" s="2" t="s">
        <v>951</v>
      </c>
      <c r="S104" s="23" t="s">
        <v>951</v>
      </c>
      <c r="T104" s="1" t="s">
        <v>1344</v>
      </c>
    </row>
    <row r="105" customFormat="false" ht="15.75" hidden="false" customHeight="false" outlineLevel="0" collapsed="false">
      <c r="A105" s="2" t="s">
        <v>1345</v>
      </c>
      <c r="B105" s="9" t="n">
        <v>2012</v>
      </c>
      <c r="C105" s="39" t="s">
        <v>1346</v>
      </c>
      <c r="D105" s="84" t="n">
        <v>0.592</v>
      </c>
      <c r="E105" s="9" t="n">
        <v>15</v>
      </c>
      <c r="F105" s="9" t="n">
        <v>2</v>
      </c>
      <c r="G105" s="9" t="n">
        <v>8</v>
      </c>
      <c r="H105" s="1" t="s">
        <v>1347</v>
      </c>
      <c r="I105" s="1" t="s">
        <v>1348</v>
      </c>
      <c r="J105" s="78" t="s">
        <v>1349</v>
      </c>
      <c r="K105" s="83" t="n">
        <f aca="false">27/23</f>
        <v>1.173913043</v>
      </c>
      <c r="L105" s="9" t="s">
        <v>951</v>
      </c>
      <c r="M105" s="9" t="s">
        <v>951</v>
      </c>
      <c r="N105" s="9" t="s">
        <v>951</v>
      </c>
      <c r="O105" s="2" t="s">
        <v>951</v>
      </c>
      <c r="P105" s="2" t="s">
        <v>951</v>
      </c>
      <c r="Q105" s="2" t="s">
        <v>951</v>
      </c>
      <c r="R105" s="2" t="s">
        <v>951</v>
      </c>
      <c r="S105" s="23" t="s">
        <v>951</v>
      </c>
      <c r="T105" s="1" t="s">
        <v>1350</v>
      </c>
    </row>
    <row r="106" customFormat="false" ht="15.75" hidden="false" customHeight="false" outlineLevel="0" collapsed="false">
      <c r="A106" s="2" t="s">
        <v>1351</v>
      </c>
      <c r="B106" s="9" t="n">
        <v>2011</v>
      </c>
      <c r="C106" s="1" t="s">
        <v>1001</v>
      </c>
      <c r="D106" s="9" t="s">
        <v>951</v>
      </c>
      <c r="E106" s="9" t="s">
        <v>951</v>
      </c>
      <c r="F106" s="9" t="s">
        <v>951</v>
      </c>
      <c r="G106" s="9" t="n">
        <v>475</v>
      </c>
      <c r="H106" s="1" t="s">
        <v>951</v>
      </c>
      <c r="I106" s="1"/>
      <c r="J106" s="1" t="s">
        <v>1352</v>
      </c>
      <c r="K106" s="77" t="n">
        <f aca="false">64/17</f>
        <v>3.764705882</v>
      </c>
      <c r="L106" s="9" t="n">
        <v>1</v>
      </c>
      <c r="M106" s="9" t="s">
        <v>951</v>
      </c>
      <c r="N106" s="9" t="s">
        <v>951</v>
      </c>
      <c r="O106" s="2" t="s">
        <v>951</v>
      </c>
      <c r="P106" s="2" t="s">
        <v>951</v>
      </c>
      <c r="Q106" s="2" t="s">
        <v>951</v>
      </c>
      <c r="R106" s="2" t="s">
        <v>951</v>
      </c>
      <c r="S106" s="23" t="s">
        <v>951</v>
      </c>
      <c r="T106" s="1" t="s">
        <v>1353</v>
      </c>
    </row>
    <row r="107" customFormat="false" ht="15.75" hidden="false" customHeight="false" outlineLevel="0" collapsed="false">
      <c r="A107" s="2" t="s">
        <v>687</v>
      </c>
      <c r="B107" s="9" t="n">
        <v>2012</v>
      </c>
      <c r="C107" s="1" t="s">
        <v>970</v>
      </c>
      <c r="D107" s="9" t="s">
        <v>951</v>
      </c>
      <c r="E107" s="9" t="s">
        <v>951</v>
      </c>
      <c r="F107" s="9" t="s">
        <v>951</v>
      </c>
      <c r="G107" s="9" t="n">
        <v>1037</v>
      </c>
      <c r="H107" s="2" t="s">
        <v>951</v>
      </c>
      <c r="I107" s="1"/>
      <c r="J107" s="1" t="s">
        <v>1354</v>
      </c>
      <c r="K107" s="77" t="n">
        <f aca="false">31/12</f>
        <v>2.583333333</v>
      </c>
      <c r="L107" s="9" t="n">
        <v>1.85</v>
      </c>
      <c r="M107" s="9" t="n">
        <v>1128</v>
      </c>
      <c r="N107" s="9" t="n">
        <v>6</v>
      </c>
      <c r="O107" s="76" t="n">
        <v>14</v>
      </c>
      <c r="P107" s="76" t="n">
        <v>219</v>
      </c>
      <c r="Q107" s="76" t="n">
        <v>15</v>
      </c>
      <c r="R107" s="76" t="n">
        <v>110</v>
      </c>
      <c r="S107" s="76" t="s">
        <v>1355</v>
      </c>
      <c r="T107" s="1" t="s">
        <v>1356</v>
      </c>
    </row>
    <row r="108" customFormat="false" ht="15.75" hidden="false" customHeight="false" outlineLevel="0" collapsed="false">
      <c r="A108" s="2" t="s">
        <v>1357</v>
      </c>
      <c r="B108" s="9" t="n">
        <v>2014</v>
      </c>
      <c r="C108" s="1" t="s">
        <v>1038</v>
      </c>
      <c r="D108" s="72"/>
      <c r="E108" s="9"/>
      <c r="F108" s="9"/>
      <c r="G108" s="9" t="n">
        <v>20160</v>
      </c>
      <c r="H108" s="1"/>
      <c r="I108" s="1"/>
      <c r="J108" s="1" t="s">
        <v>1358</v>
      </c>
      <c r="K108" s="77" t="n">
        <f aca="false">30/18</f>
        <v>1.666666667</v>
      </c>
      <c r="L108" s="9" t="n">
        <v>2</v>
      </c>
      <c r="M108" s="9" t="n">
        <v>803</v>
      </c>
      <c r="N108" s="9" t="n">
        <v>10</v>
      </c>
      <c r="O108" s="76" t="n">
        <v>2</v>
      </c>
      <c r="P108" s="76" t="n">
        <v>25</v>
      </c>
      <c r="Q108" s="76" t="n">
        <v>17</v>
      </c>
      <c r="R108" s="76" t="n">
        <v>61</v>
      </c>
      <c r="S108" s="76" t="s">
        <v>1359</v>
      </c>
      <c r="T108" s="1" t="s">
        <v>1360</v>
      </c>
    </row>
    <row r="109" customFormat="false" ht="15.75" hidden="false" customHeight="false" outlineLevel="0" collapsed="false">
      <c r="A109" s="2" t="s">
        <v>1361</v>
      </c>
      <c r="B109" s="9" t="n">
        <v>2018</v>
      </c>
      <c r="C109" s="1" t="s">
        <v>970</v>
      </c>
      <c r="D109" s="72"/>
      <c r="E109" s="9"/>
      <c r="F109" s="9"/>
      <c r="G109" s="9" t="n">
        <v>38</v>
      </c>
      <c r="H109" s="1"/>
      <c r="I109" s="1"/>
      <c r="J109" s="1" t="s">
        <v>951</v>
      </c>
      <c r="K109" s="77" t="s">
        <v>951</v>
      </c>
      <c r="L109" s="9" t="n">
        <v>1.92</v>
      </c>
      <c r="M109" s="9" t="n">
        <v>232</v>
      </c>
      <c r="N109" s="9" t="n">
        <v>3</v>
      </c>
      <c r="O109" s="76" t="n">
        <v>10</v>
      </c>
      <c r="P109" s="76" t="n">
        <v>1</v>
      </c>
      <c r="Q109" s="76" t="n">
        <v>0</v>
      </c>
      <c r="R109" s="76" t="n">
        <v>8</v>
      </c>
      <c r="S109" s="76" t="s">
        <v>1362</v>
      </c>
      <c r="T109" s="78" t="s">
        <v>1363</v>
      </c>
    </row>
    <row r="110" customFormat="false" ht="15.75" hidden="false" customHeight="false" outlineLevel="0" collapsed="false">
      <c r="A110" s="2" t="s">
        <v>1364</v>
      </c>
      <c r="B110" s="9" t="n">
        <v>2012</v>
      </c>
      <c r="C110" s="1" t="s">
        <v>1132</v>
      </c>
      <c r="D110" s="72" t="n">
        <v>14.63</v>
      </c>
      <c r="E110" s="9" t="n">
        <v>107</v>
      </c>
      <c r="F110" s="9" t="n">
        <v>234</v>
      </c>
      <c r="G110" s="9" t="n">
        <v>1001</v>
      </c>
      <c r="H110" s="1" t="s">
        <v>1365</v>
      </c>
      <c r="I110" s="1" t="s">
        <v>1366</v>
      </c>
      <c r="J110" s="1" t="s">
        <v>1358</v>
      </c>
      <c r="K110" s="77" t="n">
        <f aca="false">30/18</f>
        <v>1.666666667</v>
      </c>
      <c r="L110" s="9" t="s">
        <v>951</v>
      </c>
      <c r="M110" s="9" t="s">
        <v>951</v>
      </c>
      <c r="N110" s="9" t="s">
        <v>951</v>
      </c>
      <c r="O110" s="2" t="s">
        <v>951</v>
      </c>
      <c r="P110" s="2" t="s">
        <v>951</v>
      </c>
      <c r="Q110" s="2" t="s">
        <v>951</v>
      </c>
      <c r="R110" s="2" t="s">
        <v>951</v>
      </c>
      <c r="S110" s="23" t="s">
        <v>951</v>
      </c>
      <c r="T110" s="80" t="s">
        <v>1367</v>
      </c>
    </row>
    <row r="111" customFormat="false" ht="15.75" hidden="false" customHeight="false" outlineLevel="0" collapsed="false">
      <c r="A111" s="2" t="s">
        <v>1368</v>
      </c>
      <c r="B111" s="9" t="n">
        <v>1998</v>
      </c>
      <c r="C111" s="39" t="s">
        <v>970</v>
      </c>
      <c r="D111" s="72" t="n">
        <v>4.9</v>
      </c>
      <c r="E111" s="9" t="n">
        <v>106</v>
      </c>
      <c r="F111" s="9" t="n">
        <v>413</v>
      </c>
      <c r="G111" s="9" t="n">
        <v>491</v>
      </c>
      <c r="H111" s="1" t="s">
        <v>1369</v>
      </c>
      <c r="I111" s="1" t="s">
        <v>1370</v>
      </c>
      <c r="J111" s="78" t="s">
        <v>1371</v>
      </c>
      <c r="K111" s="83" t="n">
        <f aca="false">42/24</f>
        <v>1.75</v>
      </c>
      <c r="L111" s="9" t="s">
        <v>951</v>
      </c>
      <c r="M111" s="9" t="s">
        <v>951</v>
      </c>
      <c r="N111" s="9" t="s">
        <v>951</v>
      </c>
      <c r="O111" s="2" t="s">
        <v>951</v>
      </c>
      <c r="P111" s="2" t="s">
        <v>951</v>
      </c>
      <c r="Q111" s="2" t="s">
        <v>951</v>
      </c>
      <c r="R111" s="2" t="s">
        <v>951</v>
      </c>
      <c r="S111" s="23" t="s">
        <v>951</v>
      </c>
      <c r="T111" s="1" t="s">
        <v>1372</v>
      </c>
    </row>
    <row r="112" customFormat="false" ht="15.75" hidden="false" customHeight="false" outlineLevel="0" collapsed="false">
      <c r="A112" s="2" t="s">
        <v>1373</v>
      </c>
      <c r="B112" s="6" t="s">
        <v>1374</v>
      </c>
      <c r="C112" s="1" t="s">
        <v>1375</v>
      </c>
      <c r="D112" s="72" t="n">
        <v>4.9</v>
      </c>
      <c r="E112" s="9" t="n">
        <v>106</v>
      </c>
      <c r="F112" s="9" t="s">
        <v>1376</v>
      </c>
      <c r="G112" s="9" t="s">
        <v>1377</v>
      </c>
      <c r="H112" s="1" t="s">
        <v>1369</v>
      </c>
      <c r="I112" s="1" t="s">
        <v>1370</v>
      </c>
      <c r="J112" s="78" t="s">
        <v>1371</v>
      </c>
      <c r="K112" s="83" t="n">
        <f aca="false">42/24</f>
        <v>1.75</v>
      </c>
      <c r="L112" s="9" t="s">
        <v>951</v>
      </c>
      <c r="M112" s="9" t="s">
        <v>951</v>
      </c>
      <c r="N112" s="9" t="s">
        <v>951</v>
      </c>
      <c r="O112" s="2" t="s">
        <v>951</v>
      </c>
      <c r="P112" s="2" t="s">
        <v>951</v>
      </c>
      <c r="Q112" s="2" t="s">
        <v>951</v>
      </c>
      <c r="R112" s="2" t="s">
        <v>951</v>
      </c>
      <c r="S112" s="23" t="s">
        <v>951</v>
      </c>
      <c r="T112" s="1" t="s">
        <v>1378</v>
      </c>
    </row>
    <row r="113" customFormat="false" ht="15.75" hidden="false" customHeight="false" outlineLevel="0" collapsed="false">
      <c r="A113" s="2" t="s">
        <v>1379</v>
      </c>
      <c r="B113" s="6" t="n">
        <v>2005</v>
      </c>
      <c r="C113" s="8" t="s">
        <v>959</v>
      </c>
      <c r="D113" s="72" t="n">
        <v>2.576</v>
      </c>
      <c r="E113" s="9" t="n">
        <v>74</v>
      </c>
      <c r="F113" s="6" t="n">
        <v>155</v>
      </c>
      <c r="G113" s="9" t="n">
        <v>206</v>
      </c>
      <c r="H113" s="1" t="s">
        <v>1369</v>
      </c>
      <c r="I113" s="1" t="s">
        <v>1370</v>
      </c>
      <c r="J113" s="78" t="s">
        <v>1371</v>
      </c>
      <c r="K113" s="83" t="n">
        <f aca="false">42/24</f>
        <v>1.75</v>
      </c>
      <c r="L113" s="9" t="s">
        <v>951</v>
      </c>
      <c r="M113" s="9" t="s">
        <v>951</v>
      </c>
      <c r="N113" s="9" t="s">
        <v>951</v>
      </c>
      <c r="O113" s="2" t="s">
        <v>951</v>
      </c>
      <c r="P113" s="2" t="s">
        <v>951</v>
      </c>
      <c r="Q113" s="2" t="s">
        <v>951</v>
      </c>
      <c r="R113" s="2" t="s">
        <v>951</v>
      </c>
      <c r="S113" s="23" t="s">
        <v>951</v>
      </c>
      <c r="T113" s="1" t="s">
        <v>1380</v>
      </c>
    </row>
    <row r="114" customFormat="false" ht="15.75" hidden="false" customHeight="false" outlineLevel="0" collapsed="false">
      <c r="A114" s="2" t="s">
        <v>1381</v>
      </c>
      <c r="B114" s="6" t="n">
        <v>2008</v>
      </c>
      <c r="C114" s="1" t="s">
        <v>1382</v>
      </c>
      <c r="D114" s="72" t="n">
        <v>1.463</v>
      </c>
      <c r="E114" s="9" t="n">
        <v>19</v>
      </c>
      <c r="F114" s="9" t="n">
        <v>178</v>
      </c>
      <c r="G114" s="9" t="n">
        <v>256</v>
      </c>
      <c r="H114" s="1" t="s">
        <v>1369</v>
      </c>
      <c r="I114" s="1" t="s">
        <v>1370</v>
      </c>
      <c r="J114" s="78" t="s">
        <v>1371</v>
      </c>
      <c r="K114" s="83" t="n">
        <f aca="false">42/24</f>
        <v>1.75</v>
      </c>
      <c r="L114" s="9" t="s">
        <v>951</v>
      </c>
      <c r="M114" s="9" t="s">
        <v>951</v>
      </c>
      <c r="N114" s="9" t="s">
        <v>951</v>
      </c>
      <c r="O114" s="2" t="s">
        <v>951</v>
      </c>
      <c r="P114" s="2" t="s">
        <v>951</v>
      </c>
      <c r="Q114" s="2" t="s">
        <v>951</v>
      </c>
      <c r="R114" s="2" t="s">
        <v>951</v>
      </c>
      <c r="S114" s="23" t="s">
        <v>951</v>
      </c>
      <c r="T114" s="1" t="s">
        <v>1383</v>
      </c>
    </row>
    <row r="115" customFormat="false" ht="15.75" hidden="false" customHeight="false" outlineLevel="0" collapsed="false">
      <c r="A115" s="2" t="s">
        <v>1384</v>
      </c>
      <c r="B115" s="9" t="s">
        <v>951</v>
      </c>
      <c r="C115" s="9" t="s">
        <v>951</v>
      </c>
      <c r="D115" s="9" t="s">
        <v>951</v>
      </c>
      <c r="E115" s="9" t="s">
        <v>951</v>
      </c>
      <c r="F115" s="9" t="s">
        <v>951</v>
      </c>
      <c r="G115" s="9" t="s">
        <v>951</v>
      </c>
      <c r="H115" s="1" t="s">
        <v>951</v>
      </c>
      <c r="I115" s="1"/>
      <c r="J115" s="9" t="s">
        <v>951</v>
      </c>
      <c r="K115" s="9" t="s">
        <v>951</v>
      </c>
      <c r="L115" s="9" t="n">
        <v>1</v>
      </c>
      <c r="M115" s="9" t="s">
        <v>951</v>
      </c>
      <c r="N115" s="9" t="s">
        <v>951</v>
      </c>
      <c r="O115" s="2" t="s">
        <v>951</v>
      </c>
      <c r="P115" s="2" t="s">
        <v>951</v>
      </c>
      <c r="Q115" s="2" t="s">
        <v>951</v>
      </c>
      <c r="R115" s="2" t="s">
        <v>951</v>
      </c>
      <c r="S115" s="23" t="s">
        <v>951</v>
      </c>
      <c r="T115" s="1" t="s">
        <v>951</v>
      </c>
    </row>
    <row r="116" customFormat="false" ht="15.75" hidden="false" customHeight="false" outlineLevel="0" collapsed="false">
      <c r="A116" s="2" t="s">
        <v>1385</v>
      </c>
      <c r="B116" s="6" t="n">
        <v>2013</v>
      </c>
      <c r="C116" s="8" t="s">
        <v>967</v>
      </c>
      <c r="D116" s="84" t="n">
        <v>9.112</v>
      </c>
      <c r="E116" s="9" t="n">
        <v>172</v>
      </c>
      <c r="F116" s="9" t="n">
        <v>36</v>
      </c>
      <c r="G116" s="9" t="n">
        <v>134</v>
      </c>
      <c r="H116" s="1" t="s">
        <v>951</v>
      </c>
      <c r="I116" s="1" t="s">
        <v>951</v>
      </c>
      <c r="J116" s="1" t="s">
        <v>951</v>
      </c>
      <c r="K116" s="9" t="s">
        <v>951</v>
      </c>
      <c r="L116" s="9" t="s">
        <v>951</v>
      </c>
      <c r="M116" s="9" t="s">
        <v>951</v>
      </c>
      <c r="N116" s="9" t="s">
        <v>951</v>
      </c>
      <c r="O116" s="2" t="s">
        <v>951</v>
      </c>
      <c r="P116" s="2" t="s">
        <v>951</v>
      </c>
      <c r="Q116" s="2" t="s">
        <v>951</v>
      </c>
      <c r="R116" s="2" t="s">
        <v>951</v>
      </c>
      <c r="S116" s="23" t="s">
        <v>951</v>
      </c>
      <c r="T116" s="1" t="s">
        <v>1386</v>
      </c>
    </row>
    <row r="117" customFormat="false" ht="15.75" hidden="false" customHeight="false" outlineLevel="0" collapsed="false">
      <c r="A117" s="2" t="s">
        <v>1387</v>
      </c>
      <c r="B117" s="9" t="s">
        <v>1388</v>
      </c>
      <c r="C117" s="39" t="s">
        <v>1389</v>
      </c>
      <c r="D117" s="72" t="n">
        <v>14.63</v>
      </c>
      <c r="E117" s="9" t="s">
        <v>1390</v>
      </c>
      <c r="F117" s="9" t="s">
        <v>1391</v>
      </c>
      <c r="G117" s="9" t="s">
        <v>1392</v>
      </c>
      <c r="H117" s="1" t="s">
        <v>1393</v>
      </c>
      <c r="I117" s="1" t="s">
        <v>1394</v>
      </c>
      <c r="J117" s="1" t="s">
        <v>1395</v>
      </c>
      <c r="K117" s="77" t="n">
        <f aca="false">125/35</f>
        <v>3.571428571</v>
      </c>
      <c r="L117" s="9" t="n">
        <v>1.21</v>
      </c>
      <c r="M117" s="9" t="n">
        <v>400</v>
      </c>
      <c r="N117" s="9" t="n">
        <v>11</v>
      </c>
      <c r="O117" s="2" t="n">
        <v>1</v>
      </c>
      <c r="P117" s="2" t="n">
        <v>32</v>
      </c>
      <c r="Q117" s="2" t="n">
        <v>20</v>
      </c>
      <c r="R117" s="2" t="n">
        <v>90</v>
      </c>
      <c r="S117" s="79" t="s">
        <v>1396</v>
      </c>
      <c r="T117" s="39" t="s">
        <v>1397</v>
      </c>
    </row>
    <row r="118" customFormat="false" ht="15.75" hidden="false" customHeight="false" outlineLevel="0" collapsed="false">
      <c r="A118" s="2" t="s">
        <v>1398</v>
      </c>
      <c r="B118" s="9" t="s">
        <v>1399</v>
      </c>
      <c r="C118" s="39" t="s">
        <v>1400</v>
      </c>
      <c r="D118" s="72" t="s">
        <v>951</v>
      </c>
      <c r="E118" s="9" t="n">
        <v>36</v>
      </c>
      <c r="F118" s="9" t="s">
        <v>1401</v>
      </c>
      <c r="G118" s="9" t="s">
        <v>1402</v>
      </c>
      <c r="H118" s="1" t="s">
        <v>1403</v>
      </c>
      <c r="I118" s="1" t="s">
        <v>1404</v>
      </c>
      <c r="J118" s="78" t="s">
        <v>1405</v>
      </c>
      <c r="K118" s="83" t="n">
        <f aca="false">75/35</f>
        <v>2.142857143</v>
      </c>
      <c r="L118" s="9" t="s">
        <v>951</v>
      </c>
      <c r="M118" s="9" t="s">
        <v>951</v>
      </c>
      <c r="N118" s="9" t="s">
        <v>951</v>
      </c>
      <c r="O118" s="2" t="s">
        <v>951</v>
      </c>
      <c r="P118" s="2" t="s">
        <v>951</v>
      </c>
      <c r="Q118" s="2" t="s">
        <v>951</v>
      </c>
      <c r="R118" s="2" t="s">
        <v>951</v>
      </c>
      <c r="S118" s="23" t="s">
        <v>951</v>
      </c>
      <c r="T118" s="1" t="s">
        <v>1406</v>
      </c>
    </row>
    <row r="119" customFormat="false" ht="15.75" hidden="false" customHeight="false" outlineLevel="0" collapsed="false">
      <c r="A119" s="2" t="s">
        <v>1407</v>
      </c>
      <c r="B119" s="9" t="n">
        <v>2001</v>
      </c>
      <c r="C119" s="78" t="s">
        <v>1408</v>
      </c>
      <c r="D119" s="72" t="s">
        <v>951</v>
      </c>
      <c r="E119" s="9" t="n">
        <v>45</v>
      </c>
      <c r="F119" s="9" t="n">
        <v>561</v>
      </c>
      <c r="G119" s="9" t="n">
        <v>702</v>
      </c>
      <c r="H119" s="1" t="s">
        <v>1409</v>
      </c>
      <c r="I119" s="1" t="s">
        <v>1410</v>
      </c>
      <c r="J119" s="1" t="s">
        <v>1411</v>
      </c>
      <c r="K119" s="77" t="n">
        <f aca="false">65/41</f>
        <v>1.585365854</v>
      </c>
      <c r="L119" s="9" t="s">
        <v>951</v>
      </c>
      <c r="M119" s="9" t="s">
        <v>951</v>
      </c>
      <c r="N119" s="9" t="s">
        <v>951</v>
      </c>
      <c r="O119" s="2" t="s">
        <v>951</v>
      </c>
      <c r="P119" s="2" t="s">
        <v>951</v>
      </c>
      <c r="Q119" s="2" t="s">
        <v>951</v>
      </c>
      <c r="R119" s="2" t="s">
        <v>951</v>
      </c>
      <c r="S119" s="23" t="s">
        <v>951</v>
      </c>
      <c r="T119" s="78" t="s">
        <v>1412</v>
      </c>
    </row>
    <row r="120" customFormat="false" ht="15.75" hidden="false" customHeight="false" outlineLevel="0" collapsed="false">
      <c r="A120" s="2" t="s">
        <v>1413</v>
      </c>
      <c r="B120" s="9" t="n">
        <v>1965</v>
      </c>
      <c r="C120" s="39" t="s">
        <v>1414</v>
      </c>
      <c r="D120" s="84" t="n">
        <v>0.787</v>
      </c>
      <c r="E120" s="9" t="n">
        <v>27</v>
      </c>
      <c r="F120" s="9" t="n">
        <v>106</v>
      </c>
      <c r="G120" s="9" t="n">
        <v>145</v>
      </c>
      <c r="H120" s="1" t="s">
        <v>951</v>
      </c>
      <c r="I120" s="1" t="s">
        <v>951</v>
      </c>
      <c r="J120" s="1" t="s">
        <v>951</v>
      </c>
      <c r="K120" s="9" t="s">
        <v>951</v>
      </c>
      <c r="L120" s="9" t="s">
        <v>951</v>
      </c>
      <c r="M120" s="9" t="s">
        <v>951</v>
      </c>
      <c r="N120" s="9" t="s">
        <v>951</v>
      </c>
      <c r="O120" s="2" t="s">
        <v>951</v>
      </c>
      <c r="P120" s="2" t="s">
        <v>951</v>
      </c>
      <c r="Q120" s="2" t="s">
        <v>951</v>
      </c>
      <c r="R120" s="2" t="s">
        <v>951</v>
      </c>
      <c r="S120" s="23" t="s">
        <v>951</v>
      </c>
      <c r="T120" s="1" t="s">
        <v>1415</v>
      </c>
    </row>
    <row r="121" customFormat="false" ht="15.75" hidden="false" customHeight="false" outlineLevel="0" collapsed="false">
      <c r="A121" s="2" t="s">
        <v>488</v>
      </c>
      <c r="B121" s="9" t="n">
        <v>2016</v>
      </c>
      <c r="C121" s="1" t="s">
        <v>1045</v>
      </c>
      <c r="D121" s="9" t="s">
        <v>951</v>
      </c>
      <c r="E121" s="9" t="s">
        <v>951</v>
      </c>
      <c r="F121" s="9" t="s">
        <v>951</v>
      </c>
      <c r="G121" s="9" t="n">
        <v>473</v>
      </c>
      <c r="H121" s="2" t="s">
        <v>951</v>
      </c>
      <c r="I121" s="1"/>
      <c r="J121" s="1" t="s">
        <v>1416</v>
      </c>
      <c r="K121" s="77" t="n">
        <f aca="false">77/19</f>
        <v>4.052631579</v>
      </c>
      <c r="L121" s="9" t="n">
        <v>1</v>
      </c>
      <c r="M121" s="9" t="s">
        <v>951</v>
      </c>
      <c r="N121" s="9" t="s">
        <v>951</v>
      </c>
      <c r="O121" s="2" t="s">
        <v>951</v>
      </c>
      <c r="P121" s="2" t="s">
        <v>951</v>
      </c>
      <c r="Q121" s="2" t="s">
        <v>951</v>
      </c>
      <c r="R121" s="2" t="s">
        <v>951</v>
      </c>
      <c r="S121" s="23" t="s">
        <v>951</v>
      </c>
      <c r="T121" s="23" t="s">
        <v>1417</v>
      </c>
    </row>
    <row r="122" customFormat="false" ht="15.75" hidden="false" customHeight="false" outlineLevel="0" collapsed="false">
      <c r="A122" s="2" t="s">
        <v>1418</v>
      </c>
      <c r="B122" s="9" t="n">
        <v>2013</v>
      </c>
      <c r="C122" s="1" t="s">
        <v>1419</v>
      </c>
      <c r="D122" s="84" t="n">
        <v>2.138</v>
      </c>
      <c r="E122" s="9" t="n">
        <v>43</v>
      </c>
      <c r="F122" s="9" t="n">
        <v>17</v>
      </c>
      <c r="G122" s="9" t="n">
        <v>54</v>
      </c>
      <c r="H122" s="1" t="s">
        <v>951</v>
      </c>
      <c r="I122" s="1" t="s">
        <v>951</v>
      </c>
      <c r="J122" s="1" t="s">
        <v>951</v>
      </c>
      <c r="K122" s="9" t="s">
        <v>951</v>
      </c>
      <c r="L122" s="9" t="s">
        <v>951</v>
      </c>
      <c r="M122" s="9" t="s">
        <v>951</v>
      </c>
      <c r="N122" s="9" t="s">
        <v>951</v>
      </c>
      <c r="O122" s="2" t="s">
        <v>951</v>
      </c>
      <c r="P122" s="2" t="s">
        <v>951</v>
      </c>
      <c r="Q122" s="2" t="s">
        <v>951</v>
      </c>
      <c r="R122" s="2" t="s">
        <v>951</v>
      </c>
      <c r="S122" s="23" t="s">
        <v>951</v>
      </c>
      <c r="T122" s="80" t="s">
        <v>1420</v>
      </c>
    </row>
    <row r="123" customFormat="false" ht="15.75" hidden="false" customHeight="false" outlineLevel="0" collapsed="false">
      <c r="A123" s="2" t="s">
        <v>1421</v>
      </c>
      <c r="B123" s="9" t="n">
        <v>2013</v>
      </c>
      <c r="C123" s="1" t="s">
        <v>970</v>
      </c>
      <c r="D123" s="9" t="s">
        <v>951</v>
      </c>
      <c r="E123" s="9" t="s">
        <v>951</v>
      </c>
      <c r="F123" s="9" t="s">
        <v>951</v>
      </c>
      <c r="G123" s="9" t="n">
        <v>255</v>
      </c>
      <c r="H123" s="1" t="s">
        <v>951</v>
      </c>
      <c r="I123" s="1"/>
      <c r="J123" s="1" t="s">
        <v>1422</v>
      </c>
      <c r="K123" s="77" t="n">
        <f aca="false">22/13</f>
        <v>1.692307692</v>
      </c>
      <c r="L123" s="9" t="n">
        <v>2.1</v>
      </c>
      <c r="M123" s="9" t="s">
        <v>951</v>
      </c>
      <c r="N123" s="9" t="s">
        <v>951</v>
      </c>
      <c r="O123" s="2" t="s">
        <v>951</v>
      </c>
      <c r="P123" s="2" t="s">
        <v>951</v>
      </c>
      <c r="Q123" s="2" t="s">
        <v>951</v>
      </c>
      <c r="R123" s="2" t="s">
        <v>951</v>
      </c>
      <c r="S123" s="23" t="s">
        <v>951</v>
      </c>
      <c r="T123" s="1" t="s">
        <v>1423</v>
      </c>
    </row>
    <row r="124" customFormat="false" ht="15.75" hidden="false" customHeight="false" outlineLevel="0" collapsed="false">
      <c r="A124" s="2" t="s">
        <v>1424</v>
      </c>
      <c r="B124" s="9" t="n">
        <v>2014</v>
      </c>
      <c r="C124" s="39" t="s">
        <v>967</v>
      </c>
      <c r="D124" s="84" t="n">
        <v>9.112</v>
      </c>
      <c r="E124" s="9" t="n">
        <v>172</v>
      </c>
      <c r="F124" s="9" t="n">
        <v>25</v>
      </c>
      <c r="G124" s="9" t="n">
        <v>138</v>
      </c>
      <c r="H124" s="1" t="s">
        <v>1425</v>
      </c>
      <c r="I124" s="1" t="s">
        <v>1426</v>
      </c>
      <c r="J124" s="78" t="s">
        <v>1427</v>
      </c>
      <c r="K124" s="83" t="n">
        <f aca="false">13/13</f>
        <v>1</v>
      </c>
      <c r="L124" s="9" t="s">
        <v>951</v>
      </c>
      <c r="M124" s="9" t="s">
        <v>951</v>
      </c>
      <c r="N124" s="9" t="s">
        <v>951</v>
      </c>
      <c r="O124" s="2" t="s">
        <v>951</v>
      </c>
      <c r="P124" s="2" t="s">
        <v>951</v>
      </c>
      <c r="Q124" s="2" t="s">
        <v>951</v>
      </c>
      <c r="R124" s="2" t="s">
        <v>951</v>
      </c>
      <c r="S124" s="23" t="s">
        <v>951</v>
      </c>
      <c r="T124" s="1" t="s">
        <v>1428</v>
      </c>
    </row>
    <row r="125" customFormat="false" ht="15.75" hidden="false" customHeight="false" outlineLevel="0" collapsed="false">
      <c r="A125" s="2" t="s">
        <v>1429</v>
      </c>
      <c r="B125" s="82" t="n">
        <v>2011</v>
      </c>
      <c r="C125" s="1" t="s">
        <v>1132</v>
      </c>
      <c r="D125" s="72" t="n">
        <v>14.63</v>
      </c>
      <c r="E125" s="9" t="n">
        <v>107</v>
      </c>
      <c r="F125" s="9" t="n">
        <v>83</v>
      </c>
      <c r="G125" s="9" t="n">
        <v>144</v>
      </c>
      <c r="H125" s="1" t="s">
        <v>951</v>
      </c>
      <c r="I125" s="1" t="s">
        <v>951</v>
      </c>
      <c r="J125" s="1" t="s">
        <v>951</v>
      </c>
      <c r="K125" s="9" t="s">
        <v>951</v>
      </c>
      <c r="L125" s="9" t="s">
        <v>951</v>
      </c>
      <c r="M125" s="9" t="s">
        <v>951</v>
      </c>
      <c r="N125" s="9" t="s">
        <v>951</v>
      </c>
      <c r="O125" s="2" t="s">
        <v>951</v>
      </c>
      <c r="P125" s="2" t="s">
        <v>951</v>
      </c>
      <c r="Q125" s="2" t="s">
        <v>951</v>
      </c>
      <c r="R125" s="2" t="s">
        <v>951</v>
      </c>
      <c r="S125" s="23" t="s">
        <v>951</v>
      </c>
      <c r="T125" s="1" t="s">
        <v>1430</v>
      </c>
    </row>
    <row r="126" customFormat="false" ht="15.75" hidden="false" customHeight="false" outlineLevel="0" collapsed="false">
      <c r="A126" s="2" t="s">
        <v>1431</v>
      </c>
      <c r="B126" s="9" t="n">
        <v>2014</v>
      </c>
      <c r="C126" s="39" t="s">
        <v>1432</v>
      </c>
      <c r="D126" s="9" t="s">
        <v>951</v>
      </c>
      <c r="E126" s="9" t="s">
        <v>951</v>
      </c>
      <c r="F126" s="9" t="s">
        <v>951</v>
      </c>
      <c r="G126" s="9" t="n">
        <v>74</v>
      </c>
      <c r="H126" s="2" t="s">
        <v>951</v>
      </c>
      <c r="I126" s="1"/>
      <c r="J126" s="1" t="s">
        <v>1433</v>
      </c>
      <c r="K126" s="77" t="n">
        <f aca="false">63/16</f>
        <v>3.9375</v>
      </c>
      <c r="L126" s="9" t="n">
        <v>1</v>
      </c>
      <c r="M126" s="9" t="n">
        <v>64</v>
      </c>
      <c r="N126" s="9" t="n">
        <v>1</v>
      </c>
      <c r="O126" s="2" t="n">
        <v>4</v>
      </c>
      <c r="P126" s="2" t="n">
        <v>4</v>
      </c>
      <c r="Q126" s="2" t="n">
        <v>0</v>
      </c>
      <c r="R126" s="2" t="n">
        <v>10</v>
      </c>
      <c r="S126" s="81" t="s">
        <v>1434</v>
      </c>
      <c r="T126" s="23" t="s">
        <v>1435</v>
      </c>
    </row>
    <row r="127" customFormat="false" ht="15.75" hidden="false" customHeight="false" outlineLevel="0" collapsed="false">
      <c r="A127" s="2" t="s">
        <v>1436</v>
      </c>
      <c r="B127" s="91" t="n">
        <v>2008</v>
      </c>
      <c r="C127" s="80" t="s">
        <v>1132</v>
      </c>
      <c r="D127" s="72" t="n">
        <v>14.63</v>
      </c>
      <c r="E127" s="9" t="n">
        <v>107</v>
      </c>
      <c r="F127" s="9" t="n">
        <v>457</v>
      </c>
      <c r="G127" s="9" t="n">
        <v>684</v>
      </c>
      <c r="H127" s="1" t="s">
        <v>1437</v>
      </c>
      <c r="I127" s="1" t="s">
        <v>1438</v>
      </c>
      <c r="J127" s="78" t="s">
        <v>1439</v>
      </c>
      <c r="K127" s="83" t="n">
        <f aca="false">36/38</f>
        <v>0.947368421052632</v>
      </c>
      <c r="L127" s="9" t="n">
        <v>1</v>
      </c>
      <c r="M127" s="9" t="n">
        <v>3</v>
      </c>
      <c r="N127" s="9" t="n">
        <v>1</v>
      </c>
      <c r="O127" s="2" t="n">
        <v>0</v>
      </c>
      <c r="P127" s="2" t="n">
        <v>0</v>
      </c>
      <c r="Q127" s="2" t="n">
        <v>0</v>
      </c>
      <c r="R127" s="2" t="n">
        <v>0</v>
      </c>
      <c r="S127" s="79" t="s">
        <v>1440</v>
      </c>
      <c r="T127" s="1" t="s">
        <v>1441</v>
      </c>
    </row>
    <row r="128" customFormat="false" ht="15.75" hidden="false" customHeight="false" outlineLevel="0" collapsed="false">
      <c r="A128" s="2" t="s">
        <v>1442</v>
      </c>
      <c r="B128" s="91" t="n">
        <v>2008</v>
      </c>
      <c r="C128" s="1" t="s">
        <v>1132</v>
      </c>
      <c r="D128" s="72" t="n">
        <v>14.63</v>
      </c>
      <c r="E128" s="9" t="n">
        <v>107</v>
      </c>
      <c r="F128" s="6" t="n">
        <v>457</v>
      </c>
      <c r="G128" s="9" t="n">
        <v>684</v>
      </c>
      <c r="H128" s="1" t="s">
        <v>1437</v>
      </c>
      <c r="I128" s="1" t="s">
        <v>1438</v>
      </c>
      <c r="J128" s="78" t="s">
        <v>1439</v>
      </c>
      <c r="K128" s="83" t="n">
        <f aca="false">36/38</f>
        <v>0.947368421052632</v>
      </c>
      <c r="L128" s="9" t="n">
        <v>1</v>
      </c>
      <c r="M128" s="9" t="n">
        <v>3</v>
      </c>
      <c r="N128" s="9" t="n">
        <v>1</v>
      </c>
      <c r="O128" s="2" t="n">
        <v>0</v>
      </c>
      <c r="P128" s="2" t="n">
        <v>0</v>
      </c>
      <c r="Q128" s="2" t="n">
        <v>0</v>
      </c>
      <c r="R128" s="2" t="n">
        <v>0</v>
      </c>
      <c r="S128" s="79" t="s">
        <v>1440</v>
      </c>
      <c r="T128" s="80" t="s">
        <v>1441</v>
      </c>
    </row>
    <row r="129" customFormat="false" ht="15.75" hidden="false" customHeight="false" outlineLevel="0" collapsed="false">
      <c r="A129" s="2" t="s">
        <v>1443</v>
      </c>
      <c r="B129" s="9" t="n">
        <v>2010</v>
      </c>
      <c r="C129" s="82" t="s">
        <v>970</v>
      </c>
      <c r="D129" s="72"/>
      <c r="E129" s="9"/>
      <c r="F129" s="9"/>
      <c r="G129" s="9" t="n">
        <v>17383</v>
      </c>
      <c r="H129" s="1"/>
      <c r="I129" s="1"/>
      <c r="J129" s="1" t="s">
        <v>1444</v>
      </c>
      <c r="K129" s="77" t="n">
        <f aca="false">59/19</f>
        <v>3.105263158</v>
      </c>
      <c r="L129" s="9" t="n">
        <v>1</v>
      </c>
      <c r="M129" s="9" t="s">
        <v>951</v>
      </c>
      <c r="N129" s="9" t="s">
        <v>951</v>
      </c>
      <c r="O129" s="2" t="s">
        <v>951</v>
      </c>
      <c r="P129" s="2" t="s">
        <v>951</v>
      </c>
      <c r="Q129" s="2" t="s">
        <v>951</v>
      </c>
      <c r="R129" s="2" t="s">
        <v>951</v>
      </c>
      <c r="S129" s="23" t="s">
        <v>951</v>
      </c>
      <c r="T129" s="78" t="s">
        <v>1445</v>
      </c>
    </row>
    <row r="130" customFormat="false" ht="15.75" hidden="false" customHeight="false" outlineLevel="0" collapsed="false">
      <c r="A130" s="2" t="s">
        <v>179</v>
      </c>
      <c r="B130" s="9" t="n">
        <v>2007</v>
      </c>
      <c r="C130" s="90" t="s">
        <v>1274</v>
      </c>
      <c r="D130" s="72" t="s">
        <v>951</v>
      </c>
      <c r="E130" s="9" t="s">
        <v>951</v>
      </c>
      <c r="F130" s="9" t="n">
        <v>98</v>
      </c>
      <c r="G130" s="9" t="n">
        <v>156</v>
      </c>
      <c r="H130" s="1" t="s">
        <v>1446</v>
      </c>
      <c r="I130" s="1" t="s">
        <v>1447</v>
      </c>
      <c r="J130" s="1" t="s">
        <v>1277</v>
      </c>
      <c r="K130" s="77" t="n">
        <f aca="false">62/51</f>
        <v>1.215686275</v>
      </c>
      <c r="L130" s="9" t="s">
        <v>951</v>
      </c>
      <c r="M130" s="9" t="s">
        <v>951</v>
      </c>
      <c r="N130" s="9" t="s">
        <v>951</v>
      </c>
      <c r="O130" s="2" t="s">
        <v>951</v>
      </c>
      <c r="P130" s="2" t="s">
        <v>951</v>
      </c>
      <c r="Q130" s="2" t="s">
        <v>951</v>
      </c>
      <c r="R130" s="2" t="s">
        <v>951</v>
      </c>
      <c r="S130" s="23" t="s">
        <v>951</v>
      </c>
      <c r="T130" s="80" t="s">
        <v>1278</v>
      </c>
    </row>
    <row r="131" customFormat="false" ht="15.75" hidden="false" customHeight="false" outlineLevel="0" collapsed="false">
      <c r="A131" s="2" t="s">
        <v>489</v>
      </c>
      <c r="B131" s="9" t="n">
        <v>2020</v>
      </c>
      <c r="C131" s="1" t="s">
        <v>1448</v>
      </c>
      <c r="D131" s="9" t="s">
        <v>951</v>
      </c>
      <c r="E131" s="9" t="s">
        <v>951</v>
      </c>
      <c r="F131" s="9" t="s">
        <v>951</v>
      </c>
      <c r="G131" s="9" t="n">
        <v>3</v>
      </c>
      <c r="H131" s="1" t="s">
        <v>951</v>
      </c>
      <c r="I131" s="1"/>
      <c r="J131" s="1" t="s">
        <v>1449</v>
      </c>
      <c r="K131" s="77" t="n">
        <f aca="false">39/20</f>
        <v>1.95</v>
      </c>
      <c r="L131" s="9" t="n">
        <v>1</v>
      </c>
      <c r="M131" s="9" t="n">
        <v>213</v>
      </c>
      <c r="N131" s="9" t="n">
        <v>5</v>
      </c>
      <c r="O131" s="2" t="n">
        <v>0</v>
      </c>
      <c r="P131" s="2" t="n">
        <v>1</v>
      </c>
      <c r="Q131" s="2" t="n">
        <v>20</v>
      </c>
      <c r="R131" s="2" t="n">
        <v>7</v>
      </c>
      <c r="S131" s="81" t="s">
        <v>1450</v>
      </c>
      <c r="T131" s="23" t="s">
        <v>1451</v>
      </c>
    </row>
    <row r="132" customFormat="false" ht="15.75" hidden="false" customHeight="false" outlineLevel="0" collapsed="false">
      <c r="A132" s="2" t="s">
        <v>491</v>
      </c>
      <c r="B132" s="9" t="n">
        <v>2020</v>
      </c>
      <c r="C132" s="1" t="s">
        <v>1448</v>
      </c>
      <c r="D132" s="9" t="s">
        <v>951</v>
      </c>
      <c r="E132" s="9" t="s">
        <v>951</v>
      </c>
      <c r="F132" s="9" t="s">
        <v>951</v>
      </c>
      <c r="G132" s="9" t="n">
        <v>3</v>
      </c>
      <c r="H132" s="1" t="s">
        <v>951</v>
      </c>
      <c r="I132" s="1"/>
      <c r="J132" s="1" t="s">
        <v>1449</v>
      </c>
      <c r="K132" s="77" t="n">
        <f aca="false">39/20</f>
        <v>1.95</v>
      </c>
      <c r="L132" s="9" t="n">
        <v>1</v>
      </c>
      <c r="M132" s="9" t="n">
        <v>213</v>
      </c>
      <c r="N132" s="9" t="n">
        <v>5</v>
      </c>
      <c r="O132" s="2" t="n">
        <v>0</v>
      </c>
      <c r="P132" s="2" t="n">
        <v>1</v>
      </c>
      <c r="Q132" s="2" t="n">
        <v>20</v>
      </c>
      <c r="R132" s="2" t="n">
        <v>7</v>
      </c>
      <c r="S132" s="81" t="s">
        <v>1450</v>
      </c>
      <c r="T132" s="23" t="s">
        <v>1451</v>
      </c>
    </row>
    <row r="133" customFormat="false" ht="15.75" hidden="false" customHeight="false" outlineLevel="0" collapsed="false">
      <c r="A133" s="2" t="s">
        <v>490</v>
      </c>
      <c r="B133" s="9" t="n">
        <v>2020</v>
      </c>
      <c r="C133" s="1" t="s">
        <v>1448</v>
      </c>
      <c r="D133" s="9" t="s">
        <v>951</v>
      </c>
      <c r="E133" s="9" t="s">
        <v>951</v>
      </c>
      <c r="F133" s="9" t="s">
        <v>951</v>
      </c>
      <c r="G133" s="9" t="n">
        <v>3</v>
      </c>
      <c r="H133" s="1" t="s">
        <v>951</v>
      </c>
      <c r="I133" s="1"/>
      <c r="J133" s="1" t="s">
        <v>1449</v>
      </c>
      <c r="K133" s="77" t="n">
        <f aca="false">39/20</f>
        <v>1.95</v>
      </c>
      <c r="L133" s="9" t="n">
        <v>1</v>
      </c>
      <c r="M133" s="9" t="n">
        <v>213</v>
      </c>
      <c r="N133" s="9" t="n">
        <v>5</v>
      </c>
      <c r="O133" s="2" t="n">
        <v>0</v>
      </c>
      <c r="P133" s="2" t="n">
        <v>1</v>
      </c>
      <c r="Q133" s="2" t="n">
        <v>20</v>
      </c>
      <c r="R133" s="2" t="n">
        <v>7</v>
      </c>
      <c r="S133" s="81" t="s">
        <v>1450</v>
      </c>
      <c r="T133" s="23" t="s">
        <v>1451</v>
      </c>
    </row>
    <row r="134" customFormat="false" ht="15.75" hidden="false" customHeight="false" outlineLevel="0" collapsed="false">
      <c r="A134" s="2" t="s">
        <v>492</v>
      </c>
      <c r="B134" s="9" t="n">
        <v>2015</v>
      </c>
      <c r="C134" s="1" t="s">
        <v>1116</v>
      </c>
      <c r="D134" s="9" t="s">
        <v>951</v>
      </c>
      <c r="E134" s="9" t="s">
        <v>951</v>
      </c>
      <c r="F134" s="9" t="s">
        <v>951</v>
      </c>
      <c r="G134" s="9" t="n">
        <v>21</v>
      </c>
      <c r="H134" s="2" t="s">
        <v>951</v>
      </c>
      <c r="I134" s="1"/>
      <c r="J134" s="1" t="s">
        <v>1452</v>
      </c>
      <c r="K134" s="77" t="n">
        <f aca="false">13/5</f>
        <v>2.6</v>
      </c>
      <c r="L134" s="9" t="n">
        <v>1</v>
      </c>
      <c r="M134" s="9" t="n">
        <v>93</v>
      </c>
      <c r="N134" s="9" t="n">
        <v>1</v>
      </c>
      <c r="O134" s="2" t="n">
        <v>3</v>
      </c>
      <c r="P134" s="2" t="n">
        <v>4</v>
      </c>
      <c r="Q134" s="2" t="n">
        <v>0</v>
      </c>
      <c r="R134" s="2" t="n">
        <v>3</v>
      </c>
      <c r="S134" s="81" t="s">
        <v>1453</v>
      </c>
      <c r="T134" s="78" t="s">
        <v>1454</v>
      </c>
    </row>
    <row r="135" customFormat="false" ht="15.75" hidden="false" customHeight="false" outlineLevel="0" collapsed="false">
      <c r="A135" s="2" t="s">
        <v>1455</v>
      </c>
      <c r="B135" s="9" t="n">
        <v>2016</v>
      </c>
      <c r="C135" s="1" t="s">
        <v>970</v>
      </c>
      <c r="D135" s="72"/>
      <c r="E135" s="9"/>
      <c r="F135" s="9"/>
      <c r="G135" s="9" t="n">
        <v>24</v>
      </c>
      <c r="H135" s="1"/>
      <c r="I135" s="1"/>
      <c r="J135" s="1" t="s">
        <v>1456</v>
      </c>
      <c r="K135" s="77" t="n">
        <f aca="false">52/16</f>
        <v>3.25</v>
      </c>
      <c r="L135" s="9" t="n">
        <v>1</v>
      </c>
      <c r="M135" s="9" t="n">
        <v>93</v>
      </c>
      <c r="N135" s="9" t="n">
        <v>1</v>
      </c>
      <c r="O135" s="76" t="n">
        <v>0</v>
      </c>
      <c r="P135" s="76" t="n">
        <v>0</v>
      </c>
      <c r="Q135" s="76" t="n">
        <v>0</v>
      </c>
      <c r="R135" s="76" t="n">
        <v>0</v>
      </c>
      <c r="S135" s="76" t="s">
        <v>1457</v>
      </c>
      <c r="T135" s="1" t="s">
        <v>1458</v>
      </c>
    </row>
    <row r="136" customFormat="false" ht="15.75" hidden="false" customHeight="false" outlineLevel="0" collapsed="false">
      <c r="A136" s="2" t="s">
        <v>1459</v>
      </c>
      <c r="B136" s="9" t="n">
        <v>2009</v>
      </c>
      <c r="C136" s="39" t="s">
        <v>1460</v>
      </c>
      <c r="D136" s="72" t="n">
        <v>7.528</v>
      </c>
      <c r="E136" s="9" t="n">
        <v>109</v>
      </c>
      <c r="F136" s="9" t="n">
        <v>54</v>
      </c>
      <c r="G136" s="9" t="n">
        <v>123</v>
      </c>
      <c r="H136" s="1" t="s">
        <v>1461</v>
      </c>
      <c r="I136" s="1" t="s">
        <v>1462</v>
      </c>
      <c r="J136" s="1" t="s">
        <v>1463</v>
      </c>
      <c r="K136" s="77" t="n">
        <f aca="false">33/23</f>
        <v>1.434782609</v>
      </c>
      <c r="L136" s="9" t="s">
        <v>951</v>
      </c>
      <c r="M136" s="9" t="s">
        <v>951</v>
      </c>
      <c r="N136" s="9" t="s">
        <v>951</v>
      </c>
      <c r="O136" s="2" t="s">
        <v>951</v>
      </c>
      <c r="P136" s="2" t="s">
        <v>951</v>
      </c>
      <c r="Q136" s="2" t="s">
        <v>951</v>
      </c>
      <c r="R136" s="2" t="s">
        <v>951</v>
      </c>
      <c r="S136" s="23" t="s">
        <v>951</v>
      </c>
      <c r="T136" s="1" t="s">
        <v>1464</v>
      </c>
    </row>
    <row r="137" customFormat="false" ht="15.75" hidden="false" customHeight="false" outlineLevel="0" collapsed="false">
      <c r="A137" s="2" t="s">
        <v>1465</v>
      </c>
      <c r="B137" s="9" t="n">
        <v>2012</v>
      </c>
      <c r="C137" s="1" t="s">
        <v>1466</v>
      </c>
      <c r="D137" s="9" t="s">
        <v>951</v>
      </c>
      <c r="E137" s="9" t="s">
        <v>951</v>
      </c>
      <c r="F137" s="9" t="s">
        <v>951</v>
      </c>
      <c r="G137" s="9" t="n">
        <v>91</v>
      </c>
      <c r="H137" s="1" t="s">
        <v>951</v>
      </c>
      <c r="I137" s="1"/>
      <c r="J137" s="1" t="s">
        <v>1467</v>
      </c>
      <c r="K137" s="77" t="n">
        <f aca="false">122/28</f>
        <v>4.357142857</v>
      </c>
      <c r="L137" s="9" t="n">
        <v>1.1</v>
      </c>
      <c r="M137" s="9" t="s">
        <v>951</v>
      </c>
      <c r="N137" s="9" t="s">
        <v>951</v>
      </c>
      <c r="O137" s="2" t="s">
        <v>951</v>
      </c>
      <c r="P137" s="2" t="s">
        <v>951</v>
      </c>
      <c r="Q137" s="2" t="s">
        <v>951</v>
      </c>
      <c r="R137" s="2" t="s">
        <v>951</v>
      </c>
      <c r="S137" s="23" t="s">
        <v>951</v>
      </c>
      <c r="T137" s="1" t="s">
        <v>1468</v>
      </c>
    </row>
    <row r="138" customFormat="false" ht="15.75" hidden="false" customHeight="false" outlineLevel="0" collapsed="false">
      <c r="A138" s="2" t="s">
        <v>1469</v>
      </c>
      <c r="B138" s="82" t="n">
        <v>2012</v>
      </c>
      <c r="C138" s="39" t="s">
        <v>970</v>
      </c>
      <c r="D138" s="72" t="n">
        <v>4.981</v>
      </c>
      <c r="E138" s="9" t="n">
        <v>106</v>
      </c>
      <c r="F138" s="9" t="n">
        <v>15</v>
      </c>
      <c r="G138" s="9" t="n">
        <v>96</v>
      </c>
      <c r="H138" s="1" t="s">
        <v>1470</v>
      </c>
      <c r="I138" s="1" t="s">
        <v>1471</v>
      </c>
      <c r="J138" s="78" t="s">
        <v>1472</v>
      </c>
      <c r="K138" s="83" t="n">
        <f aca="false">22/10</f>
        <v>2.2</v>
      </c>
      <c r="L138" s="9" t="n">
        <v>1</v>
      </c>
      <c r="M138" s="9" t="n">
        <v>12</v>
      </c>
      <c r="N138" s="9" t="n">
        <v>2</v>
      </c>
      <c r="O138" s="2" t="n">
        <v>2</v>
      </c>
      <c r="P138" s="2" t="n">
        <v>0</v>
      </c>
      <c r="Q138" s="2" t="n">
        <v>0</v>
      </c>
      <c r="R138" s="2" t="n">
        <v>2</v>
      </c>
      <c r="S138" s="79" t="s">
        <v>1473</v>
      </c>
      <c r="T138" s="1" t="s">
        <v>1474</v>
      </c>
    </row>
    <row r="139" customFormat="false" ht="15.75" hidden="false" customHeight="false" outlineLevel="0" collapsed="false">
      <c r="A139" s="2" t="s">
        <v>29</v>
      </c>
      <c r="B139" s="6" t="n">
        <v>2001</v>
      </c>
      <c r="C139" s="8" t="s">
        <v>1475</v>
      </c>
      <c r="D139" s="72" t="s">
        <v>1338</v>
      </c>
      <c r="E139" s="9" t="n">
        <v>62</v>
      </c>
      <c r="F139" s="9" t="n">
        <v>198</v>
      </c>
      <c r="G139" s="9" t="n">
        <v>318</v>
      </c>
      <c r="H139" s="1" t="s">
        <v>1476</v>
      </c>
      <c r="I139" s="1" t="s">
        <v>1477</v>
      </c>
      <c r="J139" s="1" t="s">
        <v>1478</v>
      </c>
      <c r="K139" s="77" t="n">
        <f aca="false">45/32</f>
        <v>1.40625</v>
      </c>
      <c r="L139" s="9" t="s">
        <v>951</v>
      </c>
      <c r="M139" s="9" t="s">
        <v>951</v>
      </c>
      <c r="N139" s="9" t="s">
        <v>951</v>
      </c>
      <c r="O139" s="2" t="s">
        <v>951</v>
      </c>
      <c r="P139" s="2" t="s">
        <v>951</v>
      </c>
      <c r="Q139" s="2" t="s">
        <v>951</v>
      </c>
      <c r="R139" s="2" t="s">
        <v>951</v>
      </c>
      <c r="S139" s="23" t="s">
        <v>951</v>
      </c>
      <c r="T139" s="1" t="s">
        <v>1479</v>
      </c>
    </row>
    <row r="140" customFormat="false" ht="15.75" hidden="false" customHeight="false" outlineLevel="0" collapsed="false">
      <c r="A140" s="2" t="s">
        <v>1480</v>
      </c>
      <c r="B140" s="9" t="n">
        <v>2014</v>
      </c>
      <c r="C140" s="39" t="s">
        <v>1460</v>
      </c>
      <c r="D140" s="9" t="s">
        <v>951</v>
      </c>
      <c r="E140" s="9" t="s">
        <v>951</v>
      </c>
      <c r="F140" s="9" t="s">
        <v>951</v>
      </c>
      <c r="G140" s="9" t="n">
        <v>52</v>
      </c>
      <c r="H140" s="2" t="s">
        <v>951</v>
      </c>
      <c r="I140" s="1"/>
      <c r="J140" s="1" t="s">
        <v>1481</v>
      </c>
      <c r="K140" s="77" t="n">
        <f aca="false">33/13</f>
        <v>2.538461538</v>
      </c>
      <c r="L140" s="9" t="n">
        <v>2.1</v>
      </c>
      <c r="M140" s="9" t="s">
        <v>951</v>
      </c>
      <c r="N140" s="9" t="s">
        <v>951</v>
      </c>
      <c r="O140" s="2" t="s">
        <v>951</v>
      </c>
      <c r="P140" s="2" t="s">
        <v>951</v>
      </c>
      <c r="Q140" s="2" t="s">
        <v>951</v>
      </c>
      <c r="R140" s="2" t="s">
        <v>951</v>
      </c>
      <c r="S140" s="23" t="s">
        <v>951</v>
      </c>
      <c r="T140" s="1" t="s">
        <v>1482</v>
      </c>
    </row>
    <row r="141" customFormat="false" ht="15.75" hidden="false" customHeight="false" outlineLevel="0" collapsed="false">
      <c r="A141" s="2" t="s">
        <v>1483</v>
      </c>
      <c r="B141" s="87" t="n">
        <v>2011</v>
      </c>
      <c r="C141" s="88" t="s">
        <v>970</v>
      </c>
      <c r="D141" s="9" t="s">
        <v>951</v>
      </c>
      <c r="E141" s="9" t="s">
        <v>951</v>
      </c>
      <c r="F141" s="9" t="s">
        <v>951</v>
      </c>
      <c r="G141" s="9" t="n">
        <v>392</v>
      </c>
      <c r="H141" s="1" t="s">
        <v>951</v>
      </c>
      <c r="I141" s="1"/>
      <c r="J141" s="1" t="s">
        <v>1484</v>
      </c>
      <c r="K141" s="77" t="n">
        <f aca="false">16/9</f>
        <v>1.777777778</v>
      </c>
      <c r="L141" s="9" t="n">
        <v>1.4</v>
      </c>
      <c r="M141" s="9" t="s">
        <v>951</v>
      </c>
      <c r="N141" s="9" t="s">
        <v>951</v>
      </c>
      <c r="O141" s="2" t="s">
        <v>951</v>
      </c>
      <c r="P141" s="2" t="s">
        <v>951</v>
      </c>
      <c r="Q141" s="2" t="s">
        <v>951</v>
      </c>
      <c r="R141" s="2" t="s">
        <v>951</v>
      </c>
      <c r="S141" s="23" t="s">
        <v>951</v>
      </c>
      <c r="T141" s="23" t="s">
        <v>1485</v>
      </c>
    </row>
    <row r="142" customFormat="false" ht="15.75" hidden="false" customHeight="false" outlineLevel="0" collapsed="false">
      <c r="A142" s="2" t="s">
        <v>1486</v>
      </c>
      <c r="B142" s="9" t="n">
        <v>2011</v>
      </c>
      <c r="C142" s="1" t="s">
        <v>1487</v>
      </c>
      <c r="D142" s="9" t="s">
        <v>951</v>
      </c>
      <c r="E142" s="9" t="s">
        <v>951</v>
      </c>
      <c r="F142" s="9" t="s">
        <v>951</v>
      </c>
      <c r="G142" s="9" t="n">
        <v>68</v>
      </c>
      <c r="H142" s="2" t="s">
        <v>951</v>
      </c>
      <c r="I142" s="1"/>
      <c r="J142" s="2" t="s">
        <v>1488</v>
      </c>
      <c r="K142" s="77" t="n">
        <f aca="false">23/9</f>
        <v>2.555555556</v>
      </c>
      <c r="L142" s="9" t="n">
        <v>1</v>
      </c>
      <c r="M142" s="9" t="s">
        <v>951</v>
      </c>
      <c r="N142" s="9" t="s">
        <v>951</v>
      </c>
      <c r="O142" s="2" t="s">
        <v>951</v>
      </c>
      <c r="P142" s="2" t="s">
        <v>951</v>
      </c>
      <c r="Q142" s="2" t="s">
        <v>951</v>
      </c>
      <c r="R142" s="2" t="s">
        <v>951</v>
      </c>
      <c r="S142" s="23" t="s">
        <v>951</v>
      </c>
      <c r="T142" s="78" t="s">
        <v>1489</v>
      </c>
    </row>
    <row r="143" customFormat="false" ht="15.75" hidden="false" customHeight="false" outlineLevel="0" collapsed="false">
      <c r="A143" s="2" t="s">
        <v>1490</v>
      </c>
      <c r="B143" s="9" t="n">
        <v>2009</v>
      </c>
      <c r="C143" s="78" t="s">
        <v>1491</v>
      </c>
      <c r="D143" s="72" t="s">
        <v>951</v>
      </c>
      <c r="E143" s="9" t="s">
        <v>951</v>
      </c>
      <c r="F143" s="9" t="n">
        <v>943</v>
      </c>
      <c r="G143" s="9" t="n">
        <v>3259</v>
      </c>
      <c r="H143" s="1" t="s">
        <v>1492</v>
      </c>
      <c r="I143" s="1" t="s">
        <v>1493</v>
      </c>
      <c r="J143" s="78" t="s">
        <v>1494</v>
      </c>
      <c r="K143" s="83" t="n">
        <f aca="false">82/33</f>
        <v>2.484848485</v>
      </c>
      <c r="L143" s="9" t="s">
        <v>951</v>
      </c>
      <c r="M143" s="9" t="s">
        <v>951</v>
      </c>
      <c r="N143" s="9" t="s">
        <v>951</v>
      </c>
      <c r="O143" s="2" t="s">
        <v>951</v>
      </c>
      <c r="P143" s="2" t="s">
        <v>951</v>
      </c>
      <c r="Q143" s="2" t="s">
        <v>951</v>
      </c>
      <c r="R143" s="2" t="s">
        <v>951</v>
      </c>
      <c r="S143" s="23" t="s">
        <v>951</v>
      </c>
      <c r="T143" s="78" t="s">
        <v>1495</v>
      </c>
    </row>
    <row r="144" customFormat="false" ht="15.75" hidden="false" customHeight="false" outlineLevel="0" collapsed="false">
      <c r="A144" s="2" t="s">
        <v>25</v>
      </c>
      <c r="B144" s="6" t="s">
        <v>1496</v>
      </c>
      <c r="C144" s="1" t="s">
        <v>1497</v>
      </c>
      <c r="D144" s="84" t="s">
        <v>1498</v>
      </c>
      <c r="E144" s="9" t="s">
        <v>1499</v>
      </c>
      <c r="F144" s="9" t="s">
        <v>1500</v>
      </c>
      <c r="G144" s="9" t="s">
        <v>1501</v>
      </c>
      <c r="H144" s="1" t="s">
        <v>1502</v>
      </c>
      <c r="I144" s="1" t="s">
        <v>1503</v>
      </c>
      <c r="J144" s="1" t="s">
        <v>1504</v>
      </c>
      <c r="K144" s="77" t="n">
        <f aca="false">51/46</f>
        <v>1.108695652</v>
      </c>
      <c r="L144" s="9" t="n">
        <v>36.38</v>
      </c>
      <c r="M144" s="9" t="n">
        <v>466</v>
      </c>
      <c r="N144" s="9" t="n">
        <v>2</v>
      </c>
      <c r="O144" s="2" t="n">
        <v>2</v>
      </c>
      <c r="P144" s="2" t="n">
        <v>27</v>
      </c>
      <c r="Q144" s="2" t="n">
        <v>3</v>
      </c>
      <c r="R144" s="2" t="n">
        <v>7</v>
      </c>
      <c r="S144" s="79" t="s">
        <v>1505</v>
      </c>
      <c r="T144" s="1" t="s">
        <v>1506</v>
      </c>
    </row>
    <row r="145" customFormat="false" ht="15.75" hidden="false" customHeight="false" outlineLevel="0" collapsed="false">
      <c r="A145" s="2" t="s">
        <v>1507</v>
      </c>
      <c r="B145" s="9" t="n">
        <v>2011</v>
      </c>
      <c r="C145" s="1" t="s">
        <v>1466</v>
      </c>
      <c r="D145" s="9" t="s">
        <v>951</v>
      </c>
      <c r="E145" s="9" t="s">
        <v>951</v>
      </c>
      <c r="F145" s="9" t="s">
        <v>951</v>
      </c>
      <c r="G145" s="9" t="n">
        <v>318</v>
      </c>
      <c r="H145" s="1" t="s">
        <v>951</v>
      </c>
      <c r="I145" s="1"/>
      <c r="J145" s="1" t="s">
        <v>1508</v>
      </c>
      <c r="K145" s="77" t="n">
        <f aca="false">36/22</f>
        <v>1.636363636</v>
      </c>
      <c r="L145" s="9" t="n">
        <v>1</v>
      </c>
      <c r="M145" s="9" t="s">
        <v>951</v>
      </c>
      <c r="N145" s="9" t="s">
        <v>951</v>
      </c>
      <c r="O145" s="2" t="s">
        <v>951</v>
      </c>
      <c r="P145" s="2" t="s">
        <v>951</v>
      </c>
      <c r="Q145" s="2" t="s">
        <v>951</v>
      </c>
      <c r="R145" s="2" t="s">
        <v>951</v>
      </c>
      <c r="S145" s="23" t="s">
        <v>951</v>
      </c>
      <c r="T145" s="1" t="s">
        <v>1509</v>
      </c>
    </row>
    <row r="146" customFormat="false" ht="15.75" hidden="false" customHeight="false" outlineLevel="0" collapsed="false">
      <c r="A146" s="2" t="s">
        <v>1510</v>
      </c>
      <c r="B146" s="9" t="n">
        <v>2018</v>
      </c>
      <c r="C146" s="1" t="s">
        <v>1057</v>
      </c>
      <c r="D146" s="9" t="s">
        <v>951</v>
      </c>
      <c r="E146" s="9" t="s">
        <v>951</v>
      </c>
      <c r="F146" s="9" t="s">
        <v>951</v>
      </c>
      <c r="G146" s="9" t="n">
        <v>521</v>
      </c>
      <c r="H146" s="2" t="s">
        <v>951</v>
      </c>
      <c r="I146" s="1"/>
      <c r="J146" s="1" t="s">
        <v>1511</v>
      </c>
      <c r="K146" s="77" t="n">
        <f aca="false">64/16</f>
        <v>4</v>
      </c>
      <c r="L146" s="9" t="n">
        <v>1</v>
      </c>
      <c r="M146" s="9" t="n">
        <v>86</v>
      </c>
      <c r="N146" s="9" t="n">
        <v>1</v>
      </c>
      <c r="O146" s="2" t="n">
        <v>2</v>
      </c>
      <c r="P146" s="2" t="n">
        <v>12</v>
      </c>
      <c r="Q146" s="2" t="n">
        <v>0</v>
      </c>
      <c r="R146" s="2" t="n">
        <v>4</v>
      </c>
      <c r="S146" s="79" t="s">
        <v>1512</v>
      </c>
      <c r="T146" s="1" t="s">
        <v>1513</v>
      </c>
    </row>
    <row r="147" customFormat="false" ht="15.75" hidden="false" customHeight="false" outlineLevel="0" collapsed="false">
      <c r="A147" s="2" t="s">
        <v>1514</v>
      </c>
      <c r="B147" s="9" t="n">
        <v>2009</v>
      </c>
      <c r="C147" s="1" t="s">
        <v>1515</v>
      </c>
      <c r="D147" s="72" t="n">
        <v>9.1</v>
      </c>
      <c r="E147" s="9" t="n">
        <v>65</v>
      </c>
      <c r="F147" s="9" t="n">
        <v>616</v>
      </c>
      <c r="G147" s="9" t="n">
        <v>2398</v>
      </c>
      <c r="H147" s="1" t="s">
        <v>1516</v>
      </c>
      <c r="I147" s="1" t="s">
        <v>1517</v>
      </c>
      <c r="J147" s="87" t="s">
        <v>1518</v>
      </c>
      <c r="K147" s="83" t="n">
        <f aca="false">44/31</f>
        <v>1.419354839</v>
      </c>
      <c r="L147" s="9" t="s">
        <v>951</v>
      </c>
      <c r="M147" s="9" t="s">
        <v>951</v>
      </c>
      <c r="N147" s="9" t="s">
        <v>951</v>
      </c>
      <c r="O147" s="2" t="s">
        <v>951</v>
      </c>
      <c r="P147" s="2" t="s">
        <v>951</v>
      </c>
      <c r="Q147" s="2" t="s">
        <v>951</v>
      </c>
      <c r="R147" s="2" t="s">
        <v>951</v>
      </c>
      <c r="S147" s="23" t="s">
        <v>951</v>
      </c>
      <c r="T147" s="1" t="s">
        <v>1519</v>
      </c>
    </row>
    <row r="148" customFormat="false" ht="15.75" hidden="false" customHeight="false" outlineLevel="0" collapsed="false">
      <c r="A148" s="2" t="s">
        <v>493</v>
      </c>
      <c r="B148" s="9" t="n">
        <v>2018</v>
      </c>
      <c r="C148" s="1" t="s">
        <v>1045</v>
      </c>
      <c r="D148" s="9" t="s">
        <v>951</v>
      </c>
      <c r="E148" s="9" t="s">
        <v>951</v>
      </c>
      <c r="F148" s="9" t="s">
        <v>951</v>
      </c>
      <c r="G148" s="9" t="n">
        <v>97</v>
      </c>
      <c r="H148" s="1" t="s">
        <v>951</v>
      </c>
      <c r="I148" s="1"/>
      <c r="J148" s="1" t="s">
        <v>1520</v>
      </c>
      <c r="K148" s="77" t="n">
        <f aca="false">27/15</f>
        <v>1.8</v>
      </c>
      <c r="L148" s="9" t="n">
        <v>1</v>
      </c>
      <c r="M148" s="9" t="n">
        <v>20</v>
      </c>
      <c r="N148" s="9" t="n">
        <v>1</v>
      </c>
      <c r="O148" s="2" t="n">
        <v>0</v>
      </c>
      <c r="P148" s="2" t="n">
        <v>3</v>
      </c>
      <c r="Q148" s="2" t="n">
        <v>0</v>
      </c>
      <c r="R148" s="2" t="n">
        <v>7</v>
      </c>
      <c r="S148" s="81" t="s">
        <v>1521</v>
      </c>
      <c r="T148" s="23" t="s">
        <v>1522</v>
      </c>
    </row>
    <row r="149" customFormat="false" ht="15.75" hidden="false" customHeight="false" outlineLevel="0" collapsed="false">
      <c r="A149" s="2" t="s">
        <v>1523</v>
      </c>
      <c r="B149" s="9" t="n">
        <v>2015</v>
      </c>
      <c r="C149" s="1" t="s">
        <v>970</v>
      </c>
      <c r="D149" s="9" t="s">
        <v>951</v>
      </c>
      <c r="E149" s="9" t="s">
        <v>951</v>
      </c>
      <c r="F149" s="9" t="s">
        <v>951</v>
      </c>
      <c r="G149" s="9" t="n">
        <v>73</v>
      </c>
      <c r="H149" s="2" t="s">
        <v>951</v>
      </c>
      <c r="I149" s="1"/>
      <c r="J149" s="1" t="s">
        <v>993</v>
      </c>
      <c r="K149" s="77" t="n">
        <f aca="false">53/16</f>
        <v>3.3125</v>
      </c>
      <c r="L149" s="9" t="n">
        <v>1.13</v>
      </c>
      <c r="M149" s="9" t="n">
        <v>69</v>
      </c>
      <c r="N149" s="9" t="n">
        <v>2</v>
      </c>
      <c r="O149" s="2" t="n">
        <v>9</v>
      </c>
      <c r="P149" s="2" t="n">
        <v>9</v>
      </c>
      <c r="Q149" s="2" t="n">
        <v>2</v>
      </c>
      <c r="R149" s="2" t="n">
        <v>21</v>
      </c>
      <c r="S149" s="81" t="s">
        <v>1524</v>
      </c>
      <c r="T149" s="1" t="s">
        <v>1525</v>
      </c>
    </row>
    <row r="150" customFormat="false" ht="15.75" hidden="false" customHeight="false" outlineLevel="0" collapsed="false">
      <c r="A150" s="2" t="s">
        <v>1526</v>
      </c>
      <c r="B150" s="9" t="n">
        <v>2014</v>
      </c>
      <c r="C150" s="1" t="s">
        <v>970</v>
      </c>
      <c r="D150" s="9" t="s">
        <v>951</v>
      </c>
      <c r="E150" s="9" t="s">
        <v>951</v>
      </c>
      <c r="F150" s="9" t="s">
        <v>951</v>
      </c>
      <c r="G150" s="9" t="n">
        <v>66</v>
      </c>
      <c r="H150" s="1" t="s">
        <v>951</v>
      </c>
      <c r="I150" s="1"/>
      <c r="J150" s="1" t="s">
        <v>1527</v>
      </c>
      <c r="K150" s="77" t="n">
        <f aca="false">23/13</f>
        <v>1.769230769</v>
      </c>
      <c r="L150" s="9" t="n">
        <v>1</v>
      </c>
      <c r="M150" s="9" t="s">
        <v>951</v>
      </c>
      <c r="N150" s="9" t="s">
        <v>951</v>
      </c>
      <c r="O150" s="2" t="s">
        <v>951</v>
      </c>
      <c r="P150" s="2" t="s">
        <v>951</v>
      </c>
      <c r="Q150" s="2" t="s">
        <v>951</v>
      </c>
      <c r="R150" s="2" t="s">
        <v>951</v>
      </c>
      <c r="S150" s="23" t="s">
        <v>951</v>
      </c>
      <c r="T150" s="1" t="s">
        <v>1528</v>
      </c>
    </row>
    <row r="151" customFormat="false" ht="15.75" hidden="false" customHeight="false" outlineLevel="0" collapsed="false">
      <c r="A151" s="2" t="s">
        <v>1529</v>
      </c>
      <c r="B151" s="9" t="n">
        <v>1922</v>
      </c>
      <c r="C151" s="39" t="s">
        <v>1530</v>
      </c>
      <c r="D151" s="72" t="n">
        <v>3.515</v>
      </c>
      <c r="E151" s="9" t="n">
        <v>37</v>
      </c>
      <c r="F151" s="9" t="n">
        <v>1367</v>
      </c>
      <c r="G151" s="9" t="n">
        <v>2671</v>
      </c>
      <c r="H151" s="1" t="s">
        <v>951</v>
      </c>
      <c r="I151" s="1" t="s">
        <v>951</v>
      </c>
      <c r="J151" s="1" t="s">
        <v>951</v>
      </c>
      <c r="K151" s="9" t="s">
        <v>951</v>
      </c>
      <c r="L151" s="9" t="s">
        <v>951</v>
      </c>
      <c r="M151" s="9" t="s">
        <v>951</v>
      </c>
      <c r="N151" s="9" t="s">
        <v>951</v>
      </c>
      <c r="O151" s="2" t="s">
        <v>951</v>
      </c>
      <c r="P151" s="2" t="s">
        <v>951</v>
      </c>
      <c r="Q151" s="2" t="s">
        <v>951</v>
      </c>
      <c r="R151" s="2" t="s">
        <v>951</v>
      </c>
      <c r="S151" s="23" t="s">
        <v>951</v>
      </c>
      <c r="T151" s="1" t="s">
        <v>1531</v>
      </c>
    </row>
    <row r="152" customFormat="false" ht="15.75" hidden="false" customHeight="false" outlineLevel="0" collapsed="false">
      <c r="A152" s="2" t="s">
        <v>1532</v>
      </c>
      <c r="B152" s="9" t="n">
        <v>2000</v>
      </c>
      <c r="C152" s="1" t="s">
        <v>1182</v>
      </c>
      <c r="D152" s="9" t="s">
        <v>951</v>
      </c>
      <c r="E152" s="9" t="s">
        <v>951</v>
      </c>
      <c r="F152" s="9" t="s">
        <v>951</v>
      </c>
      <c r="G152" s="9" t="n">
        <v>7993</v>
      </c>
      <c r="H152" s="2" t="s">
        <v>951</v>
      </c>
      <c r="I152" s="1"/>
      <c r="J152" s="1" t="s">
        <v>1183</v>
      </c>
      <c r="K152" s="77" t="n">
        <f aca="false">121/36</f>
        <v>3.361111111</v>
      </c>
      <c r="L152" s="9" t="s">
        <v>951</v>
      </c>
      <c r="M152" s="9" t="s">
        <v>951</v>
      </c>
      <c r="N152" s="9" t="s">
        <v>951</v>
      </c>
      <c r="O152" s="2" t="s">
        <v>951</v>
      </c>
      <c r="P152" s="2" t="s">
        <v>951</v>
      </c>
      <c r="Q152" s="2" t="s">
        <v>951</v>
      </c>
      <c r="R152" s="2" t="s">
        <v>951</v>
      </c>
      <c r="S152" s="23" t="s">
        <v>951</v>
      </c>
      <c r="T152" s="1" t="s">
        <v>1184</v>
      </c>
    </row>
    <row r="153" customFormat="false" ht="15.75" hidden="false" customHeight="false" outlineLevel="0" collapsed="false">
      <c r="A153" s="2" t="s">
        <v>1533</v>
      </c>
      <c r="B153" s="9" t="n">
        <v>2018</v>
      </c>
      <c r="C153" s="1" t="s">
        <v>1534</v>
      </c>
      <c r="D153" s="9" t="s">
        <v>951</v>
      </c>
      <c r="E153" s="9" t="s">
        <v>951</v>
      </c>
      <c r="F153" s="9" t="s">
        <v>951</v>
      </c>
      <c r="G153" s="9" t="n">
        <v>24</v>
      </c>
      <c r="H153" s="1" t="s">
        <v>951</v>
      </c>
      <c r="I153" s="1"/>
      <c r="J153" s="1" t="s">
        <v>1535</v>
      </c>
      <c r="K153" s="77" t="n">
        <f aca="false">41/13</f>
        <v>3.153846154</v>
      </c>
      <c r="L153" s="9" t="n">
        <v>1.12</v>
      </c>
      <c r="M153" s="9" t="n">
        <v>389</v>
      </c>
      <c r="N153" s="9" t="n">
        <v>4</v>
      </c>
      <c r="O153" s="2" t="n">
        <v>5</v>
      </c>
      <c r="P153" s="2" t="n">
        <v>16</v>
      </c>
      <c r="Q153" s="2" t="n">
        <v>3</v>
      </c>
      <c r="R153" s="2" t="n">
        <v>8</v>
      </c>
      <c r="S153" s="79" t="s">
        <v>1536</v>
      </c>
      <c r="T153" s="23" t="s">
        <v>1537</v>
      </c>
    </row>
    <row r="154" customFormat="false" ht="15.75" hidden="false" customHeight="false" outlineLevel="0" collapsed="false">
      <c r="A154" s="2" t="s">
        <v>1538</v>
      </c>
      <c r="B154" s="9" t="n">
        <v>2016</v>
      </c>
      <c r="C154" s="1" t="s">
        <v>997</v>
      </c>
      <c r="D154" s="9" t="s">
        <v>951</v>
      </c>
      <c r="E154" s="9" t="s">
        <v>951</v>
      </c>
      <c r="F154" s="9" t="s">
        <v>951</v>
      </c>
      <c r="G154" s="9" t="n">
        <v>92</v>
      </c>
      <c r="H154" s="2" t="s">
        <v>951</v>
      </c>
      <c r="I154" s="1"/>
      <c r="J154" s="1" t="s">
        <v>1539</v>
      </c>
      <c r="K154" s="77" t="n">
        <f aca="false">93/33</f>
        <v>2.818181818</v>
      </c>
      <c r="L154" s="9" t="n">
        <v>2.81</v>
      </c>
      <c r="M154" s="9" t="n">
        <v>1702</v>
      </c>
      <c r="N154" s="9" t="n">
        <v>11</v>
      </c>
      <c r="O154" s="2" t="n">
        <v>13</v>
      </c>
      <c r="P154" s="2" t="n">
        <v>380</v>
      </c>
      <c r="Q154" s="2" t="n">
        <v>18</v>
      </c>
      <c r="R154" s="2" t="n">
        <v>86</v>
      </c>
      <c r="S154" s="81" t="s">
        <v>1540</v>
      </c>
      <c r="T154" s="1" t="s">
        <v>1541</v>
      </c>
    </row>
    <row r="155" customFormat="false" ht="15.75" hidden="false" customHeight="false" outlineLevel="0" collapsed="false">
      <c r="A155" s="2" t="s">
        <v>1542</v>
      </c>
      <c r="B155" s="9" t="n">
        <v>2018</v>
      </c>
      <c r="C155" s="1" t="s">
        <v>1543</v>
      </c>
      <c r="D155" s="9" t="s">
        <v>951</v>
      </c>
      <c r="E155" s="9" t="s">
        <v>951</v>
      </c>
      <c r="F155" s="9" t="s">
        <v>951</v>
      </c>
      <c r="G155" s="9" t="n">
        <v>35</v>
      </c>
      <c r="H155" s="1" t="s">
        <v>951</v>
      </c>
      <c r="I155" s="1"/>
      <c r="J155" s="1" t="s">
        <v>1544</v>
      </c>
      <c r="K155" s="77" t="n">
        <f aca="false">14/10</f>
        <v>1.4</v>
      </c>
      <c r="L155" s="9" t="n">
        <v>1</v>
      </c>
      <c r="M155" s="9" t="n">
        <v>33</v>
      </c>
      <c r="N155" s="9" t="n">
        <v>2</v>
      </c>
      <c r="O155" s="2" t="n">
        <v>0</v>
      </c>
      <c r="P155" s="2" t="n">
        <v>16</v>
      </c>
      <c r="Q155" s="2" t="n">
        <v>3</v>
      </c>
      <c r="R155" s="2" t="n">
        <v>3</v>
      </c>
      <c r="S155" s="81" t="s">
        <v>1545</v>
      </c>
      <c r="T155" s="23" t="s">
        <v>1546</v>
      </c>
    </row>
    <row r="156" customFormat="false" ht="15.75" hidden="false" customHeight="false" outlineLevel="0" collapsed="false">
      <c r="A156" s="2" t="s">
        <v>1547</v>
      </c>
      <c r="B156" s="9" t="n">
        <v>2012</v>
      </c>
      <c r="C156" s="1" t="s">
        <v>1045</v>
      </c>
      <c r="D156" s="9" t="s">
        <v>951</v>
      </c>
      <c r="E156" s="9" t="s">
        <v>951</v>
      </c>
      <c r="F156" s="9" t="s">
        <v>951</v>
      </c>
      <c r="G156" s="9" t="n">
        <v>39</v>
      </c>
      <c r="H156" s="2" t="s">
        <v>951</v>
      </c>
      <c r="I156" s="1"/>
      <c r="J156" s="1" t="s">
        <v>1548</v>
      </c>
      <c r="K156" s="77" t="n">
        <f aca="false">45/20</f>
        <v>2.25</v>
      </c>
      <c r="L156" s="9" t="n">
        <v>1</v>
      </c>
      <c r="M156" s="9" t="s">
        <v>951</v>
      </c>
      <c r="N156" s="9" t="s">
        <v>951</v>
      </c>
      <c r="O156" s="2" t="s">
        <v>951</v>
      </c>
      <c r="P156" s="2" t="s">
        <v>951</v>
      </c>
      <c r="Q156" s="2" t="s">
        <v>951</v>
      </c>
      <c r="R156" s="2" t="s">
        <v>951</v>
      </c>
      <c r="S156" s="23" t="s">
        <v>951</v>
      </c>
      <c r="T156" s="78" t="s">
        <v>1549</v>
      </c>
    </row>
    <row r="157" customFormat="false" ht="15.75" hidden="false" customHeight="false" outlineLevel="0" collapsed="false">
      <c r="A157" s="2" t="s">
        <v>494</v>
      </c>
      <c r="B157" s="9" t="n">
        <v>2017</v>
      </c>
      <c r="C157" s="39" t="s">
        <v>1116</v>
      </c>
      <c r="D157" s="9" t="s">
        <v>951</v>
      </c>
      <c r="E157" s="9" t="s">
        <v>951</v>
      </c>
      <c r="F157" s="9" t="s">
        <v>951</v>
      </c>
      <c r="G157" s="9" t="n">
        <v>3</v>
      </c>
      <c r="H157" s="1" t="s">
        <v>951</v>
      </c>
      <c r="I157" s="1"/>
      <c r="J157" s="1" t="s">
        <v>1550</v>
      </c>
      <c r="K157" s="77" t="n">
        <f aca="false">33/27</f>
        <v>1.222222222</v>
      </c>
      <c r="L157" s="9" t="n">
        <v>1</v>
      </c>
      <c r="M157" s="9" t="s">
        <v>951</v>
      </c>
      <c r="N157" s="9" t="s">
        <v>951</v>
      </c>
      <c r="O157" s="2" t="s">
        <v>951</v>
      </c>
      <c r="P157" s="2" t="s">
        <v>951</v>
      </c>
      <c r="Q157" s="2" t="s">
        <v>951</v>
      </c>
      <c r="R157" s="2" t="s">
        <v>951</v>
      </c>
      <c r="S157" s="23" t="s">
        <v>951</v>
      </c>
      <c r="T157" s="78" t="s">
        <v>1551</v>
      </c>
    </row>
    <row r="158" customFormat="false" ht="15.75" hidden="false" customHeight="false" outlineLevel="0" collapsed="false">
      <c r="A158" s="2" t="s">
        <v>1552</v>
      </c>
      <c r="B158" s="9" t="n">
        <v>2011</v>
      </c>
      <c r="C158" s="1" t="s">
        <v>970</v>
      </c>
      <c r="D158" s="9" t="s">
        <v>951</v>
      </c>
      <c r="E158" s="9" t="s">
        <v>951</v>
      </c>
      <c r="F158" s="9" t="s">
        <v>951</v>
      </c>
      <c r="G158" s="9" t="n">
        <v>245</v>
      </c>
      <c r="H158" s="2" t="s">
        <v>951</v>
      </c>
      <c r="I158" s="1"/>
      <c r="J158" s="1" t="s">
        <v>1257</v>
      </c>
      <c r="K158" s="77" t="n">
        <f aca="false">26/16</f>
        <v>1.625</v>
      </c>
      <c r="L158" s="9" t="n">
        <v>5.7</v>
      </c>
      <c r="M158" s="9" t="n">
        <v>62</v>
      </c>
      <c r="N158" s="9" t="n">
        <v>4</v>
      </c>
      <c r="O158" s="2" t="n">
        <v>45</v>
      </c>
      <c r="P158" s="2" t="n">
        <v>35</v>
      </c>
      <c r="Q158" s="2" t="n">
        <v>11</v>
      </c>
      <c r="R158" s="2" t="n">
        <v>35</v>
      </c>
      <c r="S158" s="81" t="s">
        <v>1258</v>
      </c>
      <c r="T158" s="1" t="s">
        <v>1553</v>
      </c>
    </row>
    <row r="159" customFormat="false" ht="15.75" hidden="false" customHeight="false" outlineLevel="0" collapsed="false">
      <c r="A159" s="2" t="s">
        <v>1554</v>
      </c>
      <c r="B159" s="82" t="n">
        <v>2014</v>
      </c>
      <c r="C159" s="39" t="s">
        <v>1116</v>
      </c>
      <c r="D159" s="72" t="s">
        <v>951</v>
      </c>
      <c r="E159" s="9" t="s">
        <v>951</v>
      </c>
      <c r="F159" s="9" t="n">
        <v>6</v>
      </c>
      <c r="G159" s="9" t="n">
        <v>150</v>
      </c>
      <c r="H159" s="1" t="s">
        <v>1555</v>
      </c>
      <c r="I159" s="1" t="s">
        <v>1556</v>
      </c>
      <c r="J159" s="1" t="s">
        <v>1557</v>
      </c>
      <c r="K159" s="83" t="n">
        <f aca="false">16/18</f>
        <v>0.8888888889</v>
      </c>
      <c r="L159" s="9" t="n">
        <v>1.2</v>
      </c>
      <c r="M159" s="9" t="n">
        <v>398</v>
      </c>
      <c r="N159" s="9" t="n">
        <v>4</v>
      </c>
      <c r="O159" s="2" t="n">
        <v>6</v>
      </c>
      <c r="P159" s="2" t="n">
        <v>174</v>
      </c>
      <c r="Q159" s="2" t="n">
        <v>9</v>
      </c>
      <c r="R159" s="2" t="n">
        <v>56</v>
      </c>
      <c r="S159" s="81" t="s">
        <v>1558</v>
      </c>
      <c r="T159" s="4" t="s">
        <v>1559</v>
      </c>
    </row>
    <row r="160" customFormat="false" ht="15.75" hidden="false" customHeight="false" outlineLevel="0" collapsed="false">
      <c r="A160" s="2" t="s">
        <v>1560</v>
      </c>
      <c r="B160" s="9" t="n">
        <v>2011</v>
      </c>
      <c r="C160" s="39" t="s">
        <v>970</v>
      </c>
      <c r="D160" s="9" t="s">
        <v>951</v>
      </c>
      <c r="E160" s="9" t="s">
        <v>951</v>
      </c>
      <c r="F160" s="9" t="s">
        <v>951</v>
      </c>
      <c r="G160" s="9" t="n">
        <v>94</v>
      </c>
      <c r="H160" s="1" t="s">
        <v>951</v>
      </c>
      <c r="I160" s="1"/>
      <c r="J160" s="1" t="s">
        <v>1561</v>
      </c>
      <c r="K160" s="77" t="n">
        <f aca="false">36/17</f>
        <v>2.117647059</v>
      </c>
      <c r="L160" s="9" t="n">
        <v>1.4</v>
      </c>
      <c r="M160" s="9" t="n">
        <v>1</v>
      </c>
      <c r="N160" s="9" t="n">
        <v>1</v>
      </c>
      <c r="O160" s="2" t="n">
        <v>0</v>
      </c>
      <c r="P160" s="2" t="n">
        <v>0</v>
      </c>
      <c r="Q160" s="2" t="n">
        <v>0</v>
      </c>
      <c r="R160" s="2" t="n">
        <v>0</v>
      </c>
      <c r="S160" s="81" t="s">
        <v>1562</v>
      </c>
      <c r="T160" s="1" t="s">
        <v>1563</v>
      </c>
    </row>
    <row r="161" customFormat="false" ht="15.75" hidden="false" customHeight="false" outlineLevel="0" collapsed="false">
      <c r="A161" s="2" t="s">
        <v>1564</v>
      </c>
      <c r="B161" s="82" t="n">
        <v>2011</v>
      </c>
      <c r="C161" s="39" t="s">
        <v>970</v>
      </c>
      <c r="D161" s="72" t="n">
        <v>4.981</v>
      </c>
      <c r="E161" s="9" t="n">
        <v>106</v>
      </c>
      <c r="F161" s="9" t="n">
        <v>98</v>
      </c>
      <c r="G161" s="9" t="n">
        <v>218</v>
      </c>
      <c r="H161" s="1" t="s">
        <v>951</v>
      </c>
      <c r="I161" s="1" t="s">
        <v>951</v>
      </c>
      <c r="J161" s="1" t="s">
        <v>1565</v>
      </c>
      <c r="K161" s="77" t="n">
        <f aca="false">9/13</f>
        <v>0.6923076923</v>
      </c>
      <c r="L161" s="9" t="s">
        <v>951</v>
      </c>
      <c r="M161" s="9" t="s">
        <v>951</v>
      </c>
      <c r="N161" s="9" t="s">
        <v>951</v>
      </c>
      <c r="O161" s="2" t="s">
        <v>951</v>
      </c>
      <c r="P161" s="2" t="s">
        <v>951</v>
      </c>
      <c r="Q161" s="2" t="s">
        <v>951</v>
      </c>
      <c r="R161" s="2" t="s">
        <v>951</v>
      </c>
      <c r="S161" s="23" t="s">
        <v>951</v>
      </c>
      <c r="T161" s="1" t="s">
        <v>1566</v>
      </c>
    </row>
    <row r="162" customFormat="false" ht="15.75" hidden="false" customHeight="false" outlineLevel="0" collapsed="false">
      <c r="A162" s="2" t="s">
        <v>1567</v>
      </c>
      <c r="B162" s="9" t="n">
        <v>2010</v>
      </c>
      <c r="C162" s="78" t="s">
        <v>970</v>
      </c>
      <c r="D162" s="72" t="n">
        <v>4.9</v>
      </c>
      <c r="E162" s="9" t="n">
        <v>106</v>
      </c>
      <c r="F162" s="9" t="n">
        <v>58</v>
      </c>
      <c r="G162" s="9" t="n">
        <v>102</v>
      </c>
      <c r="H162" s="1" t="s">
        <v>1568</v>
      </c>
      <c r="I162" s="1" t="s">
        <v>1569</v>
      </c>
      <c r="J162" s="78" t="s">
        <v>1570</v>
      </c>
      <c r="K162" s="83" t="n">
        <f aca="false">29/33</f>
        <v>0.8787878788</v>
      </c>
      <c r="L162" s="9" t="s">
        <v>951</v>
      </c>
      <c r="M162" s="9" t="s">
        <v>951</v>
      </c>
      <c r="N162" s="9" t="s">
        <v>951</v>
      </c>
      <c r="O162" s="2" t="s">
        <v>951</v>
      </c>
      <c r="P162" s="2" t="s">
        <v>951</v>
      </c>
      <c r="Q162" s="2" t="s">
        <v>951</v>
      </c>
      <c r="R162" s="2" t="s">
        <v>951</v>
      </c>
      <c r="S162" s="23" t="s">
        <v>951</v>
      </c>
      <c r="T162" s="1" t="s">
        <v>1571</v>
      </c>
    </row>
    <row r="163" customFormat="false" ht="15.75" hidden="false" customHeight="false" outlineLevel="0" collapsed="false">
      <c r="A163" s="2" t="s">
        <v>1572</v>
      </c>
      <c r="B163" s="9" t="n">
        <v>2012</v>
      </c>
      <c r="C163" s="1" t="s">
        <v>1038</v>
      </c>
      <c r="D163" s="9" t="s">
        <v>951</v>
      </c>
      <c r="E163" s="9" t="s">
        <v>951</v>
      </c>
      <c r="F163" s="9" t="s">
        <v>951</v>
      </c>
      <c r="G163" s="9" t="n">
        <v>153</v>
      </c>
      <c r="H163" s="2" t="s">
        <v>951</v>
      </c>
      <c r="I163" s="1"/>
      <c r="J163" s="1" t="s">
        <v>1573</v>
      </c>
      <c r="K163" s="77" t="n">
        <f aca="false">53/17</f>
        <v>3.117647059</v>
      </c>
      <c r="L163" s="9" t="n">
        <v>1.2</v>
      </c>
      <c r="M163" s="9" t="n">
        <v>105</v>
      </c>
      <c r="N163" s="9" t="n">
        <v>4</v>
      </c>
      <c r="O163" s="2" t="n">
        <v>2</v>
      </c>
      <c r="P163" s="2" t="n">
        <v>16</v>
      </c>
      <c r="Q163" s="2" t="n">
        <v>0</v>
      </c>
      <c r="R163" s="2" t="n">
        <v>0</v>
      </c>
      <c r="S163" s="81" t="s">
        <v>1574</v>
      </c>
      <c r="T163" s="1" t="s">
        <v>1575</v>
      </c>
    </row>
    <row r="164" customFormat="false" ht="15.75" hidden="false" customHeight="false" outlineLevel="0" collapsed="false">
      <c r="A164" s="2" t="s">
        <v>1576</v>
      </c>
      <c r="B164" s="9" t="n">
        <v>2010</v>
      </c>
      <c r="C164" s="1" t="s">
        <v>1132</v>
      </c>
      <c r="D164" s="72" t="n">
        <v>14.63</v>
      </c>
      <c r="E164" s="9" t="n">
        <v>107</v>
      </c>
      <c r="F164" s="9" t="n">
        <v>3421</v>
      </c>
      <c r="G164" s="9" t="n">
        <v>13750</v>
      </c>
      <c r="H164" s="1" t="s">
        <v>1577</v>
      </c>
      <c r="I164" s="1" t="s">
        <v>1578</v>
      </c>
      <c r="J164" s="1" t="s">
        <v>1579</v>
      </c>
      <c r="K164" s="77" t="n">
        <f aca="false">52/20</f>
        <v>2.6</v>
      </c>
      <c r="L164" s="9" t="n">
        <v>4.181</v>
      </c>
      <c r="M164" s="9" t="n">
        <v>4195</v>
      </c>
      <c r="N164" s="9" t="n">
        <v>93</v>
      </c>
      <c r="O164" s="76" t="n">
        <v>1005</v>
      </c>
      <c r="P164" s="76" t="n">
        <v>3119</v>
      </c>
      <c r="Q164" s="76" t="n">
        <v>3279</v>
      </c>
      <c r="R164" s="76" t="n">
        <v>425</v>
      </c>
      <c r="S164" s="76" t="s">
        <v>1580</v>
      </c>
      <c r="T164" s="1" t="s">
        <v>1581</v>
      </c>
    </row>
    <row r="165" customFormat="false" ht="15.75" hidden="false" customHeight="false" outlineLevel="0" collapsed="false">
      <c r="A165" s="2" t="s">
        <v>1582</v>
      </c>
      <c r="B165" s="9" t="n">
        <v>2010</v>
      </c>
      <c r="C165" s="1" t="s">
        <v>986</v>
      </c>
      <c r="D165" s="9" t="s">
        <v>951</v>
      </c>
      <c r="E165" s="9" t="s">
        <v>951</v>
      </c>
      <c r="F165" s="9" t="s">
        <v>951</v>
      </c>
      <c r="G165" s="9" t="n">
        <v>787</v>
      </c>
      <c r="H165" s="1" t="s">
        <v>951</v>
      </c>
      <c r="I165" s="1"/>
      <c r="J165" s="1" t="s">
        <v>1583</v>
      </c>
      <c r="K165" s="77" t="n">
        <f aca="false">19/21</f>
        <v>0.9047619048</v>
      </c>
      <c r="L165" s="9" t="n">
        <v>3</v>
      </c>
      <c r="M165" s="9" t="n">
        <v>13</v>
      </c>
      <c r="N165" s="9" t="n">
        <v>1</v>
      </c>
      <c r="O165" s="76" t="n">
        <v>5</v>
      </c>
      <c r="P165" s="76" t="n">
        <v>3</v>
      </c>
      <c r="Q165" s="76" t="n">
        <v>0</v>
      </c>
      <c r="R165" s="76" t="n">
        <v>17</v>
      </c>
      <c r="S165" s="76" t="s">
        <v>1584</v>
      </c>
      <c r="T165" s="1" t="s">
        <v>1585</v>
      </c>
    </row>
    <row r="166" customFormat="false" ht="15.75" hidden="false" customHeight="false" outlineLevel="0" collapsed="false">
      <c r="A166" s="2" t="s">
        <v>1586</v>
      </c>
      <c r="B166" s="9" t="n">
        <v>2011</v>
      </c>
      <c r="C166" s="1" t="s">
        <v>1271</v>
      </c>
      <c r="D166" s="9" t="s">
        <v>951</v>
      </c>
      <c r="E166" s="9" t="s">
        <v>951</v>
      </c>
      <c r="F166" s="9" t="s">
        <v>951</v>
      </c>
      <c r="G166" s="9" t="n">
        <v>330</v>
      </c>
      <c r="H166" s="2" t="s">
        <v>951</v>
      </c>
      <c r="I166" s="1"/>
      <c r="J166" s="1" t="s">
        <v>1587</v>
      </c>
      <c r="K166" s="77" t="n">
        <f aca="false">98/23</f>
        <v>4.260869565</v>
      </c>
      <c r="L166" s="9" t="n">
        <v>2.6</v>
      </c>
      <c r="M166" s="9" t="n">
        <v>14478</v>
      </c>
      <c r="N166" s="9" t="n">
        <v>22</v>
      </c>
      <c r="O166" s="2" t="n">
        <v>0</v>
      </c>
      <c r="P166" s="2" t="n">
        <v>0</v>
      </c>
      <c r="Q166" s="2" t="n">
        <v>17</v>
      </c>
      <c r="R166" s="2" t="n">
        <v>1</v>
      </c>
      <c r="S166" s="81" t="s">
        <v>1588</v>
      </c>
      <c r="T166" s="1" t="s">
        <v>1589</v>
      </c>
    </row>
    <row r="167" customFormat="false" ht="15.75" hidden="false" customHeight="false" outlineLevel="0" collapsed="false">
      <c r="A167" s="2" t="s">
        <v>1590</v>
      </c>
      <c r="B167" s="9" t="n">
        <v>2012</v>
      </c>
      <c r="C167" s="1" t="s">
        <v>986</v>
      </c>
      <c r="D167" s="72" t="n">
        <v>3.234</v>
      </c>
      <c r="E167" s="9" t="n">
        <v>161</v>
      </c>
      <c r="F167" s="9" t="n">
        <v>16</v>
      </c>
      <c r="G167" s="9" t="n">
        <v>53</v>
      </c>
      <c r="H167" s="1" t="s">
        <v>1591</v>
      </c>
      <c r="I167" s="1" t="s">
        <v>1592</v>
      </c>
      <c r="J167" s="78" t="s">
        <v>1593</v>
      </c>
      <c r="K167" s="83" t="n">
        <f aca="false">15/12</f>
        <v>1.25</v>
      </c>
      <c r="L167" s="9" t="n">
        <v>1</v>
      </c>
      <c r="M167" s="9" t="n">
        <v>260</v>
      </c>
      <c r="N167" s="9" t="n">
        <v>1</v>
      </c>
      <c r="O167" s="2" t="n">
        <v>2</v>
      </c>
      <c r="P167" s="2" t="n">
        <v>0</v>
      </c>
      <c r="Q167" s="2" t="n">
        <v>0</v>
      </c>
      <c r="R167" s="2" t="n">
        <v>0</v>
      </c>
      <c r="S167" s="79" t="s">
        <v>1594</v>
      </c>
      <c r="T167" s="80" t="s">
        <v>1595</v>
      </c>
    </row>
    <row r="168" customFormat="false" ht="15.75" hidden="false" customHeight="false" outlineLevel="0" collapsed="false">
      <c r="A168" s="2" t="s">
        <v>618</v>
      </c>
      <c r="B168" s="9" t="n">
        <v>2009</v>
      </c>
      <c r="C168" s="39" t="s">
        <v>1132</v>
      </c>
      <c r="D168" s="9" t="s">
        <v>951</v>
      </c>
      <c r="E168" s="9" t="s">
        <v>951</v>
      </c>
      <c r="F168" s="9" t="s">
        <v>951</v>
      </c>
      <c r="G168" s="9" t="n">
        <v>396</v>
      </c>
      <c r="H168" s="1" t="s">
        <v>951</v>
      </c>
      <c r="I168" s="1"/>
      <c r="J168" s="1" t="s">
        <v>1596</v>
      </c>
      <c r="K168" s="77" t="n">
        <f aca="false">48/25</f>
        <v>1.92</v>
      </c>
      <c r="L168" s="9" t="n">
        <v>1</v>
      </c>
      <c r="M168" s="9" t="n">
        <v>16</v>
      </c>
      <c r="N168" s="9" t="n">
        <v>2</v>
      </c>
      <c r="O168" s="2" t="n">
        <v>3</v>
      </c>
      <c r="P168" s="2" t="n">
        <v>5</v>
      </c>
      <c r="Q168" s="2" t="n">
        <v>1</v>
      </c>
      <c r="R168" s="2" t="n">
        <v>1</v>
      </c>
      <c r="S168" s="81" t="s">
        <v>1597</v>
      </c>
      <c r="T168" s="1" t="s">
        <v>1598</v>
      </c>
    </row>
    <row r="169" customFormat="false" ht="15.75" hidden="false" customHeight="false" outlineLevel="0" collapsed="false">
      <c r="A169" s="2" t="s">
        <v>1599</v>
      </c>
      <c r="B169" s="9" t="n">
        <v>1982</v>
      </c>
      <c r="C169" s="39" t="s">
        <v>1600</v>
      </c>
      <c r="D169" s="72" t="n">
        <v>1.68</v>
      </c>
      <c r="E169" s="9" t="n">
        <v>23</v>
      </c>
      <c r="F169" s="9" t="n">
        <v>355</v>
      </c>
      <c r="G169" s="9" t="n">
        <v>438</v>
      </c>
      <c r="H169" s="1" t="s">
        <v>951</v>
      </c>
      <c r="I169" s="1" t="s">
        <v>951</v>
      </c>
      <c r="J169" s="1" t="s">
        <v>1601</v>
      </c>
      <c r="K169" s="77" t="n">
        <f aca="false">95/44</f>
        <v>2.159090909</v>
      </c>
      <c r="L169" s="9" t="s">
        <v>951</v>
      </c>
      <c r="M169" s="9" t="s">
        <v>951</v>
      </c>
      <c r="N169" s="9" t="s">
        <v>951</v>
      </c>
      <c r="O169" s="2" t="s">
        <v>951</v>
      </c>
      <c r="P169" s="2" t="s">
        <v>951</v>
      </c>
      <c r="Q169" s="2" t="s">
        <v>951</v>
      </c>
      <c r="R169" s="2" t="s">
        <v>951</v>
      </c>
      <c r="S169" s="23" t="s">
        <v>951</v>
      </c>
      <c r="T169" s="1" t="s">
        <v>1602</v>
      </c>
    </row>
    <row r="170" customFormat="false" ht="15.75" hidden="false" customHeight="false" outlineLevel="0" collapsed="false">
      <c r="A170" s="2" t="s">
        <v>1603</v>
      </c>
      <c r="B170" s="9" t="n">
        <v>1996</v>
      </c>
      <c r="C170" s="39" t="s">
        <v>1475</v>
      </c>
      <c r="D170" s="72" t="n">
        <v>4.333</v>
      </c>
      <c r="E170" s="9" t="n">
        <v>62</v>
      </c>
      <c r="F170" s="9" t="n">
        <v>123</v>
      </c>
      <c r="G170" s="9" t="n">
        <v>152</v>
      </c>
      <c r="H170" s="1" t="s">
        <v>1604</v>
      </c>
      <c r="I170" s="1" t="s">
        <v>1605</v>
      </c>
      <c r="J170" s="78" t="s">
        <v>1606</v>
      </c>
      <c r="K170" s="83" t="n">
        <f aca="false">57/32</f>
        <v>1.78125</v>
      </c>
      <c r="L170" s="9" t="s">
        <v>951</v>
      </c>
      <c r="M170" s="9" t="s">
        <v>951</v>
      </c>
      <c r="N170" s="9" t="s">
        <v>951</v>
      </c>
      <c r="O170" s="2" t="s">
        <v>951</v>
      </c>
      <c r="P170" s="2" t="s">
        <v>951</v>
      </c>
      <c r="Q170" s="2" t="s">
        <v>951</v>
      </c>
      <c r="R170" s="2" t="s">
        <v>951</v>
      </c>
      <c r="S170" s="23" t="s">
        <v>951</v>
      </c>
      <c r="T170" s="1" t="s">
        <v>1607</v>
      </c>
    </row>
    <row r="171" customFormat="false" ht="15.75" hidden="false" customHeight="false" outlineLevel="0" collapsed="false">
      <c r="A171" s="2" t="s">
        <v>1608</v>
      </c>
      <c r="B171" s="9" t="n">
        <v>2011</v>
      </c>
      <c r="C171" s="78" t="s">
        <v>970</v>
      </c>
      <c r="D171" s="72" t="n">
        <v>4.9</v>
      </c>
      <c r="E171" s="9" t="n">
        <v>106</v>
      </c>
      <c r="F171" s="9" t="n">
        <v>60</v>
      </c>
      <c r="G171" s="9" t="n">
        <v>140</v>
      </c>
      <c r="H171" s="1" t="s">
        <v>1609</v>
      </c>
      <c r="I171" s="1" t="s">
        <v>1610</v>
      </c>
      <c r="J171" s="1" t="s">
        <v>1611</v>
      </c>
      <c r="K171" s="77" t="n">
        <f aca="false">18/26</f>
        <v>0.6923076923</v>
      </c>
      <c r="L171" s="9" t="n">
        <v>1</v>
      </c>
      <c r="M171" s="9" t="n">
        <v>26</v>
      </c>
      <c r="N171" s="9" t="n">
        <v>2</v>
      </c>
      <c r="O171" s="2" t="n">
        <v>17</v>
      </c>
      <c r="P171" s="2" t="n">
        <v>8</v>
      </c>
      <c r="Q171" s="2" t="n">
        <v>7</v>
      </c>
      <c r="R171" s="2" t="n">
        <v>15</v>
      </c>
      <c r="S171" s="79" t="s">
        <v>1612</v>
      </c>
      <c r="T171" s="78" t="s">
        <v>1613</v>
      </c>
    </row>
    <row r="172" customFormat="false" ht="15.75" hidden="false" customHeight="false" outlineLevel="0" collapsed="false">
      <c r="A172" s="2" t="s">
        <v>1614</v>
      </c>
      <c r="B172" s="9" t="n">
        <v>2015</v>
      </c>
      <c r="C172" s="1" t="s">
        <v>967</v>
      </c>
      <c r="D172" s="84" t="n">
        <v>9.112</v>
      </c>
      <c r="E172" s="9" t="n">
        <v>172</v>
      </c>
      <c r="F172" s="9" t="n">
        <v>3</v>
      </c>
      <c r="G172" s="9" t="n">
        <v>108</v>
      </c>
      <c r="H172" s="1" t="s">
        <v>951</v>
      </c>
      <c r="I172" s="1" t="s">
        <v>951</v>
      </c>
      <c r="J172" s="78" t="s">
        <v>1615</v>
      </c>
      <c r="K172" s="83" t="n">
        <f aca="false">64/22</f>
        <v>2.909090909</v>
      </c>
      <c r="L172" s="9" t="n">
        <v>1</v>
      </c>
      <c r="M172" s="9" t="n">
        <v>21</v>
      </c>
      <c r="N172" s="9" t="n">
        <v>2</v>
      </c>
      <c r="O172" s="2" t="n">
        <v>5</v>
      </c>
      <c r="P172" s="2" t="n">
        <v>2</v>
      </c>
      <c r="Q172" s="2" t="n">
        <v>3</v>
      </c>
      <c r="R172" s="2" t="n">
        <v>10</v>
      </c>
      <c r="S172" s="79" t="s">
        <v>1616</v>
      </c>
      <c r="T172" s="80" t="s">
        <v>1617</v>
      </c>
    </row>
    <row r="173" customFormat="false" ht="15.75" hidden="false" customHeight="false" outlineLevel="0" collapsed="false">
      <c r="A173" s="2" t="s">
        <v>495</v>
      </c>
      <c r="B173" s="9" t="n">
        <v>2017</v>
      </c>
      <c r="C173" s="78" t="s">
        <v>1618</v>
      </c>
      <c r="D173" s="9" t="s">
        <v>951</v>
      </c>
      <c r="E173" s="9" t="s">
        <v>951</v>
      </c>
      <c r="F173" s="9" t="s">
        <v>951</v>
      </c>
      <c r="G173" s="9" t="n">
        <v>144</v>
      </c>
      <c r="H173" s="2" t="s">
        <v>951</v>
      </c>
      <c r="I173" s="1"/>
      <c r="J173" s="1" t="s">
        <v>1619</v>
      </c>
      <c r="K173" s="77" t="n">
        <f aca="false">89/23</f>
        <v>3.869565217</v>
      </c>
      <c r="L173" s="9" t="n">
        <v>1</v>
      </c>
      <c r="M173" s="9" t="n">
        <v>15</v>
      </c>
      <c r="N173" s="9" t="n">
        <v>2</v>
      </c>
      <c r="O173" s="2" t="n">
        <v>1</v>
      </c>
      <c r="P173" s="2" t="n">
        <v>4</v>
      </c>
      <c r="Q173" s="2" t="n">
        <v>1</v>
      </c>
      <c r="R173" s="2" t="n">
        <v>4</v>
      </c>
      <c r="S173" s="81" t="s">
        <v>1620</v>
      </c>
      <c r="T173" s="78" t="s">
        <v>1621</v>
      </c>
    </row>
    <row r="174" customFormat="false" ht="15.75" hidden="false" customHeight="false" outlineLevel="0" collapsed="false">
      <c r="A174" s="2" t="s">
        <v>496</v>
      </c>
      <c r="B174" s="9" t="n">
        <v>2019</v>
      </c>
      <c r="C174" s="1" t="s">
        <v>970</v>
      </c>
      <c r="D174" s="9" t="s">
        <v>951</v>
      </c>
      <c r="E174" s="9" t="s">
        <v>951</v>
      </c>
      <c r="F174" s="9" t="s">
        <v>951</v>
      </c>
      <c r="G174" s="9" t="n">
        <v>17</v>
      </c>
      <c r="H174" s="1" t="s">
        <v>951</v>
      </c>
      <c r="I174" s="1"/>
      <c r="J174" s="1" t="s">
        <v>1622</v>
      </c>
      <c r="K174" s="77" t="n">
        <f aca="false">1/3</f>
        <v>0.3333333333</v>
      </c>
      <c r="L174" s="9" t="n">
        <v>1</v>
      </c>
      <c r="M174" s="9" t="n">
        <v>77</v>
      </c>
      <c r="N174" s="9" t="n">
        <v>2</v>
      </c>
      <c r="O174" s="2" t="n">
        <v>0</v>
      </c>
      <c r="P174" s="2" t="n">
        <v>1</v>
      </c>
      <c r="Q174" s="2" t="n">
        <v>0</v>
      </c>
      <c r="R174" s="2" t="n">
        <v>4</v>
      </c>
      <c r="S174" s="81" t="s">
        <v>1623</v>
      </c>
      <c r="T174" s="1" t="s">
        <v>1624</v>
      </c>
    </row>
    <row r="175" customFormat="false" ht="15.75" hidden="false" customHeight="false" outlineLevel="0" collapsed="false">
      <c r="A175" s="2" t="s">
        <v>1625</v>
      </c>
      <c r="B175" s="9" t="n">
        <v>1993</v>
      </c>
      <c r="C175" s="1" t="s">
        <v>951</v>
      </c>
      <c r="D175" s="72" t="s">
        <v>951</v>
      </c>
      <c r="E175" s="9" t="s">
        <v>951</v>
      </c>
      <c r="F175" s="9" t="n">
        <v>605</v>
      </c>
      <c r="G175" s="9" t="n">
        <v>48451</v>
      </c>
      <c r="H175" s="1" t="s">
        <v>1626</v>
      </c>
      <c r="I175" s="1" t="s">
        <v>1627</v>
      </c>
      <c r="J175" s="1" t="s">
        <v>1628</v>
      </c>
      <c r="K175" s="77" t="n">
        <f aca="false">54/40</f>
        <v>1.35</v>
      </c>
      <c r="L175" s="9" t="s">
        <v>951</v>
      </c>
      <c r="M175" s="9" t="s">
        <v>951</v>
      </c>
      <c r="N175" s="9" t="s">
        <v>951</v>
      </c>
      <c r="O175" s="2" t="s">
        <v>951</v>
      </c>
      <c r="P175" s="2" t="s">
        <v>951</v>
      </c>
      <c r="Q175" s="2" t="s">
        <v>951</v>
      </c>
      <c r="R175" s="2" t="s">
        <v>951</v>
      </c>
      <c r="S175" s="23" t="s">
        <v>951</v>
      </c>
      <c r="T175" s="78" t="s">
        <v>1629</v>
      </c>
    </row>
    <row r="176" customFormat="false" ht="15.75" hidden="false" customHeight="false" outlineLevel="0" collapsed="false">
      <c r="A176" s="2" t="s">
        <v>686</v>
      </c>
      <c r="B176" s="9" t="n">
        <v>2017</v>
      </c>
      <c r="C176" s="1" t="s">
        <v>1132</v>
      </c>
      <c r="D176" s="9" t="s">
        <v>951</v>
      </c>
      <c r="E176" s="9" t="s">
        <v>951</v>
      </c>
      <c r="F176" s="9" t="s">
        <v>951</v>
      </c>
      <c r="G176" s="9" t="n">
        <v>75</v>
      </c>
      <c r="H176" s="2" t="s">
        <v>951</v>
      </c>
      <c r="I176" s="1"/>
      <c r="J176" s="23" t="s">
        <v>1630</v>
      </c>
      <c r="K176" s="77" t="n">
        <f aca="false">46/20</f>
        <v>2.3</v>
      </c>
      <c r="L176" s="9" t="n">
        <v>2.101</v>
      </c>
      <c r="M176" s="9" t="n">
        <v>1967</v>
      </c>
      <c r="N176" s="9" t="n">
        <v>11</v>
      </c>
      <c r="O176" s="76" t="n">
        <v>29</v>
      </c>
      <c r="P176" s="76" t="n">
        <v>472</v>
      </c>
      <c r="Q176" s="76" t="n">
        <v>16</v>
      </c>
      <c r="R176" s="76" t="n">
        <v>38</v>
      </c>
      <c r="S176" s="76" t="s">
        <v>1631</v>
      </c>
      <c r="T176" s="1" t="s">
        <v>1632</v>
      </c>
    </row>
    <row r="177" customFormat="false" ht="15.75" hidden="false" customHeight="false" outlineLevel="0" collapsed="false">
      <c r="A177" s="2" t="s">
        <v>1633</v>
      </c>
      <c r="B177" s="9" t="n">
        <v>2020</v>
      </c>
      <c r="C177" s="1" t="s">
        <v>970</v>
      </c>
      <c r="D177" s="9" t="s">
        <v>951</v>
      </c>
      <c r="E177" s="9" t="s">
        <v>951</v>
      </c>
      <c r="F177" s="9" t="s">
        <v>951</v>
      </c>
      <c r="G177" s="9" t="n">
        <v>10</v>
      </c>
      <c r="H177" s="1" t="s">
        <v>951</v>
      </c>
      <c r="I177" s="1"/>
      <c r="J177" s="1" t="s">
        <v>1634</v>
      </c>
      <c r="K177" s="77" t="n">
        <f aca="false">63/19</f>
        <v>3.315789474</v>
      </c>
      <c r="L177" s="9" t="n">
        <v>1</v>
      </c>
      <c r="M177" s="9" t="n">
        <v>44</v>
      </c>
      <c r="N177" s="9" t="n">
        <v>2</v>
      </c>
      <c r="O177" s="76" t="n">
        <v>0</v>
      </c>
      <c r="P177" s="76" t="n">
        <v>1</v>
      </c>
      <c r="Q177" s="76" t="n">
        <v>2</v>
      </c>
      <c r="R177" s="76" t="n">
        <v>1</v>
      </c>
      <c r="S177" s="76" t="s">
        <v>1635</v>
      </c>
      <c r="T177" s="1" t="s">
        <v>1636</v>
      </c>
    </row>
    <row r="178" customFormat="false" ht="15.75" hidden="false" customHeight="false" outlineLevel="0" collapsed="false">
      <c r="A178" s="2" t="s">
        <v>1637</v>
      </c>
      <c r="B178" s="9" t="n">
        <v>2019</v>
      </c>
      <c r="C178" s="1" t="s">
        <v>970</v>
      </c>
      <c r="D178" s="9" t="s">
        <v>951</v>
      </c>
      <c r="E178" s="9" t="s">
        <v>951</v>
      </c>
      <c r="F178" s="9" t="s">
        <v>951</v>
      </c>
      <c r="G178" s="9" t="n">
        <v>40</v>
      </c>
      <c r="H178" s="2" t="s">
        <v>951</v>
      </c>
      <c r="I178" s="1"/>
      <c r="J178" s="1" t="s">
        <v>1638</v>
      </c>
      <c r="K178" s="77" t="n">
        <f aca="false">45/18</f>
        <v>2.5</v>
      </c>
      <c r="L178" s="9" t="n">
        <v>1.15</v>
      </c>
      <c r="M178" s="9" t="n">
        <v>198</v>
      </c>
      <c r="N178" s="9" t="n">
        <v>1</v>
      </c>
      <c r="O178" s="76" t="n">
        <v>20</v>
      </c>
      <c r="P178" s="76" t="n">
        <v>6</v>
      </c>
      <c r="Q178" s="76" t="n">
        <v>4</v>
      </c>
      <c r="R178" s="76" t="n">
        <v>17</v>
      </c>
      <c r="S178" s="76" t="s">
        <v>1639</v>
      </c>
      <c r="T178" s="1" t="s">
        <v>1640</v>
      </c>
    </row>
    <row r="179" customFormat="false" ht="15.75" hidden="false" customHeight="false" outlineLevel="0" collapsed="false">
      <c r="A179" s="2" t="s">
        <v>1641</v>
      </c>
      <c r="B179" s="9" t="n">
        <v>2018</v>
      </c>
      <c r="C179" s="1" t="s">
        <v>970</v>
      </c>
      <c r="D179" s="9" t="s">
        <v>951</v>
      </c>
      <c r="E179" s="9" t="s">
        <v>951</v>
      </c>
      <c r="F179" s="9" t="s">
        <v>951</v>
      </c>
      <c r="G179" s="9" t="n">
        <v>41</v>
      </c>
      <c r="H179" s="1" t="s">
        <v>951</v>
      </c>
      <c r="I179" s="1"/>
      <c r="J179" s="1" t="s">
        <v>1642</v>
      </c>
      <c r="K179" s="77" t="n">
        <f aca="false">6/10</f>
        <v>0.6</v>
      </c>
      <c r="L179" s="9" t="n">
        <v>1</v>
      </c>
      <c r="M179" s="9" t="n">
        <v>34</v>
      </c>
      <c r="N179" s="9" t="n">
        <v>1</v>
      </c>
      <c r="O179" s="76" t="n">
        <v>3</v>
      </c>
      <c r="P179" s="76" t="n">
        <v>0</v>
      </c>
      <c r="Q179" s="76" t="n">
        <v>0</v>
      </c>
      <c r="R179" s="76" t="n">
        <v>2</v>
      </c>
      <c r="S179" s="76" t="s">
        <v>1643</v>
      </c>
      <c r="T179" s="1" t="s">
        <v>1644</v>
      </c>
    </row>
    <row r="180" customFormat="false" ht="15.75" hidden="false" customHeight="false" outlineLevel="0" collapsed="false">
      <c r="A180" s="2" t="s">
        <v>1645</v>
      </c>
      <c r="B180" s="9" t="n">
        <v>2015</v>
      </c>
      <c r="C180" s="1" t="s">
        <v>1646</v>
      </c>
      <c r="D180" s="9" t="s">
        <v>951</v>
      </c>
      <c r="E180" s="9" t="s">
        <v>951</v>
      </c>
      <c r="F180" s="9" t="s">
        <v>951</v>
      </c>
      <c r="G180" s="9" t="n">
        <v>17</v>
      </c>
      <c r="H180" s="2" t="s">
        <v>951</v>
      </c>
      <c r="I180" s="1"/>
      <c r="J180" s="1" t="s">
        <v>1647</v>
      </c>
      <c r="K180" s="77" t="n">
        <f aca="false">19/30</f>
        <v>0.6333333333</v>
      </c>
      <c r="L180" s="9" t="n">
        <v>1</v>
      </c>
      <c r="M180" s="9" t="s">
        <v>951</v>
      </c>
      <c r="N180" s="9" t="s">
        <v>951</v>
      </c>
      <c r="O180" s="2" t="s">
        <v>951</v>
      </c>
      <c r="P180" s="2" t="s">
        <v>951</v>
      </c>
      <c r="Q180" s="2" t="s">
        <v>951</v>
      </c>
      <c r="R180" s="2" t="s">
        <v>951</v>
      </c>
      <c r="S180" s="23" t="s">
        <v>951</v>
      </c>
      <c r="T180" s="1" t="s">
        <v>1648</v>
      </c>
    </row>
    <row r="181" customFormat="false" ht="15.75" hidden="false" customHeight="false" outlineLevel="0" collapsed="false">
      <c r="A181" s="2" t="s">
        <v>1649</v>
      </c>
      <c r="B181" s="9" t="n">
        <v>2010</v>
      </c>
      <c r="C181" s="1" t="s">
        <v>970</v>
      </c>
      <c r="D181" s="72" t="n">
        <v>4.9</v>
      </c>
      <c r="E181" s="9" t="n">
        <v>106</v>
      </c>
      <c r="F181" s="9" t="n">
        <v>625</v>
      </c>
      <c r="G181" s="9" t="n">
        <v>1744</v>
      </c>
      <c r="H181" s="1" t="s">
        <v>951</v>
      </c>
      <c r="I181" s="1" t="s">
        <v>951</v>
      </c>
      <c r="J181" s="1" t="s">
        <v>951</v>
      </c>
      <c r="K181" s="9" t="s">
        <v>951</v>
      </c>
      <c r="L181" s="9" t="s">
        <v>951</v>
      </c>
      <c r="M181" s="9" t="s">
        <v>951</v>
      </c>
      <c r="N181" s="9" t="s">
        <v>951</v>
      </c>
      <c r="O181" s="2" t="s">
        <v>951</v>
      </c>
      <c r="P181" s="2" t="s">
        <v>951</v>
      </c>
      <c r="Q181" s="2" t="s">
        <v>951</v>
      </c>
      <c r="R181" s="2" t="s">
        <v>951</v>
      </c>
      <c r="S181" s="23" t="s">
        <v>951</v>
      </c>
      <c r="T181" s="1" t="s">
        <v>1650</v>
      </c>
    </row>
    <row r="182" customFormat="false" ht="15.75" hidden="false" customHeight="false" outlineLevel="0" collapsed="false">
      <c r="A182" s="2" t="s">
        <v>1651</v>
      </c>
      <c r="B182" s="9" t="n">
        <v>2017</v>
      </c>
      <c r="C182" s="1" t="s">
        <v>1543</v>
      </c>
      <c r="D182" s="9" t="s">
        <v>951</v>
      </c>
      <c r="E182" s="9" t="s">
        <v>951</v>
      </c>
      <c r="F182" s="9" t="s">
        <v>951</v>
      </c>
      <c r="G182" s="9" t="n">
        <v>37</v>
      </c>
      <c r="H182" s="1" t="s">
        <v>951</v>
      </c>
      <c r="I182" s="1"/>
      <c r="J182" s="1" t="s">
        <v>951</v>
      </c>
      <c r="K182" s="77" t="s">
        <v>951</v>
      </c>
      <c r="L182" s="9" t="s">
        <v>951</v>
      </c>
      <c r="M182" s="9" t="s">
        <v>951</v>
      </c>
      <c r="N182" s="9" t="s">
        <v>951</v>
      </c>
      <c r="O182" s="2" t="n">
        <v>7</v>
      </c>
      <c r="P182" s="2" t="n">
        <v>3</v>
      </c>
      <c r="Q182" s="2" t="n">
        <v>2</v>
      </c>
      <c r="R182" s="2" t="n">
        <v>3</v>
      </c>
      <c r="S182" s="81" t="s">
        <v>1652</v>
      </c>
      <c r="T182" s="23" t="s">
        <v>1653</v>
      </c>
    </row>
    <row r="183" customFormat="false" ht="15.75" hidden="false" customHeight="false" outlineLevel="0" collapsed="false">
      <c r="A183" s="2" t="s">
        <v>1654</v>
      </c>
      <c r="B183" s="9" t="n">
        <v>2014</v>
      </c>
      <c r="C183" s="1" t="s">
        <v>1515</v>
      </c>
      <c r="D183" s="9" t="s">
        <v>951</v>
      </c>
      <c r="E183" s="9" t="s">
        <v>951</v>
      </c>
      <c r="F183" s="9" t="s">
        <v>951</v>
      </c>
      <c r="G183" s="9" t="n">
        <v>38</v>
      </c>
      <c r="H183" s="2" t="s">
        <v>951</v>
      </c>
      <c r="I183" s="1"/>
      <c r="J183" s="1" t="s">
        <v>1655</v>
      </c>
      <c r="K183" s="77" t="n">
        <f aca="false">42/22</f>
        <v>1.909090909</v>
      </c>
      <c r="L183" s="9" t="n">
        <v>1</v>
      </c>
      <c r="M183" s="9" t="s">
        <v>951</v>
      </c>
      <c r="N183" s="9" t="s">
        <v>951</v>
      </c>
      <c r="O183" s="2" t="s">
        <v>951</v>
      </c>
      <c r="P183" s="2" t="s">
        <v>951</v>
      </c>
      <c r="Q183" s="2" t="s">
        <v>951</v>
      </c>
      <c r="R183" s="2" t="s">
        <v>951</v>
      </c>
      <c r="S183" s="23" t="s">
        <v>951</v>
      </c>
      <c r="T183" s="1" t="s">
        <v>1656</v>
      </c>
    </row>
    <row r="184" customFormat="false" ht="15.75" hidden="false" customHeight="false" outlineLevel="0" collapsed="false">
      <c r="A184" s="2" t="s">
        <v>1657</v>
      </c>
      <c r="B184" s="9" t="n">
        <v>2019</v>
      </c>
      <c r="C184" s="1" t="s">
        <v>1045</v>
      </c>
      <c r="D184" s="9" t="s">
        <v>951</v>
      </c>
      <c r="E184" s="9" t="s">
        <v>951</v>
      </c>
      <c r="F184" s="9" t="s">
        <v>951</v>
      </c>
      <c r="G184" s="9" t="n">
        <v>249</v>
      </c>
      <c r="H184" s="1" t="s">
        <v>951</v>
      </c>
      <c r="I184" s="1"/>
      <c r="J184" s="1" t="s">
        <v>1658</v>
      </c>
      <c r="K184" s="77" t="n">
        <f aca="false">93/24</f>
        <v>3.875</v>
      </c>
      <c r="L184" s="9" t="n">
        <v>1.1</v>
      </c>
      <c r="M184" s="9" t="n">
        <v>148</v>
      </c>
      <c r="N184" s="9" t="n">
        <v>6</v>
      </c>
      <c r="O184" s="76" t="n">
        <v>28</v>
      </c>
      <c r="P184" s="76" t="n">
        <v>85</v>
      </c>
      <c r="Q184" s="76" t="n">
        <v>24</v>
      </c>
      <c r="R184" s="76" t="n">
        <v>61</v>
      </c>
      <c r="S184" s="76" t="s">
        <v>1659</v>
      </c>
      <c r="T184" s="78" t="s">
        <v>1660</v>
      </c>
    </row>
    <row r="185" customFormat="false" ht="15.75" hidden="false" customHeight="false" outlineLevel="0" collapsed="false">
      <c r="A185" s="2" t="s">
        <v>1661</v>
      </c>
      <c r="B185" s="9" t="s">
        <v>951</v>
      </c>
      <c r="C185" s="1" t="s">
        <v>951</v>
      </c>
      <c r="D185" s="72" t="s">
        <v>951</v>
      </c>
      <c r="E185" s="9" t="s">
        <v>951</v>
      </c>
      <c r="F185" s="9" t="s">
        <v>951</v>
      </c>
      <c r="G185" s="9" t="s">
        <v>951</v>
      </c>
      <c r="H185" s="1" t="s">
        <v>951</v>
      </c>
      <c r="I185" s="1" t="s">
        <v>951</v>
      </c>
      <c r="J185" s="1" t="s">
        <v>951</v>
      </c>
      <c r="K185" s="9" t="s">
        <v>951</v>
      </c>
      <c r="L185" s="9" t="s">
        <v>951</v>
      </c>
      <c r="M185" s="9" t="s">
        <v>951</v>
      </c>
      <c r="N185" s="9" t="s">
        <v>951</v>
      </c>
      <c r="O185" s="2" t="s">
        <v>951</v>
      </c>
      <c r="P185" s="2" t="s">
        <v>951</v>
      </c>
      <c r="Q185" s="2" t="s">
        <v>951</v>
      </c>
      <c r="R185" s="2" t="s">
        <v>951</v>
      </c>
      <c r="S185" s="23" t="s">
        <v>951</v>
      </c>
      <c r="T185" s="1" t="s">
        <v>951</v>
      </c>
    </row>
    <row r="186" customFormat="false" ht="15.75" hidden="false" customHeight="false" outlineLevel="0" collapsed="false">
      <c r="A186" s="2" t="s">
        <v>1662</v>
      </c>
      <c r="B186" s="9" t="n">
        <v>2005</v>
      </c>
      <c r="C186" s="82" t="s">
        <v>970</v>
      </c>
      <c r="D186" s="9" t="s">
        <v>951</v>
      </c>
      <c r="E186" s="9" t="s">
        <v>951</v>
      </c>
      <c r="F186" s="9" t="s">
        <v>951</v>
      </c>
      <c r="G186" s="9" t="n">
        <v>2308</v>
      </c>
      <c r="H186" s="2" t="s">
        <v>951</v>
      </c>
      <c r="I186" s="1"/>
      <c r="J186" s="1" t="s">
        <v>1308</v>
      </c>
      <c r="K186" s="77" t="n">
        <f aca="false">57/28</f>
        <v>2.035714286</v>
      </c>
      <c r="L186" s="9" t="n">
        <v>3.3</v>
      </c>
      <c r="M186" s="9" t="n">
        <v>1352</v>
      </c>
      <c r="N186" s="9" t="n">
        <v>20</v>
      </c>
      <c r="O186" s="76" t="n">
        <v>91</v>
      </c>
      <c r="P186" s="76" t="n">
        <v>148</v>
      </c>
      <c r="Q186" s="76" t="n">
        <v>44</v>
      </c>
      <c r="R186" s="76" t="n">
        <v>83</v>
      </c>
      <c r="S186" s="76" t="s">
        <v>1663</v>
      </c>
      <c r="T186" s="1" t="s">
        <v>1664</v>
      </c>
    </row>
    <row r="187" customFormat="false" ht="15.75" hidden="false" customHeight="false" outlineLevel="0" collapsed="false">
      <c r="A187" s="2" t="s">
        <v>1665</v>
      </c>
      <c r="B187" s="9" t="n">
        <v>2015</v>
      </c>
      <c r="C187" s="1" t="s">
        <v>1045</v>
      </c>
      <c r="D187" s="9" t="s">
        <v>951</v>
      </c>
      <c r="E187" s="9" t="s">
        <v>951</v>
      </c>
      <c r="F187" s="9" t="s">
        <v>951</v>
      </c>
      <c r="G187" s="9" t="n">
        <v>5941</v>
      </c>
      <c r="H187" s="1" t="s">
        <v>951</v>
      </c>
      <c r="I187" s="1"/>
      <c r="J187" s="1" t="s">
        <v>1666</v>
      </c>
      <c r="K187" s="77" t="n">
        <f aca="false">144/38</f>
        <v>3.789473684</v>
      </c>
      <c r="L187" s="9" t="n">
        <v>2.21</v>
      </c>
      <c r="M187" s="9" t="n">
        <v>1458</v>
      </c>
      <c r="N187" s="9" t="n">
        <v>15</v>
      </c>
      <c r="O187" s="76" t="n">
        <v>142</v>
      </c>
      <c r="P187" s="76" t="n">
        <v>114</v>
      </c>
      <c r="Q187" s="76" t="n">
        <v>58</v>
      </c>
      <c r="R187" s="76" t="n">
        <v>85</v>
      </c>
      <c r="S187" s="76" t="s">
        <v>1667</v>
      </c>
      <c r="T187" s="1" t="s">
        <v>1668</v>
      </c>
    </row>
    <row r="188" customFormat="false" ht="15.75" hidden="false" customHeight="false" outlineLevel="0" collapsed="false">
      <c r="A188" s="2" t="s">
        <v>1669</v>
      </c>
      <c r="B188" s="9" t="n">
        <v>2011</v>
      </c>
      <c r="C188" s="1" t="s">
        <v>970</v>
      </c>
      <c r="D188" s="72" t="n">
        <v>4.981</v>
      </c>
      <c r="E188" s="9" t="n">
        <v>106</v>
      </c>
      <c r="F188" s="9" t="n">
        <v>103</v>
      </c>
      <c r="G188" s="9" t="n">
        <v>164</v>
      </c>
      <c r="H188" s="1" t="s">
        <v>951</v>
      </c>
      <c r="I188" s="1" t="s">
        <v>951</v>
      </c>
      <c r="J188" s="78" t="s">
        <v>1670</v>
      </c>
      <c r="K188" s="83" t="n">
        <f aca="false">28/26</f>
        <v>1.076923077</v>
      </c>
      <c r="L188" s="9" t="s">
        <v>951</v>
      </c>
      <c r="M188" s="9" t="s">
        <v>951</v>
      </c>
      <c r="N188" s="9" t="s">
        <v>951</v>
      </c>
      <c r="O188" s="2" t="s">
        <v>951</v>
      </c>
      <c r="P188" s="2" t="s">
        <v>951</v>
      </c>
      <c r="Q188" s="2" t="s">
        <v>951</v>
      </c>
      <c r="R188" s="2" t="s">
        <v>951</v>
      </c>
      <c r="S188" s="23" t="s">
        <v>951</v>
      </c>
      <c r="T188" s="1" t="s">
        <v>1671</v>
      </c>
    </row>
    <row r="189" customFormat="false" ht="15.75" hidden="false" customHeight="false" outlineLevel="0" collapsed="false">
      <c r="A189" s="2" t="s">
        <v>22</v>
      </c>
      <c r="B189" s="9" t="n">
        <v>1998</v>
      </c>
      <c r="C189" s="1" t="s">
        <v>970</v>
      </c>
      <c r="D189" s="72" t="n">
        <v>4.9</v>
      </c>
      <c r="E189" s="9" t="n">
        <v>106</v>
      </c>
      <c r="F189" s="9" t="n">
        <v>3803</v>
      </c>
      <c r="G189" s="9" t="n">
        <v>5460</v>
      </c>
      <c r="H189" s="1" t="s">
        <v>1672</v>
      </c>
      <c r="I189" s="1" t="s">
        <v>1673</v>
      </c>
      <c r="J189" s="1" t="s">
        <v>1674</v>
      </c>
      <c r="K189" s="77" t="n">
        <f aca="false">91/30</f>
        <v>3.033333333</v>
      </c>
      <c r="L189" s="9" t="n">
        <v>3.31</v>
      </c>
      <c r="M189" s="9" t="n">
        <v>1746</v>
      </c>
      <c r="N189" s="9" t="n">
        <v>8</v>
      </c>
      <c r="O189" s="76" t="n">
        <v>16</v>
      </c>
      <c r="P189" s="76" t="n">
        <v>192</v>
      </c>
      <c r="Q189" s="76" t="n">
        <v>43</v>
      </c>
      <c r="R189" s="76" t="n">
        <v>45</v>
      </c>
      <c r="S189" s="76" t="s">
        <v>1675</v>
      </c>
      <c r="T189" s="80" t="s">
        <v>1676</v>
      </c>
    </row>
    <row r="190" customFormat="false" ht="15.75" hidden="false" customHeight="false" outlineLevel="0" collapsed="false">
      <c r="A190" s="2" t="s">
        <v>1677</v>
      </c>
      <c r="B190" s="9" t="n">
        <v>2010</v>
      </c>
      <c r="C190" s="1" t="s">
        <v>970</v>
      </c>
      <c r="D190" s="72" t="n">
        <v>4.981</v>
      </c>
      <c r="E190" s="9" t="n">
        <v>106</v>
      </c>
      <c r="F190" s="9" t="n">
        <v>83</v>
      </c>
      <c r="G190" s="9" t="n">
        <v>132</v>
      </c>
      <c r="H190" s="1" t="s">
        <v>1267</v>
      </c>
      <c r="I190" s="2" t="s">
        <v>1268</v>
      </c>
      <c r="J190" s="78" t="s">
        <v>1269</v>
      </c>
      <c r="K190" s="83" t="n">
        <f aca="false">17/17</f>
        <v>1</v>
      </c>
      <c r="L190" s="9" t="s">
        <v>951</v>
      </c>
      <c r="M190" s="9" t="s">
        <v>951</v>
      </c>
      <c r="N190" s="9" t="s">
        <v>951</v>
      </c>
      <c r="O190" s="2" t="s">
        <v>951</v>
      </c>
      <c r="P190" s="2" t="s">
        <v>951</v>
      </c>
      <c r="Q190" s="2" t="s">
        <v>951</v>
      </c>
      <c r="R190" s="2" t="s">
        <v>951</v>
      </c>
      <c r="S190" s="23" t="s">
        <v>951</v>
      </c>
      <c r="T190" s="1" t="s">
        <v>1678</v>
      </c>
    </row>
    <row r="191" customFormat="false" ht="15.75" hidden="false" customHeight="false" outlineLevel="0" collapsed="false">
      <c r="A191" s="2" t="s">
        <v>684</v>
      </c>
      <c r="B191" s="9" t="n">
        <v>2010</v>
      </c>
      <c r="C191" s="1" t="s">
        <v>1132</v>
      </c>
      <c r="D191" s="9" t="s">
        <v>951</v>
      </c>
      <c r="E191" s="9" t="s">
        <v>951</v>
      </c>
      <c r="F191" s="9" t="s">
        <v>951</v>
      </c>
      <c r="G191" s="9" t="n">
        <v>287</v>
      </c>
      <c r="H191" s="2" t="s">
        <v>951</v>
      </c>
      <c r="I191" s="1"/>
      <c r="J191" s="1" t="s">
        <v>1679</v>
      </c>
      <c r="K191" s="77" t="n">
        <f aca="false">28/18</f>
        <v>1.555555556</v>
      </c>
      <c r="L191" s="9" t="n">
        <v>1</v>
      </c>
      <c r="M191" s="9" t="s">
        <v>951</v>
      </c>
      <c r="N191" s="9" t="s">
        <v>951</v>
      </c>
      <c r="O191" s="2" t="s">
        <v>951</v>
      </c>
      <c r="P191" s="2" t="s">
        <v>951</v>
      </c>
      <c r="Q191" s="2" t="s">
        <v>951</v>
      </c>
      <c r="R191" s="2" t="s">
        <v>951</v>
      </c>
      <c r="S191" s="23" t="s">
        <v>951</v>
      </c>
      <c r="T191" s="1" t="s">
        <v>1680</v>
      </c>
    </row>
    <row r="192" customFormat="false" ht="15.75" hidden="false" customHeight="false" outlineLevel="0" collapsed="false">
      <c r="A192" s="2" t="s">
        <v>1681</v>
      </c>
      <c r="B192" s="9" t="n">
        <v>2013</v>
      </c>
      <c r="C192" s="1" t="s">
        <v>1466</v>
      </c>
      <c r="D192" s="9" t="s">
        <v>951</v>
      </c>
      <c r="E192" s="9" t="s">
        <v>951</v>
      </c>
      <c r="F192" s="9" t="s">
        <v>951</v>
      </c>
      <c r="G192" s="9" t="n">
        <v>15</v>
      </c>
      <c r="H192" s="1" t="s">
        <v>951</v>
      </c>
      <c r="I192" s="1"/>
      <c r="J192" s="1" t="s">
        <v>1682</v>
      </c>
      <c r="K192" s="77" t="n">
        <f aca="false">43/20</f>
        <v>2.15</v>
      </c>
      <c r="L192" s="9" t="n">
        <v>1.1206</v>
      </c>
      <c r="M192" s="9" t="s">
        <v>951</v>
      </c>
      <c r="N192" s="9" t="s">
        <v>951</v>
      </c>
      <c r="O192" s="2" t="s">
        <v>951</v>
      </c>
      <c r="P192" s="2" t="s">
        <v>951</v>
      </c>
      <c r="Q192" s="2" t="s">
        <v>951</v>
      </c>
      <c r="R192" s="2" t="s">
        <v>951</v>
      </c>
      <c r="S192" s="23" t="s">
        <v>951</v>
      </c>
      <c r="T192" s="1" t="s">
        <v>1683</v>
      </c>
    </row>
    <row r="193" customFormat="false" ht="15.75" hidden="false" customHeight="false" outlineLevel="0" collapsed="false">
      <c r="A193" s="2" t="s">
        <v>1684</v>
      </c>
      <c r="B193" s="9" t="n">
        <v>2018</v>
      </c>
      <c r="C193" s="1" t="s">
        <v>1685</v>
      </c>
      <c r="D193" s="9" t="s">
        <v>951</v>
      </c>
      <c r="E193" s="9" t="s">
        <v>951</v>
      </c>
      <c r="F193" s="9" t="s">
        <v>951</v>
      </c>
      <c r="G193" s="9" t="n">
        <v>14</v>
      </c>
      <c r="H193" s="2" t="s">
        <v>951</v>
      </c>
      <c r="I193" s="1"/>
      <c r="J193" s="1" t="s">
        <v>1686</v>
      </c>
      <c r="K193" s="77" t="n">
        <f aca="false">14/30</f>
        <v>0.4666666667</v>
      </c>
      <c r="L193" s="9" t="n">
        <v>1</v>
      </c>
      <c r="M193" s="9" t="n">
        <v>51</v>
      </c>
      <c r="N193" s="9" t="n">
        <v>2</v>
      </c>
      <c r="O193" s="2" t="n">
        <v>5</v>
      </c>
      <c r="P193" s="2" t="n">
        <v>2</v>
      </c>
      <c r="Q193" s="2" t="n">
        <v>6</v>
      </c>
      <c r="R193" s="2" t="n">
        <v>3</v>
      </c>
      <c r="S193" s="81" t="s">
        <v>1687</v>
      </c>
      <c r="T193" s="1" t="s">
        <v>1688</v>
      </c>
    </row>
    <row r="194" customFormat="false" ht="15.75" hidden="false" customHeight="false" outlineLevel="0" collapsed="false">
      <c r="A194" s="2" t="s">
        <v>1689</v>
      </c>
      <c r="B194" s="9" t="n">
        <v>2013</v>
      </c>
      <c r="C194" s="1" t="s">
        <v>970</v>
      </c>
      <c r="D194" s="9" t="s">
        <v>951</v>
      </c>
      <c r="E194" s="9" t="s">
        <v>951</v>
      </c>
      <c r="F194" s="9" t="s">
        <v>951</v>
      </c>
      <c r="G194" s="9" t="n">
        <v>146</v>
      </c>
      <c r="H194" s="1" t="s">
        <v>951</v>
      </c>
      <c r="I194" s="1"/>
      <c r="J194" s="1" t="s">
        <v>1690</v>
      </c>
      <c r="K194" s="77" t="n">
        <f aca="false">44/45</f>
        <v>0.9777777778</v>
      </c>
      <c r="L194" s="9" t="n">
        <v>1.13</v>
      </c>
      <c r="M194" s="9" t="n">
        <v>31</v>
      </c>
      <c r="N194" s="9" t="n">
        <v>5</v>
      </c>
      <c r="O194" s="2" t="n">
        <v>41</v>
      </c>
      <c r="P194" s="2" t="n">
        <v>10</v>
      </c>
      <c r="Q194" s="2" t="n">
        <v>13</v>
      </c>
      <c r="R194" s="2" t="n">
        <v>46</v>
      </c>
      <c r="S194" s="81" t="s">
        <v>1691</v>
      </c>
      <c r="T194" s="1" t="s">
        <v>1692</v>
      </c>
    </row>
    <row r="195" customFormat="false" ht="15.75" hidden="false" customHeight="false" outlineLevel="0" collapsed="false">
      <c r="A195" s="2" t="s">
        <v>1693</v>
      </c>
      <c r="B195" s="9" t="n">
        <v>2012</v>
      </c>
      <c r="C195" s="1" t="s">
        <v>970</v>
      </c>
      <c r="D195" s="72" t="n">
        <v>4.9</v>
      </c>
      <c r="E195" s="9" t="n">
        <v>106</v>
      </c>
      <c r="F195" s="9" t="n">
        <v>276</v>
      </c>
      <c r="G195" s="9" t="n">
        <v>1710</v>
      </c>
      <c r="H195" s="1" t="s">
        <v>951</v>
      </c>
      <c r="I195" s="1" t="s">
        <v>951</v>
      </c>
      <c r="J195" s="1" t="s">
        <v>951</v>
      </c>
      <c r="K195" s="9" t="s">
        <v>951</v>
      </c>
      <c r="L195" s="9" t="s">
        <v>951</v>
      </c>
      <c r="M195" s="9" t="s">
        <v>951</v>
      </c>
      <c r="N195" s="9" t="s">
        <v>951</v>
      </c>
      <c r="O195" s="2" t="s">
        <v>951</v>
      </c>
      <c r="P195" s="2" t="s">
        <v>951</v>
      </c>
      <c r="Q195" s="2" t="s">
        <v>951</v>
      </c>
      <c r="R195" s="2" t="s">
        <v>951</v>
      </c>
      <c r="S195" s="23" t="s">
        <v>951</v>
      </c>
      <c r="T195" s="1" t="s">
        <v>1694</v>
      </c>
    </row>
    <row r="196" customFormat="false" ht="15.75" hidden="false" customHeight="false" outlineLevel="0" collapsed="false">
      <c r="A196" s="2" t="s">
        <v>1695</v>
      </c>
      <c r="B196" s="9" t="n">
        <v>2010</v>
      </c>
      <c r="C196" s="1" t="s">
        <v>959</v>
      </c>
      <c r="D196" s="72" t="n">
        <v>2.576</v>
      </c>
      <c r="E196" s="9" t="n">
        <v>74</v>
      </c>
      <c r="F196" s="9" t="n">
        <v>42</v>
      </c>
      <c r="G196" s="9" t="n">
        <v>81</v>
      </c>
      <c r="H196" s="1" t="s">
        <v>1696</v>
      </c>
      <c r="I196" s="1" t="s">
        <v>1697</v>
      </c>
      <c r="J196" s="78" t="s">
        <v>1698</v>
      </c>
      <c r="K196" s="83" t="n">
        <f aca="false">27/23</f>
        <v>1.173913043</v>
      </c>
      <c r="L196" s="9" t="s">
        <v>951</v>
      </c>
      <c r="M196" s="9" t="s">
        <v>951</v>
      </c>
      <c r="N196" s="9" t="s">
        <v>951</v>
      </c>
      <c r="O196" s="2" t="s">
        <v>951</v>
      </c>
      <c r="P196" s="2" t="s">
        <v>951</v>
      </c>
      <c r="Q196" s="2" t="s">
        <v>951</v>
      </c>
      <c r="R196" s="2" t="s">
        <v>951</v>
      </c>
      <c r="S196" s="23" t="s">
        <v>951</v>
      </c>
      <c r="T196" s="1" t="s">
        <v>1699</v>
      </c>
    </row>
    <row r="197" customFormat="false" ht="15.75" hidden="false" customHeight="false" outlineLevel="0" collapsed="false">
      <c r="A197" s="2" t="s">
        <v>276</v>
      </c>
      <c r="B197" s="9" t="n">
        <v>2011</v>
      </c>
      <c r="C197" s="39" t="s">
        <v>1057</v>
      </c>
      <c r="D197" s="72" t="n">
        <v>41.514</v>
      </c>
      <c r="E197" s="9" t="n">
        <v>141</v>
      </c>
      <c r="F197" s="9" t="n">
        <v>2253</v>
      </c>
      <c r="G197" s="9" t="n">
        <v>10260</v>
      </c>
      <c r="H197" s="1" t="s">
        <v>1700</v>
      </c>
      <c r="I197" s="1" t="s">
        <v>1701</v>
      </c>
      <c r="J197" s="1" t="s">
        <v>1702</v>
      </c>
      <c r="K197" s="77" t="n">
        <f aca="false">91/26</f>
        <v>3.5</v>
      </c>
      <c r="L197" s="9" t="s">
        <v>951</v>
      </c>
      <c r="M197" s="9" t="s">
        <v>951</v>
      </c>
      <c r="N197" s="9" t="s">
        <v>951</v>
      </c>
      <c r="O197" s="2" t="s">
        <v>951</v>
      </c>
      <c r="P197" s="2" t="s">
        <v>951</v>
      </c>
      <c r="Q197" s="2" t="s">
        <v>951</v>
      </c>
      <c r="R197" s="2" t="s">
        <v>951</v>
      </c>
      <c r="S197" s="23" t="s">
        <v>951</v>
      </c>
      <c r="T197" s="1" t="s">
        <v>1703</v>
      </c>
    </row>
    <row r="198" customFormat="false" ht="15.75" hidden="false" customHeight="false" outlineLevel="0" collapsed="false">
      <c r="A198" s="2" t="s">
        <v>1704</v>
      </c>
      <c r="B198" s="9" t="n">
        <v>2015</v>
      </c>
      <c r="C198" s="1" t="s">
        <v>959</v>
      </c>
      <c r="D198" s="9" t="s">
        <v>951</v>
      </c>
      <c r="E198" s="9" t="s">
        <v>951</v>
      </c>
      <c r="F198" s="9" t="s">
        <v>951</v>
      </c>
      <c r="G198" s="9" t="n">
        <v>33</v>
      </c>
      <c r="H198" s="2" t="s">
        <v>951</v>
      </c>
      <c r="I198" s="1"/>
      <c r="J198" s="1" t="s">
        <v>1705</v>
      </c>
      <c r="K198" s="77" t="n">
        <f aca="false">27/13</f>
        <v>2.076923077</v>
      </c>
      <c r="L198" s="9" t="n">
        <v>1.2</v>
      </c>
      <c r="M198" s="9" t="n">
        <v>29</v>
      </c>
      <c r="N198" s="9" t="n">
        <v>2</v>
      </c>
      <c r="O198" s="2" t="n">
        <v>5</v>
      </c>
      <c r="P198" s="2" t="n">
        <v>3</v>
      </c>
      <c r="Q198" s="2" t="n">
        <v>1</v>
      </c>
      <c r="R198" s="2" t="n">
        <v>1</v>
      </c>
      <c r="S198" s="81" t="s">
        <v>1706</v>
      </c>
      <c r="T198" s="1" t="s">
        <v>1707</v>
      </c>
    </row>
    <row r="199" customFormat="false" ht="15.75" hidden="false" customHeight="false" outlineLevel="0" collapsed="false">
      <c r="A199" s="2" t="s">
        <v>32</v>
      </c>
      <c r="B199" s="9" t="n">
        <v>2002</v>
      </c>
      <c r="C199" s="1" t="s">
        <v>959</v>
      </c>
      <c r="D199" s="72" t="n">
        <v>2.576</v>
      </c>
      <c r="E199" s="9" t="n">
        <v>74</v>
      </c>
      <c r="F199" s="9" t="n">
        <v>249</v>
      </c>
      <c r="G199" s="9" t="n">
        <v>305</v>
      </c>
      <c r="H199" s="1" t="s">
        <v>1672</v>
      </c>
      <c r="I199" s="1" t="s">
        <v>1673</v>
      </c>
      <c r="J199" s="1" t="s">
        <v>1674</v>
      </c>
      <c r="K199" s="77" t="n">
        <f aca="false">91/30</f>
        <v>3.033333333</v>
      </c>
      <c r="L199" s="9" t="n">
        <v>1.13</v>
      </c>
      <c r="M199" s="9" t="n">
        <v>1835</v>
      </c>
      <c r="N199" s="9" t="n">
        <v>3</v>
      </c>
      <c r="O199" s="2" t="n">
        <v>0</v>
      </c>
      <c r="P199" s="2" t="n">
        <v>24</v>
      </c>
      <c r="Q199" s="2" t="n">
        <v>4</v>
      </c>
      <c r="R199" s="2" t="n">
        <v>15</v>
      </c>
      <c r="S199" s="79" t="s">
        <v>1708</v>
      </c>
      <c r="T199" s="80" t="s">
        <v>1709</v>
      </c>
    </row>
    <row r="200" customFormat="false" ht="15.75" hidden="false" customHeight="false" outlineLevel="0" collapsed="false">
      <c r="A200" s="2" t="s">
        <v>1710</v>
      </c>
      <c r="B200" s="9" t="n">
        <v>2016</v>
      </c>
      <c r="C200" s="1" t="s">
        <v>1685</v>
      </c>
      <c r="D200" s="9" t="s">
        <v>951</v>
      </c>
      <c r="E200" s="9" t="s">
        <v>951</v>
      </c>
      <c r="F200" s="9" t="s">
        <v>951</v>
      </c>
      <c r="G200" s="9" t="n">
        <v>21</v>
      </c>
      <c r="H200" s="1" t="s">
        <v>951</v>
      </c>
      <c r="I200" s="1"/>
      <c r="J200" s="1" t="s">
        <v>1711</v>
      </c>
      <c r="K200" s="77" t="n">
        <f aca="false">103/44</f>
        <v>2.340909091</v>
      </c>
      <c r="L200" s="9" t="n">
        <v>1</v>
      </c>
      <c r="M200" s="9" t="s">
        <v>951</v>
      </c>
      <c r="N200" s="9" t="s">
        <v>951</v>
      </c>
      <c r="O200" s="2" t="s">
        <v>951</v>
      </c>
      <c r="P200" s="2" t="s">
        <v>951</v>
      </c>
      <c r="Q200" s="2" t="s">
        <v>951</v>
      </c>
      <c r="R200" s="2" t="s">
        <v>951</v>
      </c>
      <c r="S200" s="23" t="s">
        <v>951</v>
      </c>
      <c r="T200" s="1" t="s">
        <v>1712</v>
      </c>
    </row>
    <row r="201" customFormat="false" ht="15.75" hidden="false" customHeight="false" outlineLevel="0" collapsed="false">
      <c r="A201" s="2" t="s">
        <v>1713</v>
      </c>
      <c r="B201" s="9" t="n">
        <v>2011</v>
      </c>
      <c r="C201" s="1" t="s">
        <v>967</v>
      </c>
      <c r="D201" s="9" t="s">
        <v>951</v>
      </c>
      <c r="E201" s="9" t="s">
        <v>951</v>
      </c>
      <c r="F201" s="9" t="s">
        <v>951</v>
      </c>
      <c r="G201" s="9" t="n">
        <v>85</v>
      </c>
      <c r="H201" s="2" t="s">
        <v>951</v>
      </c>
      <c r="I201" s="1"/>
      <c r="J201" s="1" t="s">
        <v>1714</v>
      </c>
      <c r="K201" s="77" t="n">
        <f aca="false">36/17</f>
        <v>2.117647059</v>
      </c>
      <c r="L201" s="9" t="n">
        <v>1</v>
      </c>
      <c r="M201" s="9" t="s">
        <v>951</v>
      </c>
      <c r="N201" s="9" t="s">
        <v>951</v>
      </c>
      <c r="O201" s="2" t="s">
        <v>951</v>
      </c>
      <c r="P201" s="2" t="s">
        <v>951</v>
      </c>
      <c r="Q201" s="2" t="s">
        <v>951</v>
      </c>
      <c r="R201" s="2" t="s">
        <v>951</v>
      </c>
      <c r="S201" s="23" t="s">
        <v>951</v>
      </c>
      <c r="T201" s="1" t="s">
        <v>1715</v>
      </c>
    </row>
    <row r="202" customFormat="false" ht="15.75" hidden="false" customHeight="false" outlineLevel="0" collapsed="false">
      <c r="A202" s="2" t="s">
        <v>1716</v>
      </c>
      <c r="B202" s="9" t="n">
        <v>2008</v>
      </c>
      <c r="C202" s="1" t="s">
        <v>970</v>
      </c>
      <c r="D202" s="72" t="n">
        <v>4.981</v>
      </c>
      <c r="E202" s="9" t="n">
        <v>106</v>
      </c>
      <c r="F202" s="9" t="n">
        <v>180</v>
      </c>
      <c r="G202" s="9" t="n">
        <v>442</v>
      </c>
      <c r="H202" s="1" t="s">
        <v>1717</v>
      </c>
      <c r="I202" s="1" t="s">
        <v>1718</v>
      </c>
      <c r="J202" s="1" t="s">
        <v>1263</v>
      </c>
      <c r="K202" s="77" t="n">
        <f aca="false">53/30</f>
        <v>1.766666667</v>
      </c>
      <c r="L202" s="9" t="n">
        <v>3.2</v>
      </c>
      <c r="M202" s="9" t="n">
        <v>999</v>
      </c>
      <c r="N202" s="9" t="n">
        <v>5</v>
      </c>
      <c r="O202" s="2" t="n">
        <v>23</v>
      </c>
      <c r="P202" s="2" t="n">
        <v>99</v>
      </c>
      <c r="Q202" s="2" t="n">
        <v>75</v>
      </c>
      <c r="R202" s="2" t="n">
        <v>18</v>
      </c>
      <c r="S202" s="79" t="s">
        <v>1719</v>
      </c>
      <c r="T202" s="1" t="s">
        <v>1720</v>
      </c>
    </row>
    <row r="203" customFormat="false" ht="15.75" hidden="false" customHeight="false" outlineLevel="0" collapsed="false">
      <c r="A203" s="2" t="s">
        <v>1721</v>
      </c>
      <c r="B203" s="9" t="n">
        <v>2015</v>
      </c>
      <c r="C203" s="1" t="s">
        <v>1722</v>
      </c>
      <c r="D203" s="9" t="s">
        <v>951</v>
      </c>
      <c r="E203" s="9" t="s">
        <v>951</v>
      </c>
      <c r="F203" s="9" t="s">
        <v>951</v>
      </c>
      <c r="G203" s="2" t="n">
        <v>16</v>
      </c>
      <c r="H203" s="1" t="s">
        <v>951</v>
      </c>
      <c r="I203" s="1"/>
      <c r="J203" s="9" t="s">
        <v>1723</v>
      </c>
      <c r="K203" s="77" t="n">
        <f aca="false">17/14</f>
        <v>1.214285714</v>
      </c>
      <c r="L203" s="9" t="n">
        <v>1</v>
      </c>
      <c r="M203" s="9" t="n">
        <v>42</v>
      </c>
      <c r="N203" s="9" t="n">
        <v>2</v>
      </c>
      <c r="O203" s="2" t="n">
        <v>3</v>
      </c>
      <c r="P203" s="2" t="n">
        <v>13</v>
      </c>
      <c r="Q203" s="2" t="n">
        <v>0</v>
      </c>
      <c r="R203" s="2" t="n">
        <v>2</v>
      </c>
      <c r="S203" s="81" t="s">
        <v>1724</v>
      </c>
      <c r="T203" s="23" t="s">
        <v>1725</v>
      </c>
    </row>
    <row r="204" customFormat="false" ht="15.75" hidden="false" customHeight="false" outlineLevel="0" collapsed="false">
      <c r="A204" s="2" t="s">
        <v>1726</v>
      </c>
      <c r="B204" s="82" t="n">
        <v>2015</v>
      </c>
      <c r="C204" s="1" t="s">
        <v>1727</v>
      </c>
      <c r="D204" s="92" t="n">
        <v>5.81</v>
      </c>
      <c r="E204" s="9" t="n">
        <v>40</v>
      </c>
      <c r="F204" s="9" t="n">
        <v>5</v>
      </c>
      <c r="G204" s="93" t="n">
        <v>78</v>
      </c>
      <c r="H204" s="94" t="s">
        <v>1728</v>
      </c>
      <c r="I204" s="94" t="s">
        <v>1729</v>
      </c>
      <c r="J204" s="78" t="s">
        <v>1730</v>
      </c>
      <c r="K204" s="83" t="n">
        <f aca="false">43/20</f>
        <v>2.15</v>
      </c>
      <c r="L204" s="9" t="n">
        <v>1.09</v>
      </c>
      <c r="M204" s="9" t="n">
        <v>100</v>
      </c>
      <c r="N204" s="9" t="n">
        <v>2</v>
      </c>
      <c r="O204" s="2" t="n">
        <v>5</v>
      </c>
      <c r="P204" s="2" t="n">
        <v>50</v>
      </c>
      <c r="Q204" s="2" t="n">
        <v>8</v>
      </c>
      <c r="R204" s="2" t="n">
        <v>14</v>
      </c>
      <c r="S204" s="79" t="s">
        <v>1731</v>
      </c>
      <c r="T204" s="1" t="s">
        <v>1732</v>
      </c>
    </row>
    <row r="205" customFormat="false" ht="15.75" hidden="false" customHeight="false" outlineLevel="0" collapsed="false">
      <c r="A205" s="2" t="s">
        <v>1733</v>
      </c>
      <c r="B205" s="9" t="n">
        <v>2015</v>
      </c>
      <c r="C205" s="1" t="s">
        <v>1727</v>
      </c>
      <c r="D205" s="9" t="s">
        <v>951</v>
      </c>
      <c r="E205" s="9" t="s">
        <v>951</v>
      </c>
      <c r="F205" s="9" t="s">
        <v>951</v>
      </c>
      <c r="G205" s="9" t="n">
        <v>82</v>
      </c>
      <c r="H205" s="2" t="s">
        <v>951</v>
      </c>
      <c r="I205" s="1"/>
      <c r="J205" s="1" t="s">
        <v>1734</v>
      </c>
      <c r="K205" s="77" t="n">
        <f aca="false">44/14</f>
        <v>3.14285714285714</v>
      </c>
      <c r="L205" s="9" t="n">
        <v>1.09</v>
      </c>
      <c r="M205" s="9" t="n">
        <v>141</v>
      </c>
      <c r="N205" s="9" t="n">
        <v>2</v>
      </c>
      <c r="O205" s="2" t="n">
        <v>5</v>
      </c>
      <c r="P205" s="2" t="n">
        <v>50</v>
      </c>
      <c r="Q205" s="2" t="n">
        <v>8</v>
      </c>
      <c r="R205" s="2" t="n">
        <v>14</v>
      </c>
      <c r="S205" s="81" t="s">
        <v>1731</v>
      </c>
      <c r="T205" s="1" t="s">
        <v>1735</v>
      </c>
    </row>
    <row r="206" customFormat="false" ht="15.75" hidden="false" customHeight="false" outlineLevel="0" collapsed="false">
      <c r="A206" s="2" t="s">
        <v>1736</v>
      </c>
      <c r="B206" s="9" t="n">
        <v>2015</v>
      </c>
      <c r="C206" s="1" t="s">
        <v>1727</v>
      </c>
      <c r="D206" s="9" t="s">
        <v>951</v>
      </c>
      <c r="E206" s="9" t="s">
        <v>951</v>
      </c>
      <c r="F206" s="9" t="s">
        <v>951</v>
      </c>
      <c r="G206" s="9" t="n">
        <v>82</v>
      </c>
      <c r="H206" s="2" t="s">
        <v>951</v>
      </c>
      <c r="I206" s="1"/>
      <c r="J206" s="1" t="s">
        <v>1734</v>
      </c>
      <c r="K206" s="77" t="n">
        <f aca="false">44/14</f>
        <v>3.14285714285714</v>
      </c>
      <c r="L206" s="9" t="n">
        <v>1.09</v>
      </c>
      <c r="M206" s="9" t="n">
        <v>141</v>
      </c>
      <c r="N206" s="9" t="n">
        <v>2</v>
      </c>
      <c r="O206" s="2" t="n">
        <v>5</v>
      </c>
      <c r="P206" s="2" t="n">
        <v>50</v>
      </c>
      <c r="Q206" s="2" t="n">
        <v>8</v>
      </c>
      <c r="R206" s="2" t="n">
        <v>14</v>
      </c>
      <c r="S206" s="81" t="s">
        <v>1731</v>
      </c>
      <c r="T206" s="1" t="s">
        <v>1735</v>
      </c>
    </row>
    <row r="207" customFormat="false" ht="15.75" hidden="false" customHeight="false" outlineLevel="0" collapsed="false">
      <c r="A207" s="2" t="s">
        <v>1737</v>
      </c>
      <c r="B207" s="9" t="n">
        <v>2015</v>
      </c>
      <c r="C207" s="1" t="s">
        <v>1727</v>
      </c>
      <c r="D207" s="9" t="s">
        <v>951</v>
      </c>
      <c r="E207" s="9" t="s">
        <v>951</v>
      </c>
      <c r="F207" s="9" t="s">
        <v>951</v>
      </c>
      <c r="G207" s="9" t="n">
        <v>82</v>
      </c>
      <c r="H207" s="2" t="s">
        <v>951</v>
      </c>
      <c r="I207" s="1"/>
      <c r="J207" s="1" t="s">
        <v>1734</v>
      </c>
      <c r="K207" s="77" t="n">
        <f aca="false">44/14</f>
        <v>3.14285714285714</v>
      </c>
      <c r="L207" s="9" t="n">
        <v>1.09</v>
      </c>
      <c r="M207" s="9" t="n">
        <v>141</v>
      </c>
      <c r="N207" s="9" t="n">
        <v>2</v>
      </c>
      <c r="O207" s="2" t="n">
        <v>5</v>
      </c>
      <c r="P207" s="2" t="n">
        <v>50</v>
      </c>
      <c r="Q207" s="2" t="n">
        <v>8</v>
      </c>
      <c r="R207" s="2" t="n">
        <v>14</v>
      </c>
      <c r="S207" s="81" t="s">
        <v>1731</v>
      </c>
      <c r="T207" s="1" t="s">
        <v>1735</v>
      </c>
    </row>
    <row r="208" customFormat="false" ht="15.75" hidden="false" customHeight="false" outlineLevel="0" collapsed="false">
      <c r="A208" s="2" t="s">
        <v>1738</v>
      </c>
      <c r="B208" s="6" t="n">
        <v>2005</v>
      </c>
      <c r="C208" s="8" t="s">
        <v>959</v>
      </c>
      <c r="D208" s="72" t="n">
        <v>2.576</v>
      </c>
      <c r="E208" s="9" t="n">
        <v>74</v>
      </c>
      <c r="F208" s="9" t="n">
        <v>396</v>
      </c>
      <c r="G208" s="9" t="n">
        <v>669</v>
      </c>
      <c r="H208" s="1" t="s">
        <v>1739</v>
      </c>
      <c r="I208" s="1" t="s">
        <v>1740</v>
      </c>
      <c r="J208" s="1" t="s">
        <v>1741</v>
      </c>
      <c r="K208" s="77" t="n">
        <f aca="false">45/18</f>
        <v>2.5</v>
      </c>
      <c r="L208" s="9" t="n">
        <v>3.23</v>
      </c>
      <c r="M208" s="9" t="n">
        <v>222</v>
      </c>
      <c r="N208" s="9" t="n">
        <v>4</v>
      </c>
      <c r="O208" s="2" t="n">
        <v>3</v>
      </c>
      <c r="P208" s="2" t="n">
        <v>17</v>
      </c>
      <c r="Q208" s="2" t="n">
        <v>5</v>
      </c>
      <c r="R208" s="2" t="n">
        <v>11</v>
      </c>
      <c r="S208" s="79" t="s">
        <v>1742</v>
      </c>
      <c r="T208" s="1" t="s">
        <v>1743</v>
      </c>
    </row>
    <row r="209" customFormat="false" ht="15.75" hidden="false" customHeight="false" outlineLevel="0" collapsed="false">
      <c r="A209" s="2" t="s">
        <v>1744</v>
      </c>
      <c r="B209" s="9" t="n">
        <v>2015</v>
      </c>
      <c r="C209" s="82" t="s">
        <v>970</v>
      </c>
      <c r="D209" s="9" t="s">
        <v>951</v>
      </c>
      <c r="E209" s="9" t="s">
        <v>951</v>
      </c>
      <c r="F209" s="9" t="s">
        <v>951</v>
      </c>
      <c r="G209" s="9" t="n">
        <v>48</v>
      </c>
      <c r="H209" s="1" t="s">
        <v>951</v>
      </c>
      <c r="I209" s="1"/>
      <c r="J209" s="1" t="s">
        <v>1745</v>
      </c>
      <c r="K209" s="77" t="n">
        <f aca="false">4/17</f>
        <v>0.2352941176</v>
      </c>
      <c r="L209" s="9" t="n">
        <v>1</v>
      </c>
      <c r="M209" s="9" t="n">
        <v>15</v>
      </c>
      <c r="N209" s="9" t="n">
        <v>1</v>
      </c>
      <c r="O209" s="76" t="n">
        <v>0</v>
      </c>
      <c r="P209" s="76" t="n">
        <v>3</v>
      </c>
      <c r="Q209" s="76" t="n">
        <v>1</v>
      </c>
      <c r="R209" s="76" t="n">
        <v>5</v>
      </c>
      <c r="S209" s="76" t="s">
        <v>1746</v>
      </c>
      <c r="T209" s="78" t="s">
        <v>1747</v>
      </c>
    </row>
    <row r="210" customFormat="false" ht="15.75" hidden="false" customHeight="false" outlineLevel="0" collapsed="false">
      <c r="A210" s="2" t="s">
        <v>1748</v>
      </c>
      <c r="B210" s="9" t="n">
        <v>2017</v>
      </c>
      <c r="C210" s="1" t="s">
        <v>970</v>
      </c>
      <c r="D210" s="9" t="s">
        <v>951</v>
      </c>
      <c r="E210" s="9" t="s">
        <v>951</v>
      </c>
      <c r="F210" s="9" t="s">
        <v>951</v>
      </c>
      <c r="G210" s="9" t="n">
        <v>28</v>
      </c>
      <c r="H210" s="2" t="s">
        <v>951</v>
      </c>
      <c r="I210" s="1"/>
      <c r="J210" s="1" t="s">
        <v>1749</v>
      </c>
      <c r="K210" s="77" t="n">
        <f aca="false">46/41</f>
        <v>1.12195122</v>
      </c>
      <c r="L210" s="9" t="n">
        <v>2.56</v>
      </c>
      <c r="M210" s="9" t="n">
        <v>200</v>
      </c>
      <c r="N210" s="9" t="n">
        <v>2</v>
      </c>
      <c r="O210" s="2" t="n">
        <v>3</v>
      </c>
      <c r="P210" s="2" t="n">
        <v>2</v>
      </c>
      <c r="Q210" s="2" t="n">
        <v>1</v>
      </c>
      <c r="R210" s="2" t="n">
        <v>5</v>
      </c>
      <c r="S210" s="79" t="s">
        <v>1750</v>
      </c>
      <c r="T210" s="1" t="s">
        <v>1751</v>
      </c>
    </row>
    <row r="211" customFormat="false" ht="15.75" hidden="false" customHeight="false" outlineLevel="0" collapsed="false">
      <c r="A211" s="2" t="s">
        <v>1752</v>
      </c>
      <c r="B211" s="9" t="n">
        <v>2009</v>
      </c>
      <c r="C211" s="90" t="s">
        <v>951</v>
      </c>
      <c r="D211" s="72" t="s">
        <v>951</v>
      </c>
      <c r="E211" s="9" t="s">
        <v>951</v>
      </c>
      <c r="F211" s="9" t="n">
        <v>4</v>
      </c>
      <c r="G211" s="9" t="n">
        <v>10</v>
      </c>
      <c r="H211" s="1" t="s">
        <v>951</v>
      </c>
      <c r="I211" s="1" t="s">
        <v>951</v>
      </c>
      <c r="J211" s="1" t="s">
        <v>951</v>
      </c>
      <c r="K211" s="9" t="s">
        <v>951</v>
      </c>
      <c r="L211" s="9" t="s">
        <v>951</v>
      </c>
      <c r="M211" s="9" t="s">
        <v>951</v>
      </c>
      <c r="N211" s="9" t="s">
        <v>951</v>
      </c>
      <c r="O211" s="2" t="s">
        <v>951</v>
      </c>
      <c r="P211" s="2" t="s">
        <v>951</v>
      </c>
      <c r="Q211" s="2" t="s">
        <v>951</v>
      </c>
      <c r="R211" s="2" t="s">
        <v>951</v>
      </c>
      <c r="S211" s="23" t="s">
        <v>951</v>
      </c>
      <c r="T211" s="80" t="s">
        <v>1753</v>
      </c>
    </row>
    <row r="212" customFormat="false" ht="15.75" hidden="false" customHeight="false" outlineLevel="0" collapsed="false">
      <c r="A212" s="2" t="s">
        <v>1754</v>
      </c>
      <c r="B212" s="9" t="n">
        <v>2014</v>
      </c>
      <c r="C212" s="1" t="s">
        <v>986</v>
      </c>
      <c r="D212" s="9" t="s">
        <v>951</v>
      </c>
      <c r="E212" s="9" t="s">
        <v>951</v>
      </c>
      <c r="F212" s="9" t="s">
        <v>951</v>
      </c>
      <c r="G212" s="9" t="n">
        <v>58</v>
      </c>
      <c r="H212" s="1" t="s">
        <v>951</v>
      </c>
      <c r="I212" s="1"/>
      <c r="J212" s="1" t="s">
        <v>1755</v>
      </c>
      <c r="K212" s="77" t="n">
        <f aca="false">44/26</f>
        <v>1.692307692</v>
      </c>
      <c r="L212" s="9" t="n">
        <v>2.12</v>
      </c>
      <c r="M212" s="9" t="n">
        <v>6672</v>
      </c>
      <c r="N212" s="9" t="n">
        <v>74</v>
      </c>
      <c r="O212" s="2" t="n">
        <v>304</v>
      </c>
      <c r="P212" s="2" t="n">
        <v>720</v>
      </c>
      <c r="Q212" s="2" t="n">
        <v>886</v>
      </c>
      <c r="R212" s="2" t="n">
        <v>293</v>
      </c>
      <c r="S212" s="81" t="s">
        <v>1756</v>
      </c>
      <c r="T212" s="1" t="s">
        <v>1757</v>
      </c>
    </row>
    <row r="213" customFormat="false" ht="15.75" hidden="false" customHeight="false" outlineLevel="0" collapsed="false">
      <c r="A213" s="2" t="s">
        <v>1758</v>
      </c>
      <c r="B213" s="9" t="n">
        <v>2010</v>
      </c>
      <c r="C213" s="1" t="s">
        <v>970</v>
      </c>
      <c r="D213" s="9" t="s">
        <v>951</v>
      </c>
      <c r="E213" s="9" t="s">
        <v>951</v>
      </c>
      <c r="F213" s="9" t="s">
        <v>951</v>
      </c>
      <c r="G213" s="9" t="n">
        <v>1019</v>
      </c>
      <c r="H213" s="2" t="s">
        <v>951</v>
      </c>
      <c r="I213" s="1"/>
      <c r="J213" s="1" t="s">
        <v>1759</v>
      </c>
      <c r="K213" s="77" t="n">
        <f aca="false">49/26</f>
        <v>1.884615385</v>
      </c>
      <c r="L213" s="9" t="n">
        <v>1</v>
      </c>
      <c r="M213" s="9" t="s">
        <v>951</v>
      </c>
      <c r="N213" s="9" t="s">
        <v>951</v>
      </c>
      <c r="O213" s="2" t="s">
        <v>951</v>
      </c>
      <c r="P213" s="2" t="s">
        <v>951</v>
      </c>
      <c r="Q213" s="2" t="s">
        <v>951</v>
      </c>
      <c r="R213" s="2" t="s">
        <v>951</v>
      </c>
      <c r="S213" s="23" t="s">
        <v>951</v>
      </c>
      <c r="T213" s="1" t="s">
        <v>1760</v>
      </c>
    </row>
    <row r="214" customFormat="false" ht="15.75" hidden="false" customHeight="false" outlineLevel="0" collapsed="false">
      <c r="A214" s="2" t="s">
        <v>1761</v>
      </c>
      <c r="B214" s="9" t="n">
        <v>2014</v>
      </c>
      <c r="C214" s="1" t="s">
        <v>970</v>
      </c>
      <c r="D214" s="9" t="s">
        <v>951</v>
      </c>
      <c r="E214" s="9" t="s">
        <v>951</v>
      </c>
      <c r="F214" s="9" t="s">
        <v>951</v>
      </c>
      <c r="G214" s="9" t="n">
        <v>474</v>
      </c>
      <c r="H214" s="1" t="s">
        <v>951</v>
      </c>
      <c r="I214" s="1"/>
      <c r="J214" s="1" t="s">
        <v>1762</v>
      </c>
      <c r="K214" s="77" t="n">
        <f aca="false">21/19</f>
        <v>1.105263158</v>
      </c>
      <c r="L214" s="9" t="n">
        <v>1.7051</v>
      </c>
      <c r="M214" s="9" t="s">
        <v>951</v>
      </c>
      <c r="N214" s="9" t="s">
        <v>951</v>
      </c>
      <c r="O214" s="2" t="s">
        <v>951</v>
      </c>
      <c r="P214" s="2" t="s">
        <v>951</v>
      </c>
      <c r="Q214" s="2" t="s">
        <v>951</v>
      </c>
      <c r="R214" s="2" t="s">
        <v>951</v>
      </c>
      <c r="S214" s="23" t="s">
        <v>951</v>
      </c>
      <c r="T214" s="1" t="s">
        <v>1763</v>
      </c>
    </row>
    <row r="215" customFormat="false" ht="15.75" hidden="false" customHeight="false" outlineLevel="0" collapsed="false">
      <c r="A215" s="2" t="s">
        <v>1764</v>
      </c>
      <c r="B215" s="9" t="n">
        <v>2014</v>
      </c>
      <c r="C215" s="1" t="s">
        <v>970</v>
      </c>
      <c r="D215" s="9" t="s">
        <v>951</v>
      </c>
      <c r="E215" s="9" t="s">
        <v>951</v>
      </c>
      <c r="F215" s="9" t="s">
        <v>951</v>
      </c>
      <c r="G215" s="9" t="n">
        <v>42</v>
      </c>
      <c r="H215" s="2" t="s">
        <v>951</v>
      </c>
      <c r="I215" s="1"/>
      <c r="J215" s="1" t="s">
        <v>1765</v>
      </c>
      <c r="K215" s="77" t="n">
        <f aca="false">45/20</f>
        <v>2.25</v>
      </c>
      <c r="L215" s="9" t="n">
        <v>1.1</v>
      </c>
      <c r="M215" s="9" t="n">
        <v>22</v>
      </c>
      <c r="N215" s="9" t="n">
        <v>1</v>
      </c>
      <c r="O215" s="2" t="n">
        <v>7</v>
      </c>
      <c r="P215" s="2" t="n">
        <v>7</v>
      </c>
      <c r="Q215" s="2" t="n">
        <v>2</v>
      </c>
      <c r="R215" s="2" t="n">
        <v>9</v>
      </c>
      <c r="S215" s="81" t="s">
        <v>1766</v>
      </c>
      <c r="T215" s="1" t="s">
        <v>1767</v>
      </c>
    </row>
    <row r="216" customFormat="false" ht="15.75" hidden="false" customHeight="false" outlineLevel="0" collapsed="false">
      <c r="A216" s="2" t="s">
        <v>583</v>
      </c>
      <c r="B216" s="9" t="n">
        <v>2014</v>
      </c>
      <c r="C216" s="1" t="s">
        <v>1038</v>
      </c>
      <c r="D216" s="72" t="n">
        <v>10.8</v>
      </c>
      <c r="E216" s="9" t="n">
        <v>83</v>
      </c>
      <c r="F216" s="9" t="n">
        <v>80</v>
      </c>
      <c r="G216" s="9" t="n">
        <v>1968</v>
      </c>
      <c r="H216" s="1" t="s">
        <v>1768</v>
      </c>
      <c r="I216" s="1" t="s">
        <v>1769</v>
      </c>
      <c r="J216" s="1" t="s">
        <v>1770</v>
      </c>
      <c r="K216" s="77" t="n">
        <f aca="false">6/8</f>
        <v>0.75</v>
      </c>
      <c r="L216" s="9" t="n">
        <v>1.11</v>
      </c>
      <c r="M216" s="9" t="n">
        <v>133</v>
      </c>
      <c r="N216" s="9" t="n">
        <v>7</v>
      </c>
      <c r="O216" s="2" t="n">
        <v>37</v>
      </c>
      <c r="P216" s="2" t="n">
        <v>89</v>
      </c>
      <c r="Q216" s="2" t="n">
        <v>29</v>
      </c>
      <c r="R216" s="2" t="n">
        <v>109</v>
      </c>
      <c r="S216" s="79" t="s">
        <v>1771</v>
      </c>
      <c r="T216" s="80" t="s">
        <v>1772</v>
      </c>
    </row>
    <row r="217" customFormat="false" ht="15.75" hidden="false" customHeight="false" outlineLevel="0" collapsed="false">
      <c r="A217" s="2" t="s">
        <v>1773</v>
      </c>
      <c r="B217" s="9" t="s">
        <v>951</v>
      </c>
      <c r="C217" s="1" t="s">
        <v>951</v>
      </c>
      <c r="D217" s="72" t="s">
        <v>951</v>
      </c>
      <c r="E217" s="9" t="s">
        <v>951</v>
      </c>
      <c r="F217" s="9" t="s">
        <v>951</v>
      </c>
      <c r="G217" s="9" t="s">
        <v>951</v>
      </c>
      <c r="H217" s="1" t="s">
        <v>951</v>
      </c>
      <c r="I217" s="1" t="s">
        <v>951</v>
      </c>
      <c r="J217" s="9" t="s">
        <v>951</v>
      </c>
      <c r="K217" s="9" t="s">
        <v>951</v>
      </c>
      <c r="L217" s="9" t="s">
        <v>951</v>
      </c>
      <c r="M217" s="9" t="s">
        <v>951</v>
      </c>
      <c r="N217" s="9" t="s">
        <v>951</v>
      </c>
      <c r="O217" s="2" t="s">
        <v>951</v>
      </c>
      <c r="P217" s="2" t="s">
        <v>951</v>
      </c>
      <c r="Q217" s="2" t="s">
        <v>951</v>
      </c>
      <c r="R217" s="2" t="s">
        <v>951</v>
      </c>
      <c r="S217" s="23" t="s">
        <v>951</v>
      </c>
      <c r="T217" s="1" t="s">
        <v>951</v>
      </c>
    </row>
    <row r="218" customFormat="false" ht="15.75" hidden="false" customHeight="false" outlineLevel="0" collapsed="false">
      <c r="A218" s="2" t="s">
        <v>1774</v>
      </c>
      <c r="B218" s="9" t="n">
        <v>2012</v>
      </c>
      <c r="C218" s="82" t="s">
        <v>967</v>
      </c>
      <c r="D218" s="9" t="s">
        <v>951</v>
      </c>
      <c r="E218" s="9" t="s">
        <v>951</v>
      </c>
      <c r="F218" s="9" t="s">
        <v>951</v>
      </c>
      <c r="G218" s="9" t="n">
        <v>52</v>
      </c>
      <c r="H218" s="1" t="s">
        <v>951</v>
      </c>
      <c r="I218" s="1"/>
      <c r="J218" s="1" t="s">
        <v>1775</v>
      </c>
      <c r="K218" s="77" t="n">
        <f aca="false">41/22</f>
        <v>1.863636364</v>
      </c>
      <c r="L218" s="9" t="n">
        <v>1</v>
      </c>
      <c r="M218" s="9" t="n">
        <v>43</v>
      </c>
      <c r="N218" s="9" t="n">
        <v>1</v>
      </c>
      <c r="O218" s="76" t="n">
        <v>0</v>
      </c>
      <c r="P218" s="76" t="n">
        <v>0</v>
      </c>
      <c r="Q218" s="76" t="n">
        <v>0</v>
      </c>
      <c r="R218" s="76" t="n">
        <v>1</v>
      </c>
      <c r="S218" s="76" t="s">
        <v>1776</v>
      </c>
      <c r="T218" s="78" t="s">
        <v>1777</v>
      </c>
    </row>
    <row r="219" customFormat="false" ht="15.75" hidden="false" customHeight="false" outlineLevel="0" collapsed="false">
      <c r="A219" s="2" t="s">
        <v>1778</v>
      </c>
      <c r="B219" s="9" t="n">
        <v>2015</v>
      </c>
      <c r="C219" s="1" t="s">
        <v>967</v>
      </c>
      <c r="D219" s="9" t="s">
        <v>951</v>
      </c>
      <c r="E219" s="9" t="s">
        <v>951</v>
      </c>
      <c r="F219" s="9" t="s">
        <v>951</v>
      </c>
      <c r="G219" s="9" t="n">
        <v>18</v>
      </c>
      <c r="H219" s="2" t="s">
        <v>951</v>
      </c>
      <c r="I219" s="1"/>
      <c r="J219" s="1" t="s">
        <v>1779</v>
      </c>
      <c r="K219" s="77" t="n">
        <f aca="false">99/26</f>
        <v>3.807692308</v>
      </c>
      <c r="L219" s="9" t="n">
        <v>1.03</v>
      </c>
      <c r="M219" s="9" t="n">
        <v>38</v>
      </c>
      <c r="N219" s="9" t="n">
        <v>1</v>
      </c>
      <c r="O219" s="76" t="n">
        <v>4</v>
      </c>
      <c r="P219" s="76" t="n">
        <v>0</v>
      </c>
      <c r="Q219" s="76" t="n">
        <v>0</v>
      </c>
      <c r="R219" s="76" t="n">
        <v>1</v>
      </c>
      <c r="S219" s="76" t="s">
        <v>1780</v>
      </c>
      <c r="T219" s="78" t="s">
        <v>1781</v>
      </c>
    </row>
    <row r="220" customFormat="false" ht="15.75" hidden="false" customHeight="false" outlineLevel="0" collapsed="false">
      <c r="A220" s="2" t="s">
        <v>1782</v>
      </c>
      <c r="B220" s="9" t="n">
        <v>2017</v>
      </c>
      <c r="C220" s="1" t="s">
        <v>970</v>
      </c>
      <c r="D220" s="9" t="s">
        <v>951</v>
      </c>
      <c r="E220" s="9" t="s">
        <v>951</v>
      </c>
      <c r="F220" s="9" t="s">
        <v>951</v>
      </c>
      <c r="G220" s="9" t="n">
        <v>42</v>
      </c>
      <c r="H220" s="1" t="s">
        <v>951</v>
      </c>
      <c r="I220" s="1"/>
      <c r="J220" s="23" t="s">
        <v>1783</v>
      </c>
      <c r="K220" s="77" t="n">
        <f aca="false">113/36</f>
        <v>3.138888889</v>
      </c>
      <c r="L220" s="9" t="s">
        <v>951</v>
      </c>
      <c r="M220" s="9" t="s">
        <v>951</v>
      </c>
      <c r="N220" s="9" t="s">
        <v>951</v>
      </c>
      <c r="O220" s="2" t="s">
        <v>951</v>
      </c>
      <c r="P220" s="2" t="s">
        <v>951</v>
      </c>
      <c r="Q220" s="2" t="s">
        <v>951</v>
      </c>
      <c r="R220" s="2" t="s">
        <v>951</v>
      </c>
      <c r="S220" s="23" t="s">
        <v>951</v>
      </c>
      <c r="T220" s="1" t="s">
        <v>1784</v>
      </c>
    </row>
    <row r="221" customFormat="false" ht="15.75" hidden="false" customHeight="false" outlineLevel="0" collapsed="false">
      <c r="A221" s="2" t="s">
        <v>1785</v>
      </c>
      <c r="B221" s="9" t="s">
        <v>951</v>
      </c>
      <c r="C221" s="1" t="s">
        <v>951</v>
      </c>
      <c r="D221" s="72" t="s">
        <v>951</v>
      </c>
      <c r="E221" s="9" t="s">
        <v>951</v>
      </c>
      <c r="F221" s="9" t="s">
        <v>951</v>
      </c>
      <c r="G221" s="9" t="s">
        <v>951</v>
      </c>
      <c r="H221" s="1" t="s">
        <v>951</v>
      </c>
      <c r="I221" s="1" t="s">
        <v>951</v>
      </c>
      <c r="J221" s="9" t="s">
        <v>951</v>
      </c>
      <c r="K221" s="9" t="s">
        <v>951</v>
      </c>
      <c r="L221" s="9" t="s">
        <v>951</v>
      </c>
      <c r="M221" s="9" t="s">
        <v>951</v>
      </c>
      <c r="N221" s="9" t="s">
        <v>951</v>
      </c>
      <c r="O221" s="2" t="s">
        <v>951</v>
      </c>
      <c r="P221" s="2" t="s">
        <v>951</v>
      </c>
      <c r="Q221" s="2" t="s">
        <v>951</v>
      </c>
      <c r="R221" s="2" t="s">
        <v>951</v>
      </c>
      <c r="S221" s="23" t="s">
        <v>951</v>
      </c>
      <c r="T221" s="1" t="s">
        <v>951</v>
      </c>
    </row>
    <row r="222" customFormat="false" ht="15.75" hidden="false" customHeight="false" outlineLevel="0" collapsed="false">
      <c r="A222" s="2" t="s">
        <v>1786</v>
      </c>
      <c r="B222" s="9" t="n">
        <v>2018</v>
      </c>
      <c r="C222" s="1" t="s">
        <v>1116</v>
      </c>
      <c r="D222" s="9" t="s">
        <v>951</v>
      </c>
      <c r="E222" s="9" t="s">
        <v>951</v>
      </c>
      <c r="F222" s="9" t="s">
        <v>951</v>
      </c>
      <c r="G222" s="9" t="n">
        <v>9</v>
      </c>
      <c r="H222" s="2" t="s">
        <v>951</v>
      </c>
      <c r="I222" s="1"/>
      <c r="J222" s="1" t="s">
        <v>1787</v>
      </c>
      <c r="K222" s="77" t="n">
        <f aca="false">22/15</f>
        <v>1.466666667</v>
      </c>
      <c r="L222" s="9" t="n">
        <v>1</v>
      </c>
      <c r="M222" s="9" t="n">
        <v>564</v>
      </c>
      <c r="N222" s="9" t="n">
        <v>10</v>
      </c>
      <c r="O222" s="76" t="n">
        <v>27</v>
      </c>
      <c r="P222" s="76" t="n">
        <v>99</v>
      </c>
      <c r="Q222" s="76" t="n">
        <v>112</v>
      </c>
      <c r="R222" s="76" t="n">
        <v>54</v>
      </c>
      <c r="S222" s="76" t="s">
        <v>1788</v>
      </c>
      <c r="T222" s="1" t="s">
        <v>1789</v>
      </c>
    </row>
    <row r="223" customFormat="false" ht="15.75" hidden="false" customHeight="false" outlineLevel="0" collapsed="false">
      <c r="A223" s="2" t="s">
        <v>1790</v>
      </c>
      <c r="B223" s="9" t="n">
        <v>2014</v>
      </c>
      <c r="C223" s="1" t="s">
        <v>1038</v>
      </c>
      <c r="D223" s="9" t="s">
        <v>951</v>
      </c>
      <c r="E223" s="9" t="s">
        <v>951</v>
      </c>
      <c r="F223" s="9" t="s">
        <v>951</v>
      </c>
      <c r="G223" s="9" t="n">
        <v>178</v>
      </c>
      <c r="H223" s="1" t="s">
        <v>951</v>
      </c>
      <c r="I223" s="1"/>
      <c r="J223" s="78" t="s">
        <v>1041</v>
      </c>
      <c r="K223" s="83" t="n">
        <f aca="false">29/11</f>
        <v>2.636363636</v>
      </c>
      <c r="L223" s="9" t="n">
        <v>1.12</v>
      </c>
      <c r="M223" s="9" t="n">
        <v>225</v>
      </c>
      <c r="N223" s="9" t="n">
        <v>5</v>
      </c>
      <c r="O223" s="2" t="n">
        <v>9</v>
      </c>
      <c r="P223" s="2" t="n">
        <v>21</v>
      </c>
      <c r="Q223" s="2" t="n">
        <v>4</v>
      </c>
      <c r="R223" s="2" t="n">
        <v>19</v>
      </c>
      <c r="S223" s="81" t="s">
        <v>1791</v>
      </c>
      <c r="T223" s="1" t="s">
        <v>1792</v>
      </c>
    </row>
    <row r="224" customFormat="false" ht="15.75" hidden="false" customHeight="false" outlineLevel="0" collapsed="false">
      <c r="A224" s="2" t="s">
        <v>866</v>
      </c>
      <c r="B224" s="9" t="n">
        <v>2003</v>
      </c>
      <c r="C224" s="1" t="s">
        <v>1793</v>
      </c>
      <c r="D224" s="9" t="s">
        <v>951</v>
      </c>
      <c r="E224" s="9" t="s">
        <v>951</v>
      </c>
      <c r="F224" s="9" t="s">
        <v>951</v>
      </c>
      <c r="G224" s="9" t="n">
        <v>2145</v>
      </c>
      <c r="H224" s="2" t="s">
        <v>951</v>
      </c>
      <c r="I224" s="1"/>
      <c r="J224" s="1" t="s">
        <v>1794</v>
      </c>
      <c r="K224" s="77" t="n">
        <f aca="false">92/35</f>
        <v>2.628571429</v>
      </c>
      <c r="L224" s="9" t="n">
        <v>2.107</v>
      </c>
      <c r="M224" s="9" t="n">
        <v>41</v>
      </c>
      <c r="N224" s="9" t="n">
        <v>1</v>
      </c>
      <c r="O224" s="2" t="n">
        <v>0</v>
      </c>
      <c r="P224" s="2" t="n">
        <v>0</v>
      </c>
      <c r="Q224" s="2" t="n">
        <v>0</v>
      </c>
      <c r="R224" s="2" t="n">
        <v>2</v>
      </c>
      <c r="S224" s="79" t="s">
        <v>1795</v>
      </c>
      <c r="T224" s="1" t="s">
        <v>1796</v>
      </c>
    </row>
    <row r="225" customFormat="false" ht="15.75" hidden="false" customHeight="false" outlineLevel="0" collapsed="false">
      <c r="A225" s="2" t="s">
        <v>1797</v>
      </c>
      <c r="B225" s="9" t="n">
        <v>2007</v>
      </c>
      <c r="C225" s="39" t="s">
        <v>959</v>
      </c>
      <c r="D225" s="72" t="n">
        <v>2.576</v>
      </c>
      <c r="E225" s="9" t="n">
        <v>74</v>
      </c>
      <c r="F225" s="9" t="n">
        <v>93</v>
      </c>
      <c r="G225" s="9" t="n">
        <v>135</v>
      </c>
      <c r="H225" s="1" t="s">
        <v>1798</v>
      </c>
      <c r="I225" s="2" t="s">
        <v>1799</v>
      </c>
      <c r="J225" s="78" t="s">
        <v>1800</v>
      </c>
      <c r="K225" s="83" t="n">
        <f aca="false">53/24</f>
        <v>2.208333333</v>
      </c>
      <c r="L225" s="9" t="s">
        <v>951</v>
      </c>
      <c r="M225" s="9" t="s">
        <v>951</v>
      </c>
      <c r="N225" s="9" t="s">
        <v>951</v>
      </c>
      <c r="O225" s="2" t="s">
        <v>951</v>
      </c>
      <c r="P225" s="2" t="s">
        <v>951</v>
      </c>
      <c r="Q225" s="2" t="s">
        <v>951</v>
      </c>
      <c r="R225" s="2" t="s">
        <v>951</v>
      </c>
      <c r="S225" s="23" t="s">
        <v>951</v>
      </c>
      <c r="T225" s="1" t="s">
        <v>1801</v>
      </c>
    </row>
    <row r="226" customFormat="false" ht="15.75" hidden="false" customHeight="false" outlineLevel="0" collapsed="false">
      <c r="A226" s="2" t="s">
        <v>1802</v>
      </c>
      <c r="B226" s="9" t="n">
        <v>2013</v>
      </c>
      <c r="C226" s="1" t="s">
        <v>970</v>
      </c>
      <c r="D226" s="72" t="n">
        <v>4.981</v>
      </c>
      <c r="E226" s="9" t="n">
        <v>106</v>
      </c>
      <c r="F226" s="9" t="n">
        <v>29</v>
      </c>
      <c r="G226" s="9" t="n">
        <v>167</v>
      </c>
      <c r="H226" s="1" t="s">
        <v>1803</v>
      </c>
      <c r="I226" s="1" t="s">
        <v>1804</v>
      </c>
      <c r="J226" s="1" t="s">
        <v>1805</v>
      </c>
      <c r="K226" s="77" t="n">
        <f aca="false">24/18</f>
        <v>1.333333333</v>
      </c>
      <c r="L226" s="9" t="n">
        <v>1.24</v>
      </c>
      <c r="M226" s="9" t="n">
        <v>86</v>
      </c>
      <c r="N226" s="9" t="n">
        <v>2</v>
      </c>
      <c r="O226" s="2" t="n">
        <v>5</v>
      </c>
      <c r="P226" s="2" t="n">
        <v>6</v>
      </c>
      <c r="Q226" s="2" t="n">
        <v>1</v>
      </c>
      <c r="R226" s="2" t="n">
        <v>2</v>
      </c>
      <c r="S226" s="79" t="s">
        <v>1806</v>
      </c>
      <c r="T226" s="80" t="s">
        <v>1807</v>
      </c>
    </row>
    <row r="227" customFormat="false" ht="15.75" hidden="false" customHeight="false" outlineLevel="0" collapsed="false">
      <c r="A227" s="2" t="s">
        <v>1808</v>
      </c>
      <c r="B227" s="9" t="n">
        <v>2003</v>
      </c>
      <c r="C227" s="1" t="s">
        <v>1237</v>
      </c>
      <c r="D227" s="72" t="n">
        <v>2.649</v>
      </c>
      <c r="E227" s="9" t="n">
        <v>29</v>
      </c>
      <c r="F227" s="9" t="n">
        <v>289</v>
      </c>
      <c r="G227" s="9" t="n">
        <v>323</v>
      </c>
      <c r="H227" s="1" t="s">
        <v>1809</v>
      </c>
      <c r="I227" s="1" t="s">
        <v>1810</v>
      </c>
      <c r="J227" s="78" t="s">
        <v>1811</v>
      </c>
      <c r="K227" s="83" t="n">
        <f aca="false">107/26</f>
        <v>4.115384615</v>
      </c>
      <c r="L227" s="9" t="s">
        <v>951</v>
      </c>
      <c r="M227" s="9" t="s">
        <v>951</v>
      </c>
      <c r="N227" s="9" t="s">
        <v>951</v>
      </c>
      <c r="O227" s="2" t="s">
        <v>951</v>
      </c>
      <c r="P227" s="2" t="s">
        <v>951</v>
      </c>
      <c r="Q227" s="2" t="s">
        <v>951</v>
      </c>
      <c r="R227" s="2" t="s">
        <v>951</v>
      </c>
      <c r="S227" s="23" t="s">
        <v>951</v>
      </c>
      <c r="T227" s="1" t="s">
        <v>1812</v>
      </c>
    </row>
    <row r="228" customFormat="false" ht="15.75" hidden="false" customHeight="false" outlineLevel="0" collapsed="false">
      <c r="A228" s="2" t="s">
        <v>1813</v>
      </c>
      <c r="B228" s="9" t="n">
        <v>2012</v>
      </c>
      <c r="C228" s="1" t="s">
        <v>967</v>
      </c>
      <c r="D228" s="72" t="n">
        <v>9.1</v>
      </c>
      <c r="E228" s="9" t="n">
        <v>172</v>
      </c>
      <c r="F228" s="9" t="n">
        <v>66</v>
      </c>
      <c r="G228" s="9" t="n">
        <v>515</v>
      </c>
      <c r="H228" s="1" t="s">
        <v>1814</v>
      </c>
      <c r="I228" s="1" t="s">
        <v>1815</v>
      </c>
      <c r="J228" s="1" t="s">
        <v>1816</v>
      </c>
      <c r="K228" s="77" t="n">
        <f aca="false">44/18</f>
        <v>2.444444444</v>
      </c>
      <c r="L228" s="9" t="n">
        <v>1</v>
      </c>
      <c r="M228" s="9" t="n">
        <v>2505</v>
      </c>
      <c r="N228" s="9" t="n">
        <v>5</v>
      </c>
      <c r="O228" s="2" t="n">
        <v>51</v>
      </c>
      <c r="P228" s="2" t="n">
        <v>57</v>
      </c>
      <c r="Q228" s="2" t="n">
        <v>9</v>
      </c>
      <c r="R228" s="2" t="n">
        <v>24</v>
      </c>
      <c r="S228" s="79" t="s">
        <v>1817</v>
      </c>
      <c r="T228" s="1" t="s">
        <v>1818</v>
      </c>
    </row>
    <row r="229" customFormat="false" ht="15.75" hidden="false" customHeight="false" outlineLevel="0" collapsed="false">
      <c r="A229" s="2" t="s">
        <v>1819</v>
      </c>
      <c r="B229" s="9" t="n">
        <v>2014</v>
      </c>
      <c r="C229" s="1" t="s">
        <v>970</v>
      </c>
      <c r="D229" s="9" t="s">
        <v>951</v>
      </c>
      <c r="E229" s="9" t="s">
        <v>951</v>
      </c>
      <c r="F229" s="9" t="s">
        <v>951</v>
      </c>
      <c r="G229" s="9" t="n">
        <v>323</v>
      </c>
      <c r="H229" s="1" t="s">
        <v>951</v>
      </c>
      <c r="I229" s="1"/>
      <c r="J229" s="1" t="s">
        <v>1280</v>
      </c>
      <c r="K229" s="77" t="n">
        <f aca="false">28/27</f>
        <v>1.037037037</v>
      </c>
      <c r="L229" s="9" t="n">
        <v>1</v>
      </c>
      <c r="M229" s="9" t="s">
        <v>951</v>
      </c>
      <c r="N229" s="9" t="s">
        <v>951</v>
      </c>
      <c r="O229" s="2" t="s">
        <v>951</v>
      </c>
      <c r="P229" s="2" t="s">
        <v>951</v>
      </c>
      <c r="Q229" s="2" t="s">
        <v>951</v>
      </c>
      <c r="R229" s="2" t="s">
        <v>951</v>
      </c>
      <c r="S229" s="23" t="s">
        <v>951</v>
      </c>
      <c r="T229" s="23" t="s">
        <v>1820</v>
      </c>
    </row>
    <row r="230" customFormat="false" ht="15.75" hidden="false" customHeight="false" outlineLevel="0" collapsed="false">
      <c r="A230" s="2" t="s">
        <v>1821</v>
      </c>
      <c r="B230" s="9" t="n">
        <v>2012</v>
      </c>
      <c r="C230" s="39" t="s">
        <v>1685</v>
      </c>
      <c r="D230" s="9" t="s">
        <v>951</v>
      </c>
      <c r="E230" s="9" t="s">
        <v>951</v>
      </c>
      <c r="F230" s="9" t="s">
        <v>951</v>
      </c>
      <c r="G230" s="9" t="n">
        <v>276</v>
      </c>
      <c r="H230" s="2" t="s">
        <v>951</v>
      </c>
      <c r="I230" s="1"/>
      <c r="J230" s="2" t="s">
        <v>1822</v>
      </c>
      <c r="K230" s="77" t="n">
        <f aca="false">82/37</f>
        <v>2.216216216</v>
      </c>
      <c r="L230" s="9" t="n">
        <v>1</v>
      </c>
      <c r="M230" s="9" t="s">
        <v>951</v>
      </c>
      <c r="N230" s="9" t="s">
        <v>951</v>
      </c>
      <c r="O230" s="2" t="s">
        <v>951</v>
      </c>
      <c r="P230" s="2" t="s">
        <v>951</v>
      </c>
      <c r="Q230" s="2" t="s">
        <v>951</v>
      </c>
      <c r="R230" s="2" t="s">
        <v>951</v>
      </c>
      <c r="S230" s="23" t="s">
        <v>951</v>
      </c>
      <c r="T230" s="23" t="s">
        <v>1823</v>
      </c>
    </row>
    <row r="231" customFormat="false" ht="15.75" hidden="false" customHeight="false" outlineLevel="0" collapsed="false">
      <c r="A231" s="2" t="s">
        <v>1824</v>
      </c>
      <c r="B231" s="9" t="n">
        <v>1996</v>
      </c>
      <c r="C231" s="39" t="s">
        <v>1825</v>
      </c>
      <c r="D231" s="72" t="s">
        <v>951</v>
      </c>
      <c r="E231" s="9" t="n">
        <v>36</v>
      </c>
      <c r="F231" s="9" t="n">
        <v>556</v>
      </c>
      <c r="G231" s="9" t="n">
        <v>676</v>
      </c>
      <c r="H231" s="1" t="s">
        <v>951</v>
      </c>
      <c r="I231" s="1" t="s">
        <v>951</v>
      </c>
      <c r="J231" s="1" t="s">
        <v>951</v>
      </c>
      <c r="K231" s="9" t="s">
        <v>951</v>
      </c>
      <c r="L231" s="9" t="s">
        <v>951</v>
      </c>
      <c r="M231" s="9" t="s">
        <v>951</v>
      </c>
      <c r="N231" s="9" t="s">
        <v>951</v>
      </c>
      <c r="O231" s="2" t="s">
        <v>951</v>
      </c>
      <c r="P231" s="2" t="s">
        <v>951</v>
      </c>
      <c r="Q231" s="2" t="s">
        <v>951</v>
      </c>
      <c r="R231" s="2" t="s">
        <v>951</v>
      </c>
      <c r="S231" s="23" t="s">
        <v>951</v>
      </c>
      <c r="T231" s="1" t="s">
        <v>1826</v>
      </c>
    </row>
    <row r="232" customFormat="false" ht="15.75" hidden="false" customHeight="false" outlineLevel="0" collapsed="false">
      <c r="A232" s="2" t="s">
        <v>1827</v>
      </c>
      <c r="B232" s="9" t="n">
        <v>2014</v>
      </c>
      <c r="C232" s="1" t="s">
        <v>1038</v>
      </c>
      <c r="D232" s="9" t="s">
        <v>951</v>
      </c>
      <c r="E232" s="9" t="s">
        <v>951</v>
      </c>
      <c r="F232" s="9" t="s">
        <v>951</v>
      </c>
      <c r="G232" s="9" t="n">
        <v>682</v>
      </c>
      <c r="H232" s="1" t="s">
        <v>951</v>
      </c>
      <c r="I232" s="1"/>
      <c r="J232" s="1" t="s">
        <v>1828</v>
      </c>
      <c r="K232" s="77" t="n">
        <f aca="false">40/13</f>
        <v>3.076923077</v>
      </c>
      <c r="L232" s="9" t="n">
        <v>1.31</v>
      </c>
      <c r="M232" s="9" t="n">
        <v>572</v>
      </c>
      <c r="N232" s="9" t="n">
        <v>16</v>
      </c>
      <c r="O232" s="2" t="n">
        <v>159</v>
      </c>
      <c r="P232" s="2" t="n">
        <v>136</v>
      </c>
      <c r="Q232" s="2" t="n">
        <v>68</v>
      </c>
      <c r="R232" s="2" t="n">
        <v>108</v>
      </c>
      <c r="S232" s="81" t="s">
        <v>1829</v>
      </c>
      <c r="T232" s="1" t="s">
        <v>1830</v>
      </c>
    </row>
    <row r="233" customFormat="false" ht="15.75" hidden="false" customHeight="false" outlineLevel="0" collapsed="false">
      <c r="A233" s="2" t="s">
        <v>1831</v>
      </c>
      <c r="B233" s="91" t="s">
        <v>1832</v>
      </c>
      <c r="C233" s="80" t="s">
        <v>1833</v>
      </c>
      <c r="D233" s="84" t="s">
        <v>1834</v>
      </c>
      <c r="E233" s="9" t="s">
        <v>1835</v>
      </c>
      <c r="F233" s="9" t="s">
        <v>1836</v>
      </c>
      <c r="G233" s="9" t="s">
        <v>1837</v>
      </c>
      <c r="H233" s="1" t="s">
        <v>1838</v>
      </c>
      <c r="I233" s="1" t="s">
        <v>1839</v>
      </c>
      <c r="J233" s="1" t="s">
        <v>1840</v>
      </c>
      <c r="K233" s="77" t="n">
        <f aca="false">33/26</f>
        <v>1.26923076923077</v>
      </c>
      <c r="L233" s="9" t="n">
        <v>7.471</v>
      </c>
      <c r="M233" s="9" t="s">
        <v>951</v>
      </c>
      <c r="N233" s="9" t="s">
        <v>951</v>
      </c>
      <c r="O233" s="2" t="s">
        <v>951</v>
      </c>
      <c r="P233" s="2" t="s">
        <v>951</v>
      </c>
      <c r="Q233" s="2" t="s">
        <v>951</v>
      </c>
      <c r="R233" s="2" t="s">
        <v>951</v>
      </c>
      <c r="S233" s="23" t="s">
        <v>951</v>
      </c>
      <c r="T233" s="1" t="s">
        <v>1841</v>
      </c>
    </row>
    <row r="234" customFormat="false" ht="15.75" hidden="false" customHeight="false" outlineLevel="0" collapsed="false">
      <c r="A234" s="2" t="s">
        <v>1842</v>
      </c>
      <c r="B234" s="91" t="s">
        <v>1832</v>
      </c>
      <c r="C234" s="80" t="s">
        <v>1833</v>
      </c>
      <c r="D234" s="84" t="s">
        <v>1834</v>
      </c>
      <c r="E234" s="9" t="s">
        <v>1835</v>
      </c>
      <c r="F234" s="9" t="s">
        <v>1836</v>
      </c>
      <c r="G234" s="9" t="s">
        <v>1837</v>
      </c>
      <c r="H234" s="1" t="s">
        <v>1838</v>
      </c>
      <c r="I234" s="1" t="s">
        <v>1839</v>
      </c>
      <c r="J234" s="1" t="s">
        <v>1840</v>
      </c>
      <c r="K234" s="77" t="n">
        <f aca="false">33/26</f>
        <v>1.26923076923077</v>
      </c>
      <c r="L234" s="9" t="n">
        <v>7.471</v>
      </c>
      <c r="M234" s="9" t="s">
        <v>951</v>
      </c>
      <c r="N234" s="9" t="s">
        <v>951</v>
      </c>
      <c r="O234" s="2" t="s">
        <v>951</v>
      </c>
      <c r="P234" s="2" t="s">
        <v>951</v>
      </c>
      <c r="Q234" s="2" t="s">
        <v>951</v>
      </c>
      <c r="R234" s="2" t="s">
        <v>951</v>
      </c>
      <c r="S234" s="23" t="s">
        <v>951</v>
      </c>
      <c r="T234" s="1" t="s">
        <v>1841</v>
      </c>
    </row>
    <row r="235" customFormat="false" ht="15.75" hidden="false" customHeight="false" outlineLevel="0" collapsed="false">
      <c r="A235" s="2" t="s">
        <v>1843</v>
      </c>
      <c r="B235" s="91" t="s">
        <v>1832</v>
      </c>
      <c r="C235" s="80" t="s">
        <v>1833</v>
      </c>
      <c r="D235" s="84" t="s">
        <v>1834</v>
      </c>
      <c r="E235" s="9" t="s">
        <v>1835</v>
      </c>
      <c r="F235" s="9" t="s">
        <v>1836</v>
      </c>
      <c r="G235" s="9" t="s">
        <v>1837</v>
      </c>
      <c r="H235" s="1" t="s">
        <v>1838</v>
      </c>
      <c r="I235" s="1" t="s">
        <v>1839</v>
      </c>
      <c r="J235" s="1" t="s">
        <v>1840</v>
      </c>
      <c r="K235" s="77" t="n">
        <f aca="false">33/26</f>
        <v>1.26923076923077</v>
      </c>
      <c r="L235" s="9" t="n">
        <v>7.471</v>
      </c>
      <c r="M235" s="9" t="s">
        <v>951</v>
      </c>
      <c r="N235" s="9" t="s">
        <v>951</v>
      </c>
      <c r="O235" s="2" t="s">
        <v>951</v>
      </c>
      <c r="P235" s="2" t="s">
        <v>951</v>
      </c>
      <c r="Q235" s="2" t="s">
        <v>951</v>
      </c>
      <c r="R235" s="2" t="s">
        <v>951</v>
      </c>
      <c r="S235" s="23" t="s">
        <v>951</v>
      </c>
      <c r="T235" s="1" t="s">
        <v>1841</v>
      </c>
    </row>
    <row r="236" customFormat="false" ht="15.75" hidden="false" customHeight="false" outlineLevel="0" collapsed="false">
      <c r="A236" s="2" t="s">
        <v>1844</v>
      </c>
      <c r="B236" s="91" t="s">
        <v>1832</v>
      </c>
      <c r="C236" s="80" t="s">
        <v>1833</v>
      </c>
      <c r="D236" s="84" t="s">
        <v>1834</v>
      </c>
      <c r="E236" s="9" t="s">
        <v>1835</v>
      </c>
      <c r="F236" s="9" t="s">
        <v>1836</v>
      </c>
      <c r="G236" s="9" t="s">
        <v>1837</v>
      </c>
      <c r="H236" s="1" t="s">
        <v>1838</v>
      </c>
      <c r="I236" s="1" t="s">
        <v>1839</v>
      </c>
      <c r="J236" s="1" t="s">
        <v>1840</v>
      </c>
      <c r="K236" s="77" t="n">
        <f aca="false">33/26</f>
        <v>1.26923076923077</v>
      </c>
      <c r="L236" s="9" t="n">
        <v>7.471</v>
      </c>
      <c r="M236" s="9" t="s">
        <v>951</v>
      </c>
      <c r="N236" s="9" t="s">
        <v>951</v>
      </c>
      <c r="O236" s="2" t="s">
        <v>951</v>
      </c>
      <c r="P236" s="2" t="s">
        <v>951</v>
      </c>
      <c r="Q236" s="2" t="s">
        <v>951</v>
      </c>
      <c r="R236" s="2" t="s">
        <v>951</v>
      </c>
      <c r="S236" s="23" t="s">
        <v>951</v>
      </c>
      <c r="T236" s="1" t="s">
        <v>1841</v>
      </c>
    </row>
    <row r="237" customFormat="false" ht="15.75" hidden="false" customHeight="false" outlineLevel="0" collapsed="false">
      <c r="A237" s="2" t="s">
        <v>1845</v>
      </c>
      <c r="B237" s="91" t="s">
        <v>1832</v>
      </c>
      <c r="C237" s="80" t="s">
        <v>1833</v>
      </c>
      <c r="D237" s="84" t="s">
        <v>1834</v>
      </c>
      <c r="E237" s="9" t="s">
        <v>1835</v>
      </c>
      <c r="F237" s="9" t="s">
        <v>1836</v>
      </c>
      <c r="G237" s="9" t="s">
        <v>1837</v>
      </c>
      <c r="H237" s="1" t="s">
        <v>1838</v>
      </c>
      <c r="I237" s="1" t="s">
        <v>1839</v>
      </c>
      <c r="J237" s="1" t="s">
        <v>1840</v>
      </c>
      <c r="K237" s="77" t="n">
        <f aca="false">33/26</f>
        <v>1.26923076923077</v>
      </c>
      <c r="L237" s="9" t="n">
        <v>7.471</v>
      </c>
      <c r="M237" s="9" t="s">
        <v>951</v>
      </c>
      <c r="N237" s="9" t="s">
        <v>951</v>
      </c>
      <c r="O237" s="2" t="s">
        <v>951</v>
      </c>
      <c r="P237" s="2" t="s">
        <v>951</v>
      </c>
      <c r="Q237" s="2" t="s">
        <v>951</v>
      </c>
      <c r="R237" s="2" t="s">
        <v>951</v>
      </c>
      <c r="S237" s="23" t="s">
        <v>951</v>
      </c>
      <c r="T237" s="80" t="s">
        <v>1841</v>
      </c>
    </row>
    <row r="238" customFormat="false" ht="15.75" hidden="false" customHeight="false" outlineLevel="0" collapsed="false">
      <c r="A238" s="2" t="s">
        <v>685</v>
      </c>
      <c r="B238" s="9" t="n">
        <v>2016</v>
      </c>
      <c r="C238" s="1" t="s">
        <v>970</v>
      </c>
      <c r="D238" s="9" t="s">
        <v>951</v>
      </c>
      <c r="E238" s="9" t="s">
        <v>951</v>
      </c>
      <c r="F238" s="9" t="s">
        <v>951</v>
      </c>
      <c r="G238" s="9" t="n">
        <v>465</v>
      </c>
      <c r="H238" s="1" t="s">
        <v>951</v>
      </c>
      <c r="I238" s="1"/>
      <c r="J238" s="1" t="s">
        <v>1846</v>
      </c>
      <c r="K238" s="77" t="n">
        <f aca="false">8/18</f>
        <v>0.4444444444</v>
      </c>
      <c r="L238" s="9" t="n">
        <v>1.6</v>
      </c>
      <c r="M238" s="9" t="n">
        <v>2631</v>
      </c>
      <c r="N238" s="9" t="n">
        <v>12</v>
      </c>
      <c r="O238" s="76" t="n">
        <v>93</v>
      </c>
      <c r="P238" s="76" t="n">
        <v>167</v>
      </c>
      <c r="Q238" s="76" t="n">
        <v>5</v>
      </c>
      <c r="R238" s="76" t="n">
        <v>99</v>
      </c>
      <c r="S238" s="76" t="s">
        <v>1847</v>
      </c>
      <c r="T238" s="1" t="s">
        <v>1848</v>
      </c>
    </row>
    <row r="239" customFormat="false" ht="15.75" hidden="false" customHeight="false" outlineLevel="0" collapsed="false">
      <c r="A239" s="2" t="s">
        <v>1849</v>
      </c>
      <c r="B239" s="82" t="n">
        <v>2010</v>
      </c>
      <c r="C239" s="39" t="s">
        <v>967</v>
      </c>
      <c r="D239" s="72" t="n">
        <v>9.1</v>
      </c>
      <c r="E239" s="9" t="n">
        <v>172</v>
      </c>
      <c r="F239" s="9" t="n">
        <v>332</v>
      </c>
      <c r="G239" s="9" t="n">
        <v>946</v>
      </c>
      <c r="H239" s="1" t="s">
        <v>951</v>
      </c>
      <c r="I239" s="1" t="s">
        <v>951</v>
      </c>
      <c r="J239" s="1" t="s">
        <v>951</v>
      </c>
      <c r="K239" s="9" t="s">
        <v>951</v>
      </c>
      <c r="L239" s="9" t="n">
        <v>3</v>
      </c>
      <c r="M239" s="9" t="n">
        <v>32</v>
      </c>
      <c r="N239" s="9" t="n">
        <v>3</v>
      </c>
      <c r="O239" s="2" t="n">
        <v>2</v>
      </c>
      <c r="P239" s="2" t="n">
        <v>0</v>
      </c>
      <c r="Q239" s="2" t="n">
        <v>2</v>
      </c>
      <c r="R239" s="2" t="n">
        <v>3</v>
      </c>
      <c r="S239" s="79" t="s">
        <v>1850</v>
      </c>
      <c r="T239" s="1" t="s">
        <v>1851</v>
      </c>
    </row>
    <row r="240" customFormat="false" ht="15.75" hidden="false" customHeight="false" outlineLevel="0" collapsed="false">
      <c r="A240" s="2" t="s">
        <v>1852</v>
      </c>
      <c r="B240" s="9" t="n">
        <v>2008</v>
      </c>
      <c r="C240" s="1" t="s">
        <v>1132</v>
      </c>
      <c r="D240" s="72" t="n">
        <v>14.63</v>
      </c>
      <c r="E240" s="9" t="n">
        <v>107</v>
      </c>
      <c r="F240" s="9" t="n">
        <v>2063</v>
      </c>
      <c r="G240" s="9" t="n">
        <v>3046</v>
      </c>
      <c r="H240" s="1" t="s">
        <v>1103</v>
      </c>
      <c r="I240" s="1" t="s">
        <v>1104</v>
      </c>
      <c r="J240" s="1" t="s">
        <v>1105</v>
      </c>
      <c r="K240" s="77" t="n">
        <f aca="false">135/34</f>
        <v>3.970588235</v>
      </c>
      <c r="L240" s="9" t="s">
        <v>951</v>
      </c>
      <c r="M240" s="9" t="s">
        <v>951</v>
      </c>
      <c r="N240" s="9" t="s">
        <v>951</v>
      </c>
      <c r="O240" s="2" t="s">
        <v>951</v>
      </c>
      <c r="P240" s="2" t="s">
        <v>951</v>
      </c>
      <c r="Q240" s="2" t="s">
        <v>951</v>
      </c>
      <c r="R240" s="2" t="s">
        <v>951</v>
      </c>
      <c r="S240" s="23" t="s">
        <v>951</v>
      </c>
      <c r="T240" s="1" t="s">
        <v>1853</v>
      </c>
    </row>
    <row r="241" customFormat="false" ht="15.75" hidden="false" customHeight="false" outlineLevel="0" collapsed="false">
      <c r="A241" s="2" t="s">
        <v>1854</v>
      </c>
      <c r="B241" s="9" t="n">
        <v>2015</v>
      </c>
      <c r="C241" s="82" t="s">
        <v>1070</v>
      </c>
      <c r="D241" s="72"/>
      <c r="E241" s="9"/>
      <c r="F241" s="9"/>
      <c r="G241" s="9" t="n">
        <v>648</v>
      </c>
      <c r="H241" s="1"/>
      <c r="I241" s="1"/>
      <c r="J241" s="1" t="s">
        <v>1855</v>
      </c>
      <c r="K241" s="77" t="n">
        <f aca="false">44/18</f>
        <v>2.444444444</v>
      </c>
      <c r="L241" s="9" t="n">
        <v>6</v>
      </c>
      <c r="M241" s="9" t="n">
        <v>135</v>
      </c>
      <c r="N241" s="9" t="n">
        <v>9</v>
      </c>
      <c r="O241" s="2" t="n">
        <v>27</v>
      </c>
      <c r="P241" s="2" t="n">
        <v>130</v>
      </c>
      <c r="Q241" s="2" t="n">
        <v>9</v>
      </c>
      <c r="R241" s="2" t="n">
        <v>45</v>
      </c>
      <c r="S241" s="79" t="s">
        <v>1856</v>
      </c>
      <c r="T241" s="1" t="s">
        <v>1857</v>
      </c>
    </row>
    <row r="242" customFormat="false" ht="15.75" hidden="false" customHeight="false" outlineLevel="0" collapsed="false">
      <c r="A242" s="2" t="s">
        <v>1858</v>
      </c>
      <c r="B242" s="9" t="n">
        <v>2013</v>
      </c>
      <c r="C242" s="1" t="s">
        <v>1859</v>
      </c>
      <c r="D242" s="9" t="s">
        <v>951</v>
      </c>
      <c r="E242" s="9" t="s">
        <v>951</v>
      </c>
      <c r="F242" s="9" t="s">
        <v>951</v>
      </c>
      <c r="G242" s="9" t="n">
        <v>15</v>
      </c>
      <c r="H242" s="2" t="s">
        <v>951</v>
      </c>
      <c r="I242" s="1"/>
      <c r="J242" s="1" t="s">
        <v>1860</v>
      </c>
      <c r="K242" s="77" t="n">
        <f aca="false">71/25</f>
        <v>2.84</v>
      </c>
      <c r="L242" s="9" t="n">
        <v>1</v>
      </c>
      <c r="M242" s="9" t="n">
        <v>1</v>
      </c>
      <c r="N242" s="9" t="n">
        <v>1</v>
      </c>
      <c r="O242" s="2" t="n">
        <v>0</v>
      </c>
      <c r="P242" s="2" t="n">
        <v>0</v>
      </c>
      <c r="Q242" s="2" t="n">
        <v>0</v>
      </c>
      <c r="R242" s="2" t="n">
        <v>1</v>
      </c>
      <c r="S242" s="81" t="s">
        <v>1861</v>
      </c>
      <c r="T242" s="1" t="s">
        <v>1862</v>
      </c>
    </row>
    <row r="243" customFormat="false" ht="15.75" hidden="false" customHeight="false" outlineLevel="0" collapsed="false">
      <c r="A243" s="2" t="s">
        <v>497</v>
      </c>
      <c r="B243" s="9" t="n">
        <v>2017</v>
      </c>
      <c r="C243" s="1" t="s">
        <v>1038</v>
      </c>
      <c r="D243" s="9" t="s">
        <v>951</v>
      </c>
      <c r="E243" s="9" t="s">
        <v>951</v>
      </c>
      <c r="F243" s="9" t="s">
        <v>951</v>
      </c>
      <c r="G243" s="9" t="n">
        <v>41</v>
      </c>
      <c r="H243" s="1" t="s">
        <v>951</v>
      </c>
      <c r="I243" s="1"/>
      <c r="J243" s="1" t="s">
        <v>1863</v>
      </c>
      <c r="K243" s="77" t="n">
        <f aca="false">45/33</f>
        <v>1.363636364</v>
      </c>
      <c r="L243" s="9" t="n">
        <v>1</v>
      </c>
      <c r="M243" s="9" t="s">
        <v>951</v>
      </c>
      <c r="N243" s="9" t="s">
        <v>951</v>
      </c>
      <c r="O243" s="2" t="s">
        <v>951</v>
      </c>
      <c r="P243" s="2" t="s">
        <v>951</v>
      </c>
      <c r="Q243" s="2" t="s">
        <v>951</v>
      </c>
      <c r="R243" s="2" t="s">
        <v>951</v>
      </c>
      <c r="S243" s="23" t="s">
        <v>951</v>
      </c>
      <c r="T243" s="1" t="s">
        <v>1864</v>
      </c>
    </row>
    <row r="244" customFormat="false" ht="15.75" hidden="false" customHeight="false" outlineLevel="0" collapsed="false">
      <c r="A244" s="2" t="s">
        <v>1865</v>
      </c>
      <c r="B244" s="9" t="n">
        <v>2012</v>
      </c>
      <c r="C244" s="1" t="s">
        <v>967</v>
      </c>
      <c r="D244" s="84" t="n">
        <v>9.112</v>
      </c>
      <c r="E244" s="9" t="n">
        <v>172</v>
      </c>
      <c r="F244" s="9" t="n">
        <v>73</v>
      </c>
      <c r="G244" s="9" t="n">
        <v>251</v>
      </c>
      <c r="H244" s="1" t="s">
        <v>1866</v>
      </c>
      <c r="I244" s="1" t="s">
        <v>1867</v>
      </c>
      <c r="J244" s="1" t="s">
        <v>1868</v>
      </c>
      <c r="K244" s="77" t="n">
        <f aca="false">52/17</f>
        <v>3.058823529</v>
      </c>
      <c r="L244" s="9" t="s">
        <v>951</v>
      </c>
      <c r="M244" s="9" t="s">
        <v>951</v>
      </c>
      <c r="N244" s="9" t="s">
        <v>951</v>
      </c>
      <c r="O244" s="2" t="s">
        <v>951</v>
      </c>
      <c r="P244" s="2" t="s">
        <v>951</v>
      </c>
      <c r="Q244" s="2" t="s">
        <v>951</v>
      </c>
      <c r="R244" s="2" t="s">
        <v>951</v>
      </c>
      <c r="S244" s="23" t="s">
        <v>951</v>
      </c>
      <c r="T244" s="80" t="s">
        <v>1869</v>
      </c>
    </row>
    <row r="245" customFormat="false" ht="15.75" hidden="false" customHeight="false" outlineLevel="0" collapsed="false">
      <c r="A245" s="2" t="s">
        <v>1870</v>
      </c>
      <c r="B245" s="9" t="n">
        <v>2013</v>
      </c>
      <c r="C245" s="1" t="s">
        <v>1871</v>
      </c>
      <c r="D245" s="9" t="s">
        <v>951</v>
      </c>
      <c r="E245" s="9" t="s">
        <v>951</v>
      </c>
      <c r="F245" s="9" t="s">
        <v>951</v>
      </c>
      <c r="G245" s="9" t="n">
        <v>271</v>
      </c>
      <c r="H245" s="2" t="s">
        <v>951</v>
      </c>
      <c r="I245" s="1"/>
      <c r="J245" s="1" t="s">
        <v>1872</v>
      </c>
      <c r="K245" s="77" t="n">
        <f aca="false">102/20</f>
        <v>5.1</v>
      </c>
      <c r="L245" s="9" t="n">
        <v>1.189</v>
      </c>
      <c r="M245" s="9" t="s">
        <v>951</v>
      </c>
      <c r="N245" s="9" t="s">
        <v>951</v>
      </c>
      <c r="O245" s="2" t="s">
        <v>951</v>
      </c>
      <c r="P245" s="2" t="s">
        <v>951</v>
      </c>
      <c r="Q245" s="2" t="s">
        <v>951</v>
      </c>
      <c r="R245" s="2" t="s">
        <v>951</v>
      </c>
      <c r="S245" s="23" t="s">
        <v>951</v>
      </c>
      <c r="T245" s="1" t="s">
        <v>1873</v>
      </c>
    </row>
    <row r="246" customFormat="false" ht="15.75" hidden="false" customHeight="false" outlineLevel="0" collapsed="false">
      <c r="A246" s="2" t="s">
        <v>1874</v>
      </c>
      <c r="B246" s="9" t="s">
        <v>1875</v>
      </c>
      <c r="C246" s="1" t="s">
        <v>1876</v>
      </c>
      <c r="D246" s="72" t="n">
        <v>14.63</v>
      </c>
      <c r="E246" s="9" t="n">
        <v>107</v>
      </c>
      <c r="F246" s="9" t="s">
        <v>1877</v>
      </c>
      <c r="G246" s="9" t="s">
        <v>1878</v>
      </c>
      <c r="H246" s="1" t="s">
        <v>1879</v>
      </c>
      <c r="I246" s="1" t="s">
        <v>1880</v>
      </c>
      <c r="J246" s="1" t="s">
        <v>1881</v>
      </c>
      <c r="K246" s="83" t="s">
        <v>1882</v>
      </c>
      <c r="L246" s="9" t="n">
        <v>2</v>
      </c>
      <c r="M246" s="9" t="n">
        <v>578</v>
      </c>
      <c r="N246" s="9" t="n">
        <v>2</v>
      </c>
      <c r="O246" s="2" t="n">
        <v>10</v>
      </c>
      <c r="P246" s="2" t="n">
        <v>2</v>
      </c>
      <c r="Q246" s="2" t="n">
        <v>1</v>
      </c>
      <c r="R246" s="2" t="n">
        <v>17</v>
      </c>
      <c r="S246" s="79" t="s">
        <v>1883</v>
      </c>
      <c r="T246" s="80" t="s">
        <v>1884</v>
      </c>
    </row>
    <row r="247" customFormat="false" ht="15.75" hidden="false" customHeight="false" outlineLevel="0" collapsed="false">
      <c r="A247" s="2" t="s">
        <v>498</v>
      </c>
      <c r="B247" s="9" t="n">
        <v>2019</v>
      </c>
      <c r="C247" s="1" t="s">
        <v>967</v>
      </c>
      <c r="D247" s="9" t="s">
        <v>951</v>
      </c>
      <c r="E247" s="9" t="s">
        <v>951</v>
      </c>
      <c r="F247" s="9" t="s">
        <v>951</v>
      </c>
      <c r="G247" s="9" t="n">
        <v>10</v>
      </c>
      <c r="H247" s="1" t="s">
        <v>951</v>
      </c>
      <c r="I247" s="1"/>
      <c r="J247" s="1" t="s">
        <v>1885</v>
      </c>
      <c r="K247" s="77" t="n">
        <f aca="false">56/28</f>
        <v>2</v>
      </c>
      <c r="L247" s="9" t="n">
        <v>1</v>
      </c>
      <c r="M247" s="9" t="n">
        <v>212</v>
      </c>
      <c r="N247" s="9" t="n">
        <v>4</v>
      </c>
      <c r="O247" s="2" t="n">
        <v>0</v>
      </c>
      <c r="P247" s="2" t="n">
        <v>7</v>
      </c>
      <c r="Q247" s="2" t="n">
        <v>6</v>
      </c>
      <c r="R247" s="2" t="n">
        <v>5</v>
      </c>
      <c r="S247" s="81" t="s">
        <v>1886</v>
      </c>
      <c r="T247" s="23" t="s">
        <v>1887</v>
      </c>
    </row>
    <row r="248" customFormat="false" ht="15.75" hidden="false" customHeight="false" outlineLevel="0" collapsed="false">
      <c r="A248" s="2" t="s">
        <v>1888</v>
      </c>
      <c r="B248" s="82" t="n">
        <v>2016</v>
      </c>
      <c r="C248" s="9" t="s">
        <v>1889</v>
      </c>
      <c r="D248" s="9" t="s">
        <v>951</v>
      </c>
      <c r="E248" s="9" t="s">
        <v>951</v>
      </c>
      <c r="F248" s="9" t="s">
        <v>951</v>
      </c>
      <c r="G248" s="9" t="n">
        <v>13</v>
      </c>
      <c r="H248" s="2" t="s">
        <v>951</v>
      </c>
      <c r="I248" s="1"/>
      <c r="J248" s="23" t="s">
        <v>1890</v>
      </c>
      <c r="K248" s="77" t="n">
        <f aca="false">34/20</f>
        <v>1.7</v>
      </c>
      <c r="L248" s="9" t="n">
        <v>1</v>
      </c>
      <c r="M248" s="9" t="s">
        <v>951</v>
      </c>
      <c r="N248" s="9" t="s">
        <v>951</v>
      </c>
      <c r="O248" s="2" t="s">
        <v>951</v>
      </c>
      <c r="P248" s="2" t="s">
        <v>951</v>
      </c>
      <c r="Q248" s="2" t="s">
        <v>951</v>
      </c>
      <c r="R248" s="2" t="s">
        <v>951</v>
      </c>
      <c r="S248" s="23" t="s">
        <v>951</v>
      </c>
      <c r="T248" s="78" t="s">
        <v>1891</v>
      </c>
    </row>
    <row r="249" customFormat="false" ht="15.75" hidden="false" customHeight="false" outlineLevel="0" collapsed="false">
      <c r="A249" s="2" t="s">
        <v>1892</v>
      </c>
      <c r="B249" s="9" t="n">
        <v>2012</v>
      </c>
      <c r="C249" s="1" t="s">
        <v>1045</v>
      </c>
      <c r="D249" s="72" t="n">
        <v>32.072</v>
      </c>
      <c r="E249" s="9" t="n">
        <v>125</v>
      </c>
      <c r="F249" s="9" t="n">
        <v>229</v>
      </c>
      <c r="G249" s="9" t="n">
        <v>1097</v>
      </c>
      <c r="H249" s="1" t="s">
        <v>1893</v>
      </c>
      <c r="I249" s="1" t="s">
        <v>1894</v>
      </c>
      <c r="J249" s="1" t="s">
        <v>1895</v>
      </c>
      <c r="K249" s="77" t="n">
        <f aca="false">96/20</f>
        <v>4.8</v>
      </c>
      <c r="L249" s="9" t="n">
        <v>3.03</v>
      </c>
      <c r="M249" s="9" t="n">
        <v>381</v>
      </c>
      <c r="N249" s="9" t="n">
        <v>6</v>
      </c>
      <c r="O249" s="2" t="n">
        <v>1</v>
      </c>
      <c r="P249" s="2" t="n">
        <v>145</v>
      </c>
      <c r="Q249" s="2" t="n">
        <v>10</v>
      </c>
      <c r="R249" s="2" t="n">
        <v>34</v>
      </c>
      <c r="S249" s="79" t="s">
        <v>1896</v>
      </c>
      <c r="T249" s="80" t="s">
        <v>1897</v>
      </c>
    </row>
    <row r="250" customFormat="false" ht="15.75" hidden="false" customHeight="false" outlineLevel="0" collapsed="false">
      <c r="A250" s="2" t="s">
        <v>1898</v>
      </c>
      <c r="B250" s="9" t="n">
        <v>2010</v>
      </c>
      <c r="C250" s="1" t="s">
        <v>1899</v>
      </c>
      <c r="D250" s="72" t="s">
        <v>951</v>
      </c>
      <c r="E250" s="9" t="n">
        <v>14</v>
      </c>
      <c r="F250" s="9" t="n">
        <v>32</v>
      </c>
      <c r="G250" s="9" t="n">
        <v>82</v>
      </c>
      <c r="H250" s="1" t="s">
        <v>1900</v>
      </c>
      <c r="I250" s="39" t="s">
        <v>1901</v>
      </c>
      <c r="J250" s="78" t="s">
        <v>1902</v>
      </c>
      <c r="K250" s="83" t="n">
        <f aca="false">56/24</f>
        <v>2.333333333</v>
      </c>
      <c r="L250" s="9" t="n">
        <v>1</v>
      </c>
      <c r="M250" s="9" t="n">
        <v>3</v>
      </c>
      <c r="N250" s="9" t="n">
        <v>1</v>
      </c>
      <c r="O250" s="2" t="n">
        <v>0</v>
      </c>
      <c r="P250" s="2" t="n">
        <v>0</v>
      </c>
      <c r="Q250" s="2" t="n">
        <v>0</v>
      </c>
      <c r="R250" s="2" t="n">
        <v>1</v>
      </c>
      <c r="S250" s="79" t="s">
        <v>1903</v>
      </c>
      <c r="T250" s="80" t="s">
        <v>1904</v>
      </c>
    </row>
    <row r="251" customFormat="false" ht="15.75" hidden="false" customHeight="false" outlineLevel="0" collapsed="false">
      <c r="A251" s="2" t="s">
        <v>1905</v>
      </c>
      <c r="B251" s="2" t="n">
        <v>2015</v>
      </c>
      <c r="C251" s="1" t="s">
        <v>970</v>
      </c>
      <c r="D251" s="9" t="s">
        <v>951</v>
      </c>
      <c r="E251" s="9" t="s">
        <v>951</v>
      </c>
      <c r="F251" s="9" t="s">
        <v>951</v>
      </c>
      <c r="G251" s="9" t="n">
        <v>90</v>
      </c>
      <c r="H251" s="1" t="s">
        <v>951</v>
      </c>
      <c r="I251" s="1"/>
      <c r="J251" s="1" t="s">
        <v>1906</v>
      </c>
      <c r="K251" s="77" t="n">
        <f aca="false">30/14</f>
        <v>2.142857143</v>
      </c>
      <c r="L251" s="9" t="n">
        <v>1.54</v>
      </c>
      <c r="M251" s="9" t="n">
        <v>740</v>
      </c>
      <c r="N251" s="9" t="n">
        <v>6</v>
      </c>
      <c r="O251" s="2" t="n">
        <v>24</v>
      </c>
      <c r="P251" s="2" t="n">
        <v>23</v>
      </c>
      <c r="Q251" s="2" t="n">
        <v>87</v>
      </c>
      <c r="R251" s="2" t="n">
        <v>18</v>
      </c>
      <c r="S251" s="81" t="s">
        <v>1907</v>
      </c>
      <c r="T251" s="1" t="s">
        <v>1908</v>
      </c>
    </row>
    <row r="252" customFormat="false" ht="15.75" hidden="false" customHeight="false" outlineLevel="0" collapsed="false">
      <c r="A252" s="2" t="s">
        <v>1909</v>
      </c>
      <c r="B252" s="82" t="n">
        <v>2012</v>
      </c>
      <c r="C252" s="39" t="s">
        <v>1070</v>
      </c>
      <c r="D252" s="72" t="n">
        <v>10.8</v>
      </c>
      <c r="E252" s="9" t="n">
        <v>83</v>
      </c>
      <c r="F252" s="9" t="n">
        <v>130</v>
      </c>
      <c r="G252" s="9" t="n">
        <v>741</v>
      </c>
      <c r="H252" s="1" t="s">
        <v>1910</v>
      </c>
      <c r="I252" s="1" t="s">
        <v>1911</v>
      </c>
      <c r="J252" s="1" t="s">
        <v>1912</v>
      </c>
      <c r="K252" s="77" t="s">
        <v>1913</v>
      </c>
      <c r="L252" s="9" t="n">
        <v>1.992</v>
      </c>
      <c r="M252" s="9" t="n">
        <v>996</v>
      </c>
      <c r="N252" s="9" t="n">
        <v>14</v>
      </c>
      <c r="O252" s="2" t="n">
        <v>32</v>
      </c>
      <c r="P252" s="2" t="n">
        <v>127</v>
      </c>
      <c r="Q252" s="2" t="n">
        <v>73</v>
      </c>
      <c r="R252" s="2" t="n">
        <v>85</v>
      </c>
      <c r="S252" s="79" t="s">
        <v>1914</v>
      </c>
      <c r="T252" s="1" t="s">
        <v>1915</v>
      </c>
    </row>
    <row r="253" customFormat="false" ht="15.75" hidden="false" customHeight="false" outlineLevel="0" collapsed="false">
      <c r="A253" s="2" t="s">
        <v>1916</v>
      </c>
      <c r="B253" s="9" t="n">
        <v>2014</v>
      </c>
      <c r="C253" s="39" t="s">
        <v>970</v>
      </c>
      <c r="D253" s="72" t="n">
        <v>4.981</v>
      </c>
      <c r="E253" s="9" t="n">
        <v>106</v>
      </c>
      <c r="F253" s="9" t="n">
        <v>23</v>
      </c>
      <c r="G253" s="9" t="n">
        <v>138</v>
      </c>
      <c r="H253" s="1" t="s">
        <v>951</v>
      </c>
      <c r="I253" s="1" t="s">
        <v>951</v>
      </c>
      <c r="J253" s="1" t="s">
        <v>951</v>
      </c>
      <c r="K253" s="9" t="s">
        <v>951</v>
      </c>
      <c r="L253" s="9" t="n">
        <v>1.994</v>
      </c>
      <c r="M253" s="9" t="n">
        <v>164</v>
      </c>
      <c r="N253" s="9" t="n">
        <v>3</v>
      </c>
      <c r="O253" s="2" t="n">
        <v>6</v>
      </c>
      <c r="P253" s="2" t="n">
        <v>34</v>
      </c>
      <c r="Q253" s="2" t="n">
        <v>9</v>
      </c>
      <c r="R253" s="2" t="n">
        <v>5</v>
      </c>
      <c r="S253" s="79" t="s">
        <v>1917</v>
      </c>
      <c r="T253" s="1" t="s">
        <v>1918</v>
      </c>
    </row>
    <row r="254" customFormat="false" ht="15.75" hidden="false" customHeight="false" outlineLevel="0" collapsed="false">
      <c r="A254" s="2" t="s">
        <v>499</v>
      </c>
      <c r="B254" s="9" t="n">
        <v>2017</v>
      </c>
      <c r="C254" s="1" t="s">
        <v>1919</v>
      </c>
      <c r="D254" s="9" t="s">
        <v>951</v>
      </c>
      <c r="E254" s="9" t="s">
        <v>951</v>
      </c>
      <c r="F254" s="9" t="s">
        <v>951</v>
      </c>
      <c r="G254" s="9" t="n">
        <v>21</v>
      </c>
      <c r="H254" s="2" t="s">
        <v>951</v>
      </c>
      <c r="I254" s="1"/>
      <c r="J254" s="1" t="s">
        <v>1920</v>
      </c>
      <c r="K254" s="77" t="n">
        <f aca="false">26/14</f>
        <v>1.857142857</v>
      </c>
      <c r="L254" s="9" t="n">
        <v>1</v>
      </c>
      <c r="M254" s="9" t="n">
        <v>38</v>
      </c>
      <c r="N254" s="9" t="n">
        <v>2</v>
      </c>
      <c r="O254" s="2" t="n">
        <v>0</v>
      </c>
      <c r="P254" s="2" t="n">
        <v>0</v>
      </c>
      <c r="Q254" s="2" t="n">
        <v>1</v>
      </c>
      <c r="R254" s="2" t="n">
        <v>3</v>
      </c>
      <c r="S254" s="81" t="s">
        <v>1921</v>
      </c>
      <c r="T254" s="1" t="s">
        <v>1922</v>
      </c>
    </row>
    <row r="255" customFormat="false" ht="15.75" hidden="false" customHeight="false" outlineLevel="0" collapsed="false">
      <c r="A255" s="2" t="s">
        <v>1923</v>
      </c>
      <c r="B255" s="9" t="n">
        <v>2008</v>
      </c>
      <c r="C255" s="1" t="s">
        <v>959</v>
      </c>
      <c r="D255" s="72" t="n">
        <v>2.576</v>
      </c>
      <c r="E255" s="9" t="n">
        <v>74</v>
      </c>
      <c r="F255" s="9" t="n">
        <v>1239</v>
      </c>
      <c r="G255" s="9" t="n">
        <v>3051</v>
      </c>
      <c r="H255" s="1" t="s">
        <v>1924</v>
      </c>
      <c r="I255" s="1" t="s">
        <v>1925</v>
      </c>
      <c r="J255" s="1" t="s">
        <v>1926</v>
      </c>
      <c r="K255" s="77" t="n">
        <f aca="false">62/24</f>
        <v>2.583333333</v>
      </c>
      <c r="L255" s="9" t="n">
        <v>1.23</v>
      </c>
      <c r="M255" s="9" t="n">
        <v>4821</v>
      </c>
      <c r="N255" s="9" t="n">
        <v>10</v>
      </c>
      <c r="O255" s="2" t="n">
        <v>3</v>
      </c>
      <c r="P255" s="2" t="n">
        <v>8</v>
      </c>
      <c r="Q255" s="2" t="n">
        <v>1442</v>
      </c>
      <c r="R255" s="2" t="n">
        <v>24</v>
      </c>
      <c r="S255" s="79" t="s">
        <v>1927</v>
      </c>
      <c r="T255" s="80" t="s">
        <v>1928</v>
      </c>
    </row>
    <row r="256" customFormat="false" ht="15.75" hidden="false" customHeight="false" outlineLevel="0" collapsed="false">
      <c r="A256" s="2" t="s">
        <v>1929</v>
      </c>
      <c r="B256" s="9" t="n">
        <v>2013</v>
      </c>
      <c r="C256" s="78" t="s">
        <v>1382</v>
      </c>
      <c r="D256" s="72" t="n">
        <v>1.463</v>
      </c>
      <c r="E256" s="9" t="n">
        <v>19</v>
      </c>
      <c r="F256" s="9" t="n">
        <v>85</v>
      </c>
      <c r="G256" s="9" t="n">
        <v>241</v>
      </c>
      <c r="H256" s="1" t="s">
        <v>1930</v>
      </c>
      <c r="I256" s="1" t="s">
        <v>1931</v>
      </c>
      <c r="J256" s="1" t="s">
        <v>1422</v>
      </c>
      <c r="K256" s="83" t="n">
        <f aca="false">22/13</f>
        <v>1.692307692</v>
      </c>
      <c r="L256" s="9" t="n">
        <v>3.24</v>
      </c>
      <c r="M256" s="9" t="n">
        <v>247</v>
      </c>
      <c r="N256" s="9" t="n">
        <v>5</v>
      </c>
      <c r="O256" s="2" t="n">
        <v>5</v>
      </c>
      <c r="P256" s="2" t="n">
        <v>20</v>
      </c>
      <c r="Q256" s="2" t="n">
        <v>0</v>
      </c>
      <c r="R256" s="2" t="n">
        <v>9</v>
      </c>
      <c r="S256" s="79" t="s">
        <v>1932</v>
      </c>
      <c r="T256" s="78" t="s">
        <v>1933</v>
      </c>
    </row>
    <row r="257" customFormat="false" ht="15.75" hidden="false" customHeight="false" outlineLevel="0" collapsed="false">
      <c r="A257" s="2" t="s">
        <v>1934</v>
      </c>
      <c r="B257" s="9" t="n">
        <v>2019</v>
      </c>
      <c r="C257" s="1" t="s">
        <v>1935</v>
      </c>
      <c r="D257" s="9" t="s">
        <v>951</v>
      </c>
      <c r="E257" s="9" t="s">
        <v>951</v>
      </c>
      <c r="F257" s="9" t="s">
        <v>951</v>
      </c>
      <c r="G257" s="9" t="n">
        <v>12</v>
      </c>
      <c r="H257" s="1" t="s">
        <v>951</v>
      </c>
      <c r="I257" s="1"/>
      <c r="J257" s="1" t="s">
        <v>1936</v>
      </c>
      <c r="K257" s="77" t="n">
        <f aca="false">21/5</f>
        <v>4.2</v>
      </c>
      <c r="L257" s="9" t="n">
        <v>1.13</v>
      </c>
      <c r="M257" s="9" t="n">
        <v>25</v>
      </c>
      <c r="N257" s="9" t="n">
        <v>1</v>
      </c>
      <c r="O257" s="2" t="n">
        <v>6</v>
      </c>
      <c r="P257" s="2" t="n">
        <v>1</v>
      </c>
      <c r="Q257" s="2" t="n">
        <v>2</v>
      </c>
      <c r="R257" s="2" t="n">
        <v>8</v>
      </c>
      <c r="S257" s="81" t="s">
        <v>1937</v>
      </c>
      <c r="T257" s="1" t="s">
        <v>1938</v>
      </c>
    </row>
    <row r="258" customFormat="false" ht="15.75" hidden="false" customHeight="false" outlineLevel="0" collapsed="false">
      <c r="A258" s="2" t="s">
        <v>61</v>
      </c>
      <c r="B258" s="9" t="n">
        <v>2004</v>
      </c>
      <c r="C258" s="1" t="s">
        <v>1132</v>
      </c>
      <c r="D258" s="72" t="n">
        <v>14.63</v>
      </c>
      <c r="E258" s="9" t="n">
        <v>107</v>
      </c>
      <c r="F258" s="9" t="n">
        <v>554</v>
      </c>
      <c r="G258" s="9" t="n">
        <v>1051</v>
      </c>
      <c r="H258" s="1" t="s">
        <v>1939</v>
      </c>
      <c r="I258" s="1" t="s">
        <v>1940</v>
      </c>
      <c r="J258" s="1" t="s">
        <v>1941</v>
      </c>
      <c r="K258" s="77" t="n">
        <f aca="false">11/23</f>
        <v>0.4782608696</v>
      </c>
      <c r="L258" s="9" t="s">
        <v>951</v>
      </c>
      <c r="M258" s="9" t="s">
        <v>951</v>
      </c>
      <c r="N258" s="9" t="s">
        <v>951</v>
      </c>
      <c r="O258" s="2" t="s">
        <v>951</v>
      </c>
      <c r="P258" s="2" t="s">
        <v>951</v>
      </c>
      <c r="Q258" s="2" t="s">
        <v>951</v>
      </c>
      <c r="R258" s="2" t="s">
        <v>951</v>
      </c>
      <c r="S258" s="23" t="s">
        <v>951</v>
      </c>
      <c r="T258" s="80" t="s">
        <v>1942</v>
      </c>
    </row>
    <row r="259" customFormat="false" ht="15.75" hidden="false" customHeight="false" outlineLevel="0" collapsed="false">
      <c r="A259" s="2" t="s">
        <v>1943</v>
      </c>
      <c r="B259" s="9" t="n">
        <v>2008</v>
      </c>
      <c r="C259" s="39" t="s">
        <v>1057</v>
      </c>
      <c r="D259" s="72" t="n">
        <v>41.514</v>
      </c>
      <c r="E259" s="9" t="n">
        <v>141</v>
      </c>
      <c r="F259" s="9" t="n">
        <v>630</v>
      </c>
      <c r="G259" s="9" t="n">
        <v>1048</v>
      </c>
      <c r="H259" s="1" t="s">
        <v>1944</v>
      </c>
      <c r="I259" s="2" t="s">
        <v>1945</v>
      </c>
      <c r="J259" s="78" t="s">
        <v>1946</v>
      </c>
      <c r="K259" s="83" t="n">
        <f aca="false">73/33</f>
        <v>2.212121212</v>
      </c>
      <c r="L259" s="9" t="n">
        <v>2.13</v>
      </c>
      <c r="M259" s="9" t="n">
        <v>77</v>
      </c>
      <c r="N259" s="9" t="n">
        <v>2</v>
      </c>
      <c r="O259" s="2" t="n">
        <v>3</v>
      </c>
      <c r="P259" s="2" t="n">
        <v>73</v>
      </c>
      <c r="Q259" s="2" t="n">
        <v>5</v>
      </c>
      <c r="R259" s="2" t="n">
        <v>37</v>
      </c>
      <c r="S259" s="79" t="s">
        <v>1947</v>
      </c>
      <c r="T259" s="1" t="s">
        <v>1948</v>
      </c>
    </row>
    <row r="260" customFormat="false" ht="15.75" hidden="false" customHeight="false" outlineLevel="0" collapsed="false">
      <c r="A260" s="2" t="s">
        <v>443</v>
      </c>
      <c r="B260" s="82" t="n">
        <v>2009</v>
      </c>
      <c r="C260" s="39" t="s">
        <v>1070</v>
      </c>
      <c r="D260" s="72" t="n">
        <v>10.8</v>
      </c>
      <c r="E260" s="9" t="n">
        <v>83</v>
      </c>
      <c r="F260" s="9" t="n">
        <v>110</v>
      </c>
      <c r="G260" s="9" t="n">
        <v>154</v>
      </c>
      <c r="H260" s="1" t="s">
        <v>951</v>
      </c>
      <c r="I260" s="1" t="s">
        <v>951</v>
      </c>
      <c r="J260" s="1" t="s">
        <v>1949</v>
      </c>
      <c r="K260" s="77" t="n">
        <f aca="false">87/29</f>
        <v>3</v>
      </c>
      <c r="L260" s="9" t="n">
        <v>1</v>
      </c>
      <c r="M260" s="9" t="n">
        <v>8</v>
      </c>
      <c r="N260" s="9" t="n">
        <v>1</v>
      </c>
      <c r="O260" s="2" t="n">
        <v>2</v>
      </c>
      <c r="P260" s="2" t="n">
        <v>0</v>
      </c>
      <c r="Q260" s="2" t="n">
        <v>0</v>
      </c>
      <c r="R260" s="2" t="n">
        <v>3</v>
      </c>
      <c r="S260" s="79" t="s">
        <v>1950</v>
      </c>
      <c r="T260" s="1" t="s">
        <v>1951</v>
      </c>
    </row>
    <row r="261" customFormat="false" ht="15.75" hidden="false" customHeight="false" outlineLevel="0" collapsed="false">
      <c r="A261" s="2" t="s">
        <v>1952</v>
      </c>
      <c r="B261" s="9" t="n">
        <v>2010</v>
      </c>
      <c r="C261" s="1" t="s">
        <v>970</v>
      </c>
      <c r="D261" s="72" t="n">
        <v>4.981</v>
      </c>
      <c r="E261" s="9" t="n">
        <v>106</v>
      </c>
      <c r="F261" s="9" t="n">
        <v>82</v>
      </c>
      <c r="G261" s="9" t="n">
        <v>149</v>
      </c>
      <c r="H261" s="1" t="s">
        <v>951</v>
      </c>
      <c r="I261" s="1" t="s">
        <v>951</v>
      </c>
      <c r="J261" s="1" t="s">
        <v>951</v>
      </c>
      <c r="K261" s="9" t="s">
        <v>951</v>
      </c>
      <c r="L261" s="9" t="s">
        <v>951</v>
      </c>
      <c r="M261" s="9" t="s">
        <v>951</v>
      </c>
      <c r="N261" s="9" t="s">
        <v>951</v>
      </c>
      <c r="O261" s="2" t="s">
        <v>951</v>
      </c>
      <c r="P261" s="2" t="s">
        <v>951</v>
      </c>
      <c r="Q261" s="2" t="s">
        <v>951</v>
      </c>
      <c r="R261" s="2" t="s">
        <v>951</v>
      </c>
      <c r="S261" s="23" t="s">
        <v>951</v>
      </c>
      <c r="T261" s="1" t="s">
        <v>1953</v>
      </c>
    </row>
    <row r="262" customFormat="false" ht="15.75" hidden="false" customHeight="false" outlineLevel="0" collapsed="false">
      <c r="A262" s="2" t="s">
        <v>1954</v>
      </c>
      <c r="B262" s="9" t="n">
        <v>2009</v>
      </c>
      <c r="C262" s="39" t="s">
        <v>959</v>
      </c>
      <c r="D262" s="72" t="n">
        <v>2.576</v>
      </c>
      <c r="E262" s="9" t="n">
        <v>74</v>
      </c>
      <c r="F262" s="9" t="n">
        <v>108</v>
      </c>
      <c r="G262" s="9" t="n">
        <v>187</v>
      </c>
      <c r="H262" s="1" t="s">
        <v>951</v>
      </c>
      <c r="I262" s="1" t="s">
        <v>951</v>
      </c>
      <c r="J262" s="1" t="s">
        <v>951</v>
      </c>
      <c r="K262" s="9" t="s">
        <v>951</v>
      </c>
      <c r="L262" s="9" t="s">
        <v>951</v>
      </c>
      <c r="M262" s="9" t="s">
        <v>951</v>
      </c>
      <c r="N262" s="9" t="s">
        <v>951</v>
      </c>
      <c r="O262" s="2" t="s">
        <v>951</v>
      </c>
      <c r="P262" s="2" t="s">
        <v>951</v>
      </c>
      <c r="Q262" s="2" t="s">
        <v>951</v>
      </c>
      <c r="R262" s="2" t="s">
        <v>951</v>
      </c>
      <c r="S262" s="23" t="s">
        <v>951</v>
      </c>
      <c r="T262" s="1" t="s">
        <v>1955</v>
      </c>
    </row>
    <row r="263" customFormat="false" ht="15.75" hidden="false" customHeight="false" outlineLevel="0" collapsed="false">
      <c r="A263" s="2" t="s">
        <v>1956</v>
      </c>
      <c r="B263" s="9" t="s">
        <v>951</v>
      </c>
      <c r="C263" s="1" t="s">
        <v>951</v>
      </c>
      <c r="D263" s="72" t="s">
        <v>951</v>
      </c>
      <c r="E263" s="9" t="s">
        <v>951</v>
      </c>
      <c r="F263" s="9" t="s">
        <v>951</v>
      </c>
      <c r="G263" s="9" t="s">
        <v>951</v>
      </c>
      <c r="H263" s="1" t="s">
        <v>951</v>
      </c>
      <c r="I263" s="1" t="s">
        <v>951</v>
      </c>
      <c r="J263" s="1" t="s">
        <v>951</v>
      </c>
      <c r="K263" s="9" t="s">
        <v>951</v>
      </c>
      <c r="L263" s="9" t="s">
        <v>951</v>
      </c>
      <c r="M263" s="9" t="s">
        <v>951</v>
      </c>
      <c r="N263" s="9" t="s">
        <v>951</v>
      </c>
      <c r="O263" s="2" t="s">
        <v>951</v>
      </c>
      <c r="P263" s="2" t="s">
        <v>951</v>
      </c>
      <c r="Q263" s="2" t="s">
        <v>951</v>
      </c>
      <c r="R263" s="2" t="s">
        <v>951</v>
      </c>
      <c r="S263" s="23" t="s">
        <v>951</v>
      </c>
      <c r="T263" s="1" t="s">
        <v>951</v>
      </c>
    </row>
    <row r="264" customFormat="false" ht="15.75" hidden="false" customHeight="false" outlineLevel="0" collapsed="false">
      <c r="A264" s="2" t="s">
        <v>1957</v>
      </c>
      <c r="B264" s="9" t="s">
        <v>951</v>
      </c>
      <c r="C264" s="1" t="s">
        <v>951</v>
      </c>
      <c r="D264" s="72" t="s">
        <v>951</v>
      </c>
      <c r="E264" s="9" t="s">
        <v>951</v>
      </c>
      <c r="F264" s="9" t="s">
        <v>951</v>
      </c>
      <c r="G264" s="9" t="s">
        <v>951</v>
      </c>
      <c r="H264" s="1" t="s">
        <v>951</v>
      </c>
      <c r="I264" s="1" t="s">
        <v>951</v>
      </c>
      <c r="J264" s="1" t="s">
        <v>951</v>
      </c>
      <c r="K264" s="9" t="s">
        <v>951</v>
      </c>
      <c r="L264" s="9" t="s">
        <v>951</v>
      </c>
      <c r="M264" s="9" t="s">
        <v>951</v>
      </c>
      <c r="N264" s="9" t="s">
        <v>951</v>
      </c>
      <c r="O264" s="2" t="s">
        <v>951</v>
      </c>
      <c r="P264" s="2" t="s">
        <v>951</v>
      </c>
      <c r="Q264" s="2" t="s">
        <v>951</v>
      </c>
      <c r="R264" s="2" t="s">
        <v>951</v>
      </c>
      <c r="S264" s="23" t="s">
        <v>951</v>
      </c>
      <c r="T264" s="1" t="s">
        <v>951</v>
      </c>
    </row>
    <row r="265" customFormat="false" ht="15.75" hidden="false" customHeight="false" outlineLevel="0" collapsed="false">
      <c r="A265" s="2" t="s">
        <v>1958</v>
      </c>
      <c r="B265" s="9" t="s">
        <v>951</v>
      </c>
      <c r="C265" s="1" t="s">
        <v>951</v>
      </c>
      <c r="D265" s="72" t="s">
        <v>951</v>
      </c>
      <c r="E265" s="9" t="s">
        <v>951</v>
      </c>
      <c r="F265" s="9" t="s">
        <v>951</v>
      </c>
      <c r="G265" s="9" t="s">
        <v>951</v>
      </c>
      <c r="H265" s="1" t="s">
        <v>951</v>
      </c>
      <c r="I265" s="1" t="s">
        <v>951</v>
      </c>
      <c r="J265" s="1" t="s">
        <v>951</v>
      </c>
      <c r="K265" s="9" t="s">
        <v>951</v>
      </c>
      <c r="L265" s="9" t="s">
        <v>951</v>
      </c>
      <c r="M265" s="9" t="s">
        <v>951</v>
      </c>
      <c r="N265" s="9" t="s">
        <v>951</v>
      </c>
      <c r="O265" s="2" t="s">
        <v>951</v>
      </c>
      <c r="P265" s="2" t="s">
        <v>951</v>
      </c>
      <c r="Q265" s="2" t="s">
        <v>951</v>
      </c>
      <c r="R265" s="2" t="s">
        <v>951</v>
      </c>
      <c r="S265" s="23" t="s">
        <v>951</v>
      </c>
      <c r="T265" s="1" t="s">
        <v>951</v>
      </c>
    </row>
    <row r="266" customFormat="false" ht="15.75" hidden="false" customHeight="false" outlineLevel="0" collapsed="false">
      <c r="A266" s="2" t="s">
        <v>1959</v>
      </c>
      <c r="B266" s="9" t="s">
        <v>951</v>
      </c>
      <c r="C266" s="1" t="s">
        <v>951</v>
      </c>
      <c r="D266" s="72" t="s">
        <v>951</v>
      </c>
      <c r="E266" s="9" t="s">
        <v>951</v>
      </c>
      <c r="F266" s="9" t="s">
        <v>951</v>
      </c>
      <c r="G266" s="9" t="s">
        <v>951</v>
      </c>
      <c r="H266" s="1" t="s">
        <v>951</v>
      </c>
      <c r="I266" s="1" t="s">
        <v>951</v>
      </c>
      <c r="J266" s="1" t="s">
        <v>951</v>
      </c>
      <c r="K266" s="9" t="s">
        <v>951</v>
      </c>
      <c r="L266" s="9" t="s">
        <v>951</v>
      </c>
      <c r="M266" s="9" t="s">
        <v>951</v>
      </c>
      <c r="N266" s="9" t="s">
        <v>951</v>
      </c>
      <c r="O266" s="2" t="s">
        <v>951</v>
      </c>
      <c r="P266" s="2" t="s">
        <v>951</v>
      </c>
      <c r="Q266" s="2" t="s">
        <v>951</v>
      </c>
      <c r="R266" s="2" t="s">
        <v>951</v>
      </c>
      <c r="S266" s="23" t="s">
        <v>951</v>
      </c>
      <c r="T266" s="1" t="s">
        <v>951</v>
      </c>
    </row>
    <row r="267" customFormat="false" ht="15.75" hidden="false" customHeight="false" outlineLevel="0" collapsed="false">
      <c r="A267" s="2" t="s">
        <v>1960</v>
      </c>
      <c r="B267" s="9" t="s">
        <v>951</v>
      </c>
      <c r="C267" s="1" t="s">
        <v>951</v>
      </c>
      <c r="D267" s="72" t="s">
        <v>951</v>
      </c>
      <c r="E267" s="9" t="s">
        <v>951</v>
      </c>
      <c r="F267" s="9" t="s">
        <v>951</v>
      </c>
      <c r="G267" s="9" t="s">
        <v>951</v>
      </c>
      <c r="H267" s="1" t="s">
        <v>951</v>
      </c>
      <c r="I267" s="1" t="s">
        <v>951</v>
      </c>
      <c r="J267" s="1" t="s">
        <v>951</v>
      </c>
      <c r="K267" s="9" t="s">
        <v>951</v>
      </c>
      <c r="L267" s="9" t="s">
        <v>951</v>
      </c>
      <c r="M267" s="9" t="s">
        <v>951</v>
      </c>
      <c r="N267" s="9" t="s">
        <v>951</v>
      </c>
      <c r="O267" s="2" t="s">
        <v>951</v>
      </c>
      <c r="P267" s="2" t="s">
        <v>951</v>
      </c>
      <c r="Q267" s="2" t="s">
        <v>951</v>
      </c>
      <c r="R267" s="2" t="s">
        <v>951</v>
      </c>
      <c r="S267" s="23" t="s">
        <v>951</v>
      </c>
      <c r="T267" s="1" t="s">
        <v>951</v>
      </c>
    </row>
    <row r="268" customFormat="false" ht="15.75" hidden="false" customHeight="false" outlineLevel="0" collapsed="false">
      <c r="A268" s="2" t="s">
        <v>1961</v>
      </c>
      <c r="B268" s="9" t="s">
        <v>951</v>
      </c>
      <c r="C268" s="1" t="s">
        <v>951</v>
      </c>
      <c r="D268" s="72" t="s">
        <v>951</v>
      </c>
      <c r="E268" s="9" t="s">
        <v>951</v>
      </c>
      <c r="F268" s="9" t="s">
        <v>951</v>
      </c>
      <c r="G268" s="9" t="s">
        <v>951</v>
      </c>
      <c r="H268" s="1" t="s">
        <v>951</v>
      </c>
      <c r="I268" s="1" t="s">
        <v>951</v>
      </c>
      <c r="J268" s="1" t="s">
        <v>951</v>
      </c>
      <c r="K268" s="9" t="s">
        <v>951</v>
      </c>
      <c r="L268" s="9" t="s">
        <v>951</v>
      </c>
      <c r="M268" s="9" t="s">
        <v>951</v>
      </c>
      <c r="N268" s="9" t="s">
        <v>951</v>
      </c>
      <c r="O268" s="2" t="s">
        <v>951</v>
      </c>
      <c r="P268" s="2" t="s">
        <v>951</v>
      </c>
      <c r="Q268" s="2" t="s">
        <v>951</v>
      </c>
      <c r="R268" s="2" t="s">
        <v>951</v>
      </c>
      <c r="S268" s="23" t="s">
        <v>951</v>
      </c>
      <c r="T268" s="1" t="s">
        <v>951</v>
      </c>
    </row>
    <row r="269" customFormat="false" ht="15.75" hidden="false" customHeight="false" outlineLevel="0" collapsed="false">
      <c r="A269" s="2" t="s">
        <v>1962</v>
      </c>
      <c r="B269" s="9" t="s">
        <v>951</v>
      </c>
      <c r="C269" s="1" t="s">
        <v>951</v>
      </c>
      <c r="D269" s="72" t="s">
        <v>951</v>
      </c>
      <c r="E269" s="9" t="s">
        <v>951</v>
      </c>
      <c r="F269" s="9" t="s">
        <v>951</v>
      </c>
      <c r="G269" s="9" t="s">
        <v>951</v>
      </c>
      <c r="H269" s="1" t="s">
        <v>951</v>
      </c>
      <c r="I269" s="1" t="s">
        <v>951</v>
      </c>
      <c r="J269" s="1" t="s">
        <v>951</v>
      </c>
      <c r="K269" s="9" t="s">
        <v>951</v>
      </c>
      <c r="L269" s="9" t="s">
        <v>951</v>
      </c>
      <c r="M269" s="9" t="s">
        <v>951</v>
      </c>
      <c r="N269" s="9" t="s">
        <v>951</v>
      </c>
      <c r="O269" s="2" t="s">
        <v>951</v>
      </c>
      <c r="P269" s="2" t="s">
        <v>951</v>
      </c>
      <c r="Q269" s="2" t="s">
        <v>951</v>
      </c>
      <c r="R269" s="2" t="s">
        <v>951</v>
      </c>
      <c r="S269" s="23" t="s">
        <v>951</v>
      </c>
      <c r="T269" s="1" t="s">
        <v>951</v>
      </c>
    </row>
    <row r="270" customFormat="false" ht="15.75" hidden="false" customHeight="false" outlineLevel="0" collapsed="false">
      <c r="A270" s="2" t="s">
        <v>1963</v>
      </c>
      <c r="B270" s="9" t="n">
        <v>2016</v>
      </c>
      <c r="C270" s="1" t="s">
        <v>1964</v>
      </c>
      <c r="D270" s="9" t="s">
        <v>951</v>
      </c>
      <c r="E270" s="9" t="s">
        <v>951</v>
      </c>
      <c r="F270" s="9" t="s">
        <v>951</v>
      </c>
      <c r="G270" s="9" t="n">
        <v>52</v>
      </c>
      <c r="H270" s="2" t="s">
        <v>951</v>
      </c>
      <c r="I270" s="1"/>
      <c r="J270" s="2" t="s">
        <v>1965</v>
      </c>
      <c r="K270" s="77" t="n">
        <f aca="false">46/22</f>
        <v>2.090909091</v>
      </c>
      <c r="L270" s="9" t="n">
        <v>1</v>
      </c>
      <c r="M270" s="9" t="n">
        <v>2</v>
      </c>
      <c r="N270" s="9" t="n">
        <v>2</v>
      </c>
      <c r="O270" s="76" t="n">
        <v>0</v>
      </c>
      <c r="P270" s="76" t="n">
        <v>0</v>
      </c>
      <c r="Q270" s="76" t="n">
        <v>0</v>
      </c>
      <c r="R270" s="76" t="n">
        <v>1</v>
      </c>
      <c r="S270" s="76" t="s">
        <v>1966</v>
      </c>
      <c r="T270" s="85" t="s">
        <v>1967</v>
      </c>
    </row>
    <row r="271" customFormat="false" ht="15.75" hidden="false" customHeight="false" outlineLevel="0" collapsed="false">
      <c r="A271" s="2" t="s">
        <v>1968</v>
      </c>
      <c r="B271" s="9" t="n">
        <v>2017</v>
      </c>
      <c r="C271" s="1" t="s">
        <v>970</v>
      </c>
      <c r="D271" s="9" t="s">
        <v>951</v>
      </c>
      <c r="E271" s="9" t="s">
        <v>951</v>
      </c>
      <c r="F271" s="9" t="s">
        <v>951</v>
      </c>
      <c r="G271" s="9" t="n">
        <v>75</v>
      </c>
      <c r="H271" s="1" t="s">
        <v>951</v>
      </c>
      <c r="I271" s="1"/>
      <c r="J271" s="1" t="s">
        <v>1969</v>
      </c>
      <c r="K271" s="77" t="n">
        <f aca="false">58/31</f>
        <v>1.870967742</v>
      </c>
      <c r="L271" s="9" t="n">
        <v>1</v>
      </c>
      <c r="M271" s="9" t="n">
        <v>145</v>
      </c>
      <c r="N271" s="9" t="n">
        <v>2</v>
      </c>
      <c r="O271" s="76" t="n">
        <v>5</v>
      </c>
      <c r="P271" s="76" t="n">
        <v>0</v>
      </c>
      <c r="Q271" s="76" t="n">
        <v>2</v>
      </c>
      <c r="R271" s="76" t="n">
        <v>16</v>
      </c>
      <c r="S271" s="76" t="s">
        <v>1970</v>
      </c>
      <c r="T271" s="78" t="s">
        <v>1971</v>
      </c>
    </row>
    <row r="272" customFormat="false" ht="15.75" hidden="false" customHeight="false" outlineLevel="0" collapsed="false">
      <c r="A272" s="2" t="s">
        <v>1972</v>
      </c>
      <c r="B272" s="9" t="n">
        <v>2018</v>
      </c>
      <c r="C272" s="1" t="s">
        <v>1057</v>
      </c>
      <c r="D272" s="9" t="s">
        <v>951</v>
      </c>
      <c r="E272" s="9" t="s">
        <v>951</v>
      </c>
      <c r="F272" s="9" t="s">
        <v>951</v>
      </c>
      <c r="G272" s="9" t="n">
        <v>521</v>
      </c>
      <c r="H272" s="2" t="s">
        <v>951</v>
      </c>
      <c r="I272" s="1"/>
      <c r="J272" s="1" t="s">
        <v>1511</v>
      </c>
      <c r="K272" s="77" t="n">
        <f aca="false">64/16</f>
        <v>4</v>
      </c>
      <c r="L272" s="9" t="n">
        <v>1</v>
      </c>
      <c r="M272" s="9" t="n">
        <v>86</v>
      </c>
      <c r="N272" s="9" t="n">
        <v>1</v>
      </c>
      <c r="O272" s="2" t="n">
        <v>2</v>
      </c>
      <c r="P272" s="2" t="n">
        <v>12</v>
      </c>
      <c r="Q272" s="2" t="n">
        <v>0</v>
      </c>
      <c r="R272" s="2" t="n">
        <v>4</v>
      </c>
      <c r="S272" s="79" t="s">
        <v>1512</v>
      </c>
      <c r="T272" s="1" t="s">
        <v>1513</v>
      </c>
    </row>
    <row r="273" customFormat="false" ht="15.75" hidden="false" customHeight="false" outlineLevel="0" collapsed="false">
      <c r="A273" s="2" t="s">
        <v>1973</v>
      </c>
      <c r="B273" s="9" t="n">
        <v>1993</v>
      </c>
      <c r="C273" s="1" t="s">
        <v>1475</v>
      </c>
      <c r="D273" s="72" t="s">
        <v>1338</v>
      </c>
      <c r="E273" s="9" t="n">
        <v>62</v>
      </c>
      <c r="F273" s="9" t="n">
        <v>8074</v>
      </c>
      <c r="G273" s="9" t="n">
        <v>12193</v>
      </c>
      <c r="H273" s="1" t="s">
        <v>1974</v>
      </c>
      <c r="I273" s="1" t="s">
        <v>1975</v>
      </c>
      <c r="J273" s="1" t="s">
        <v>1976</v>
      </c>
      <c r="K273" s="77" t="n">
        <f aca="false">122/42</f>
        <v>2.904761905</v>
      </c>
      <c r="L273" s="9" t="s">
        <v>951</v>
      </c>
      <c r="M273" s="9" t="s">
        <v>951</v>
      </c>
      <c r="N273" s="9" t="s">
        <v>951</v>
      </c>
      <c r="O273" s="2" t="s">
        <v>951</v>
      </c>
      <c r="P273" s="2" t="s">
        <v>951</v>
      </c>
      <c r="Q273" s="2" t="s">
        <v>951</v>
      </c>
      <c r="R273" s="2" t="s">
        <v>951</v>
      </c>
      <c r="S273" s="23" t="s">
        <v>951</v>
      </c>
      <c r="T273" s="1" t="s">
        <v>1977</v>
      </c>
    </row>
    <row r="274" customFormat="false" ht="15.75" hidden="false" customHeight="false" outlineLevel="0" collapsed="false">
      <c r="A274" s="2" t="s">
        <v>1978</v>
      </c>
      <c r="B274" s="9" t="n">
        <v>2017</v>
      </c>
      <c r="C274" s="1" t="s">
        <v>1045</v>
      </c>
      <c r="D274" s="72"/>
      <c r="E274" s="9"/>
      <c r="F274" s="9"/>
      <c r="G274" s="9" t="n">
        <v>422</v>
      </c>
      <c r="H274" s="1"/>
      <c r="I274" s="1"/>
      <c r="J274" s="1" t="s">
        <v>1979</v>
      </c>
      <c r="K274" s="77" t="n">
        <f aca="false">51/13</f>
        <v>3.92307692307692</v>
      </c>
      <c r="L274" s="9" t="n">
        <v>3</v>
      </c>
      <c r="M274" s="9" t="n">
        <v>1048</v>
      </c>
      <c r="N274" s="9" t="n">
        <v>12</v>
      </c>
      <c r="O274" s="2" t="n">
        <v>247</v>
      </c>
      <c r="P274" s="2" t="n">
        <v>186</v>
      </c>
      <c r="Q274" s="2" t="n">
        <v>14</v>
      </c>
      <c r="R274" s="2" t="n">
        <v>94</v>
      </c>
      <c r="S274" s="81" t="s">
        <v>1980</v>
      </c>
      <c r="T274" s="78" t="s">
        <v>1981</v>
      </c>
    </row>
    <row r="275" customFormat="false" ht="15.75" hidden="false" customHeight="false" outlineLevel="0" collapsed="false">
      <c r="A275" s="2" t="s">
        <v>500</v>
      </c>
      <c r="B275" s="9" t="n">
        <v>2017</v>
      </c>
      <c r="C275" s="1" t="s">
        <v>1045</v>
      </c>
      <c r="D275" s="9" t="s">
        <v>951</v>
      </c>
      <c r="E275" s="9" t="s">
        <v>951</v>
      </c>
      <c r="F275" s="9" t="s">
        <v>951</v>
      </c>
      <c r="G275" s="9" t="n">
        <v>688</v>
      </c>
      <c r="H275" s="1" t="s">
        <v>951</v>
      </c>
      <c r="I275" s="1"/>
      <c r="J275" s="1" t="s">
        <v>1979</v>
      </c>
      <c r="K275" s="77" t="n">
        <f aca="false">51/13</f>
        <v>3.92307692307692</v>
      </c>
      <c r="L275" s="9" t="n">
        <v>3</v>
      </c>
      <c r="M275" s="9" t="n">
        <v>1048</v>
      </c>
      <c r="N275" s="9" t="n">
        <v>12</v>
      </c>
      <c r="O275" s="2" t="n">
        <v>247</v>
      </c>
      <c r="P275" s="2" t="n">
        <v>186</v>
      </c>
      <c r="Q275" s="2" t="n">
        <v>14</v>
      </c>
      <c r="R275" s="2" t="n">
        <v>94</v>
      </c>
      <c r="S275" s="81" t="s">
        <v>1980</v>
      </c>
      <c r="T275" s="1" t="s">
        <v>1982</v>
      </c>
    </row>
    <row r="276" customFormat="false" ht="15.75" hidden="false" customHeight="false" outlineLevel="0" collapsed="false">
      <c r="A276" s="2" t="s">
        <v>501</v>
      </c>
      <c r="B276" s="9" t="n">
        <v>2017</v>
      </c>
      <c r="C276" s="1" t="s">
        <v>1045</v>
      </c>
      <c r="D276" s="9" t="s">
        <v>951</v>
      </c>
      <c r="E276" s="9" t="s">
        <v>951</v>
      </c>
      <c r="F276" s="9" t="s">
        <v>951</v>
      </c>
      <c r="G276" s="9" t="n">
        <v>688</v>
      </c>
      <c r="H276" s="1" t="s">
        <v>951</v>
      </c>
      <c r="I276" s="1"/>
      <c r="J276" s="1" t="s">
        <v>1979</v>
      </c>
      <c r="K276" s="77" t="n">
        <f aca="false">51/13</f>
        <v>3.92307692307692</v>
      </c>
      <c r="L276" s="9" t="n">
        <v>3</v>
      </c>
      <c r="M276" s="9" t="n">
        <v>1048</v>
      </c>
      <c r="N276" s="9" t="n">
        <v>12</v>
      </c>
      <c r="O276" s="2" t="n">
        <v>247</v>
      </c>
      <c r="P276" s="2" t="n">
        <v>186</v>
      </c>
      <c r="Q276" s="2" t="n">
        <v>14</v>
      </c>
      <c r="R276" s="2" t="n">
        <v>94</v>
      </c>
      <c r="S276" s="81" t="s">
        <v>1980</v>
      </c>
      <c r="T276" s="1" t="s">
        <v>1982</v>
      </c>
    </row>
    <row r="277" customFormat="false" ht="15.75" hidden="false" customHeight="false" outlineLevel="0" collapsed="false">
      <c r="A277" s="2" t="s">
        <v>1983</v>
      </c>
      <c r="B277" s="9" t="n">
        <v>2014</v>
      </c>
      <c r="C277" s="39" t="s">
        <v>986</v>
      </c>
      <c r="D277" s="72" t="n">
        <v>3.234</v>
      </c>
      <c r="E277" s="9" t="n">
        <v>161</v>
      </c>
      <c r="F277" s="9" t="n">
        <v>54</v>
      </c>
      <c r="G277" s="9" t="n">
        <v>266</v>
      </c>
      <c r="H277" s="1" t="s">
        <v>1984</v>
      </c>
      <c r="I277" s="1" t="s">
        <v>1985</v>
      </c>
      <c r="J277" s="78" t="s">
        <v>1986</v>
      </c>
      <c r="K277" s="83" t="n">
        <f aca="false">15/15</f>
        <v>1</v>
      </c>
      <c r="L277" s="9" t="n">
        <v>1</v>
      </c>
      <c r="M277" s="9" t="n">
        <v>488</v>
      </c>
      <c r="N277" s="9" t="n">
        <v>1</v>
      </c>
      <c r="O277" s="2" t="n">
        <v>28</v>
      </c>
      <c r="P277" s="2" t="n">
        <v>4</v>
      </c>
      <c r="Q277" s="2" t="n">
        <v>5</v>
      </c>
      <c r="R277" s="2" t="n">
        <v>17</v>
      </c>
      <c r="S277" s="79" t="s">
        <v>1987</v>
      </c>
      <c r="T277" s="1" t="s">
        <v>1988</v>
      </c>
    </row>
    <row r="278" customFormat="false" ht="15.75" hidden="false" customHeight="false" outlineLevel="0" collapsed="false">
      <c r="A278" s="2" t="s">
        <v>584</v>
      </c>
      <c r="B278" s="9" t="n">
        <v>2009</v>
      </c>
      <c r="C278" s="1" t="s">
        <v>1989</v>
      </c>
      <c r="D278" s="9" t="s">
        <v>951</v>
      </c>
      <c r="E278" s="9" t="s">
        <v>951</v>
      </c>
      <c r="F278" s="9" t="s">
        <v>951</v>
      </c>
      <c r="G278" s="9" t="n">
        <v>13895</v>
      </c>
      <c r="H278" s="1" t="s">
        <v>951</v>
      </c>
      <c r="I278" s="1"/>
      <c r="J278" s="1" t="s">
        <v>1990</v>
      </c>
      <c r="K278" s="77" t="n">
        <f aca="false">61/20</f>
        <v>3.05</v>
      </c>
      <c r="L278" s="9" t="n">
        <v>1.443</v>
      </c>
      <c r="M278" s="9" t="n">
        <v>3035</v>
      </c>
      <c r="N278" s="9" t="n">
        <v>14</v>
      </c>
      <c r="O278" s="2" t="n">
        <v>10</v>
      </c>
      <c r="P278" s="2" t="n">
        <v>635</v>
      </c>
      <c r="Q278" s="2" t="n">
        <v>141</v>
      </c>
      <c r="R278" s="2" t="n">
        <v>95</v>
      </c>
      <c r="S278" s="81" t="s">
        <v>1991</v>
      </c>
      <c r="T278" s="1" t="s">
        <v>1992</v>
      </c>
    </row>
    <row r="279" customFormat="false" ht="15.75" hidden="false" customHeight="false" outlineLevel="0" collapsed="false">
      <c r="A279" s="2" t="s">
        <v>1993</v>
      </c>
      <c r="B279" s="9" t="n">
        <v>2013</v>
      </c>
      <c r="C279" s="1" t="s">
        <v>1045</v>
      </c>
      <c r="D279" s="72" t="n">
        <v>32.072</v>
      </c>
      <c r="E279" s="9" t="n">
        <v>125</v>
      </c>
      <c r="F279" s="9" t="n">
        <v>62</v>
      </c>
      <c r="G279" s="9" t="n">
        <v>325</v>
      </c>
      <c r="H279" s="1" t="s">
        <v>1994</v>
      </c>
      <c r="I279" s="1" t="s">
        <v>1995</v>
      </c>
      <c r="J279" s="1" t="s">
        <v>1996</v>
      </c>
      <c r="K279" s="77" t="n">
        <f aca="false">205/31</f>
        <v>6.612903226</v>
      </c>
      <c r="L279" s="9" t="n">
        <v>1</v>
      </c>
      <c r="M279" s="9" t="s">
        <v>951</v>
      </c>
      <c r="N279" s="9" t="s">
        <v>951</v>
      </c>
      <c r="O279" s="2" t="s">
        <v>951</v>
      </c>
      <c r="P279" s="2" t="s">
        <v>951</v>
      </c>
      <c r="Q279" s="2" t="s">
        <v>951</v>
      </c>
      <c r="R279" s="2" t="s">
        <v>951</v>
      </c>
      <c r="S279" s="23" t="s">
        <v>951</v>
      </c>
      <c r="T279" s="80" t="s">
        <v>1997</v>
      </c>
    </row>
    <row r="280" customFormat="false" ht="15.75" hidden="false" customHeight="false" outlineLevel="0" collapsed="false">
      <c r="A280" s="2" t="s">
        <v>502</v>
      </c>
      <c r="B280" s="9" t="n">
        <v>2016</v>
      </c>
      <c r="C280" s="1" t="s">
        <v>1157</v>
      </c>
      <c r="D280" s="9" t="s">
        <v>951</v>
      </c>
      <c r="E280" s="9" t="s">
        <v>951</v>
      </c>
      <c r="F280" s="9" t="s">
        <v>951</v>
      </c>
      <c r="G280" s="9" t="n">
        <v>56</v>
      </c>
      <c r="H280" s="2" t="s">
        <v>951</v>
      </c>
      <c r="I280" s="1"/>
      <c r="J280" s="1" t="s">
        <v>1998</v>
      </c>
      <c r="K280" s="77" t="n">
        <f aca="false">36/27</f>
        <v>1.333333333</v>
      </c>
      <c r="L280" s="9" t="n">
        <v>1</v>
      </c>
      <c r="M280" s="9" t="n">
        <v>3</v>
      </c>
      <c r="N280" s="9" t="n">
        <v>1</v>
      </c>
      <c r="O280" s="2" t="n">
        <v>1</v>
      </c>
      <c r="P280" s="2" t="n">
        <v>0</v>
      </c>
      <c r="Q280" s="2" t="n">
        <v>0</v>
      </c>
      <c r="R280" s="2" t="n">
        <v>0</v>
      </c>
      <c r="S280" s="81" t="s">
        <v>1999</v>
      </c>
      <c r="T280" s="1" t="s">
        <v>2000</v>
      </c>
    </row>
    <row r="281" customFormat="false" ht="15.75" hidden="false" customHeight="false" outlineLevel="0" collapsed="false">
      <c r="A281" s="2" t="s">
        <v>2001</v>
      </c>
      <c r="B281" s="9" t="n">
        <v>2010</v>
      </c>
      <c r="C281" s="1" t="s">
        <v>2002</v>
      </c>
      <c r="D281" s="72" t="n">
        <v>3.368</v>
      </c>
      <c r="E281" s="9" t="n">
        <v>52</v>
      </c>
      <c r="F281" s="9" t="n">
        <v>135</v>
      </c>
      <c r="G281" s="9" t="n">
        <v>452</v>
      </c>
      <c r="H281" s="1" t="s">
        <v>2003</v>
      </c>
      <c r="I281" s="1" t="s">
        <v>2004</v>
      </c>
      <c r="J281" s="78" t="s">
        <v>2005</v>
      </c>
      <c r="K281" s="83" t="n">
        <f aca="false">32/15</f>
        <v>2.133333333</v>
      </c>
      <c r="L281" s="9" t="n">
        <v>1</v>
      </c>
      <c r="M281" s="9" t="s">
        <v>951</v>
      </c>
      <c r="N281" s="9" t="s">
        <v>951</v>
      </c>
      <c r="O281" s="2" t="s">
        <v>951</v>
      </c>
      <c r="P281" s="2" t="s">
        <v>951</v>
      </c>
      <c r="Q281" s="2" t="s">
        <v>951</v>
      </c>
      <c r="R281" s="2" t="s">
        <v>951</v>
      </c>
      <c r="S281" s="23" t="s">
        <v>951</v>
      </c>
      <c r="T281" s="1" t="s">
        <v>2006</v>
      </c>
    </row>
    <row r="282" customFormat="false" ht="15.75" hidden="false" customHeight="false" outlineLevel="0" collapsed="false">
      <c r="A282" s="2" t="s">
        <v>2007</v>
      </c>
      <c r="B282" s="9" t="s">
        <v>951</v>
      </c>
      <c r="C282" s="1" t="s">
        <v>951</v>
      </c>
      <c r="D282" s="72" t="s">
        <v>951</v>
      </c>
      <c r="E282" s="9" t="s">
        <v>951</v>
      </c>
      <c r="F282" s="9" t="s">
        <v>951</v>
      </c>
      <c r="G282" s="9" t="s">
        <v>951</v>
      </c>
      <c r="H282" s="1" t="s">
        <v>951</v>
      </c>
      <c r="I282" s="1" t="s">
        <v>951</v>
      </c>
      <c r="J282" s="1" t="s">
        <v>951</v>
      </c>
      <c r="K282" s="9" t="s">
        <v>951</v>
      </c>
      <c r="L282" s="9" t="s">
        <v>951</v>
      </c>
      <c r="M282" s="9" t="s">
        <v>951</v>
      </c>
      <c r="N282" s="9" t="s">
        <v>951</v>
      </c>
      <c r="O282" s="2" t="s">
        <v>951</v>
      </c>
      <c r="P282" s="2" t="s">
        <v>951</v>
      </c>
      <c r="Q282" s="2" t="s">
        <v>951</v>
      </c>
      <c r="R282" s="2" t="s">
        <v>951</v>
      </c>
      <c r="S282" s="23" t="s">
        <v>951</v>
      </c>
      <c r="T282" s="1" t="s">
        <v>951</v>
      </c>
    </row>
    <row r="283" customFormat="false" ht="15.75" hidden="false" customHeight="false" outlineLevel="0" collapsed="false">
      <c r="A283" s="2" t="s">
        <v>2008</v>
      </c>
      <c r="B283" s="9" t="s">
        <v>951</v>
      </c>
      <c r="C283" s="1" t="s">
        <v>951</v>
      </c>
      <c r="D283" s="72" t="s">
        <v>951</v>
      </c>
      <c r="E283" s="9" t="s">
        <v>951</v>
      </c>
      <c r="F283" s="9" t="s">
        <v>951</v>
      </c>
      <c r="G283" s="9" t="s">
        <v>951</v>
      </c>
      <c r="H283" s="1" t="s">
        <v>951</v>
      </c>
      <c r="I283" s="1" t="s">
        <v>951</v>
      </c>
      <c r="J283" s="1" t="s">
        <v>951</v>
      </c>
      <c r="K283" s="9" t="s">
        <v>951</v>
      </c>
      <c r="L283" s="9" t="s">
        <v>951</v>
      </c>
      <c r="M283" s="9" t="s">
        <v>951</v>
      </c>
      <c r="N283" s="9" t="s">
        <v>951</v>
      </c>
      <c r="O283" s="2" t="s">
        <v>951</v>
      </c>
      <c r="P283" s="2" t="s">
        <v>951</v>
      </c>
      <c r="Q283" s="2" t="s">
        <v>951</v>
      </c>
      <c r="R283" s="2" t="s">
        <v>951</v>
      </c>
      <c r="S283" s="23" t="s">
        <v>951</v>
      </c>
      <c r="T283" s="1" t="s">
        <v>951</v>
      </c>
    </row>
    <row r="284" customFormat="false" ht="15.75" hidden="false" customHeight="false" outlineLevel="0" collapsed="false">
      <c r="A284" s="2" t="s">
        <v>2009</v>
      </c>
      <c r="B284" s="9" t="n">
        <v>2009</v>
      </c>
      <c r="C284" s="1" t="s">
        <v>1271</v>
      </c>
      <c r="D284" s="72" t="n">
        <v>29.3</v>
      </c>
      <c r="E284" s="9" t="n">
        <v>182</v>
      </c>
      <c r="F284" s="9" t="n">
        <v>449</v>
      </c>
      <c r="G284" s="9" t="n">
        <v>783</v>
      </c>
      <c r="H284" s="1" t="s">
        <v>2010</v>
      </c>
      <c r="I284" s="1" t="s">
        <v>2011</v>
      </c>
      <c r="J284" s="39" t="s">
        <v>2012</v>
      </c>
      <c r="K284" s="77" t="n">
        <f aca="false">166/37</f>
        <v>4.486486486</v>
      </c>
      <c r="L284" s="9" t="n">
        <v>2.61</v>
      </c>
      <c r="M284" s="9" t="n">
        <v>20</v>
      </c>
      <c r="N284" s="9" t="n">
        <v>2</v>
      </c>
      <c r="O284" s="2" t="n">
        <v>0</v>
      </c>
      <c r="P284" s="2" t="n">
        <v>0</v>
      </c>
      <c r="Q284" s="2" t="n">
        <v>1</v>
      </c>
      <c r="R284" s="2" t="n">
        <v>2</v>
      </c>
      <c r="S284" s="79" t="s">
        <v>2013</v>
      </c>
      <c r="T284" s="1" t="s">
        <v>2014</v>
      </c>
    </row>
    <row r="285" customFormat="false" ht="15.75" hidden="false" customHeight="false" outlineLevel="0" collapsed="false">
      <c r="A285" s="2" t="s">
        <v>2015</v>
      </c>
      <c r="B285" s="6" t="s">
        <v>2016</v>
      </c>
      <c r="C285" s="8" t="s">
        <v>2017</v>
      </c>
      <c r="D285" s="72" t="s">
        <v>2018</v>
      </c>
      <c r="E285" s="9" t="s">
        <v>2019</v>
      </c>
      <c r="F285" s="6" t="s">
        <v>2020</v>
      </c>
      <c r="G285" s="9" t="s">
        <v>2021</v>
      </c>
      <c r="H285" s="1" t="s">
        <v>2022</v>
      </c>
      <c r="I285" s="1" t="s">
        <v>2023</v>
      </c>
      <c r="J285" s="78" t="s">
        <v>2024</v>
      </c>
      <c r="K285" s="83" t="n">
        <f aca="false">61/45</f>
        <v>1.35555555555556</v>
      </c>
      <c r="L285" s="9" t="n">
        <v>1</v>
      </c>
      <c r="M285" s="9" t="s">
        <v>951</v>
      </c>
      <c r="N285" s="9" t="s">
        <v>951</v>
      </c>
      <c r="O285" s="2" t="s">
        <v>951</v>
      </c>
      <c r="P285" s="2" t="s">
        <v>951</v>
      </c>
      <c r="Q285" s="2" t="s">
        <v>951</v>
      </c>
      <c r="R285" s="2" t="s">
        <v>951</v>
      </c>
      <c r="S285" s="23" t="s">
        <v>951</v>
      </c>
      <c r="T285" s="80" t="s">
        <v>2025</v>
      </c>
    </row>
    <row r="286" customFormat="false" ht="15.75" hidden="false" customHeight="false" outlineLevel="0" collapsed="false">
      <c r="A286" s="2" t="s">
        <v>2026</v>
      </c>
      <c r="B286" s="9" t="s">
        <v>2016</v>
      </c>
      <c r="C286" s="1" t="s">
        <v>2017</v>
      </c>
      <c r="D286" s="72" t="s">
        <v>2018</v>
      </c>
      <c r="E286" s="9" t="s">
        <v>2019</v>
      </c>
      <c r="F286" s="9" t="s">
        <v>2020</v>
      </c>
      <c r="G286" s="9" t="s">
        <v>2021</v>
      </c>
      <c r="H286" s="1" t="s">
        <v>2022</v>
      </c>
      <c r="I286" s="1" t="s">
        <v>2023</v>
      </c>
      <c r="J286" s="78" t="s">
        <v>2024</v>
      </c>
      <c r="K286" s="83" t="n">
        <f aca="false">61/45</f>
        <v>1.35555555555556</v>
      </c>
      <c r="L286" s="9" t="n">
        <v>1</v>
      </c>
      <c r="M286" s="9" t="s">
        <v>951</v>
      </c>
      <c r="N286" s="9" t="s">
        <v>951</v>
      </c>
      <c r="O286" s="2" t="s">
        <v>951</v>
      </c>
      <c r="P286" s="2" t="s">
        <v>951</v>
      </c>
      <c r="Q286" s="2" t="s">
        <v>951</v>
      </c>
      <c r="R286" s="2" t="s">
        <v>951</v>
      </c>
      <c r="S286" s="23" t="s">
        <v>951</v>
      </c>
      <c r="T286" s="80" t="s">
        <v>2025</v>
      </c>
    </row>
    <row r="287" customFormat="false" ht="15.75" hidden="false" customHeight="false" outlineLevel="0" collapsed="false">
      <c r="A287" s="2" t="s">
        <v>2027</v>
      </c>
      <c r="B287" s="9" t="n">
        <v>2010</v>
      </c>
      <c r="C287" s="1" t="s">
        <v>1045</v>
      </c>
      <c r="D287" s="72" t="n">
        <v>32.072</v>
      </c>
      <c r="E287" s="9" t="n">
        <v>125</v>
      </c>
      <c r="F287" s="9" t="n">
        <v>162</v>
      </c>
      <c r="G287" s="9" t="n">
        <v>292</v>
      </c>
      <c r="H287" s="1" t="s">
        <v>2028</v>
      </c>
      <c r="I287" s="1" t="s">
        <v>2029</v>
      </c>
      <c r="J287" s="78" t="s">
        <v>2030</v>
      </c>
      <c r="K287" s="83" t="n">
        <f aca="false">51/26</f>
        <v>1.961538462</v>
      </c>
      <c r="L287" s="9" t="n">
        <v>3.42</v>
      </c>
      <c r="M287" s="9" t="n">
        <v>175</v>
      </c>
      <c r="N287" s="9" t="n">
        <v>6</v>
      </c>
      <c r="O287" s="2" t="n">
        <v>4</v>
      </c>
      <c r="P287" s="2" t="n">
        <v>4</v>
      </c>
      <c r="Q287" s="2" t="n">
        <v>6</v>
      </c>
      <c r="R287" s="2" t="n">
        <v>8</v>
      </c>
      <c r="S287" s="81" t="s">
        <v>2031</v>
      </c>
      <c r="T287" s="1" t="s">
        <v>2032</v>
      </c>
    </row>
    <row r="288" customFormat="false" ht="15.75" hidden="false" customHeight="false" outlineLevel="0" collapsed="false">
      <c r="A288" s="2" t="s">
        <v>2033</v>
      </c>
      <c r="B288" s="9" t="n">
        <v>2006</v>
      </c>
      <c r="C288" s="39" t="s">
        <v>970</v>
      </c>
      <c r="D288" s="72" t="n">
        <v>4.981</v>
      </c>
      <c r="E288" s="9" t="n">
        <v>106</v>
      </c>
      <c r="F288" s="9" t="n">
        <v>239</v>
      </c>
      <c r="G288" s="9" t="n">
        <v>294</v>
      </c>
      <c r="H288" s="1" t="s">
        <v>951</v>
      </c>
      <c r="I288" s="1" t="s">
        <v>951</v>
      </c>
      <c r="J288" s="1" t="s">
        <v>951</v>
      </c>
      <c r="K288" s="9" t="s">
        <v>951</v>
      </c>
      <c r="L288" s="9" t="n">
        <v>1</v>
      </c>
      <c r="M288" s="9" t="n">
        <v>409</v>
      </c>
      <c r="N288" s="9" t="n">
        <v>1</v>
      </c>
      <c r="O288" s="2" t="n">
        <v>0</v>
      </c>
      <c r="P288" s="2" t="n">
        <v>0</v>
      </c>
      <c r="Q288" s="2" t="n">
        <v>0</v>
      </c>
      <c r="R288" s="2" t="n">
        <v>2</v>
      </c>
      <c r="S288" s="81" t="s">
        <v>2034</v>
      </c>
      <c r="T288" s="1" t="s">
        <v>2035</v>
      </c>
    </row>
    <row r="289" customFormat="false" ht="15.75" hidden="false" customHeight="false" outlineLevel="0" collapsed="false">
      <c r="A289" s="2" t="s">
        <v>503</v>
      </c>
      <c r="B289" s="9" t="s">
        <v>951</v>
      </c>
      <c r="C289" s="1" t="s">
        <v>951</v>
      </c>
      <c r="D289" s="9" t="s">
        <v>951</v>
      </c>
      <c r="E289" s="9" t="s">
        <v>951</v>
      </c>
      <c r="F289" s="9" t="s">
        <v>951</v>
      </c>
      <c r="G289" s="9" t="s">
        <v>951</v>
      </c>
      <c r="H289" s="1" t="s">
        <v>951</v>
      </c>
      <c r="I289" s="1"/>
      <c r="J289" s="9" t="s">
        <v>951</v>
      </c>
      <c r="K289" s="9" t="s">
        <v>951</v>
      </c>
      <c r="L289" s="9" t="s">
        <v>951</v>
      </c>
      <c r="M289" s="9" t="s">
        <v>951</v>
      </c>
      <c r="N289" s="9" t="s">
        <v>951</v>
      </c>
      <c r="O289" s="2" t="s">
        <v>951</v>
      </c>
      <c r="P289" s="2" t="s">
        <v>951</v>
      </c>
      <c r="Q289" s="2" t="s">
        <v>951</v>
      </c>
      <c r="R289" s="2" t="s">
        <v>951</v>
      </c>
      <c r="S289" s="23" t="s">
        <v>951</v>
      </c>
      <c r="T289" s="9" t="s">
        <v>951</v>
      </c>
    </row>
    <row r="290" customFormat="false" ht="15.75" hidden="false" customHeight="false" outlineLevel="0" collapsed="false">
      <c r="A290" s="2" t="s">
        <v>2036</v>
      </c>
      <c r="B290" s="9" t="n">
        <v>1988</v>
      </c>
      <c r="C290" s="39" t="s">
        <v>967</v>
      </c>
      <c r="D290" s="84" t="n">
        <v>9.112</v>
      </c>
      <c r="E290" s="9" t="n">
        <v>172</v>
      </c>
      <c r="F290" s="9" t="n">
        <v>3983</v>
      </c>
      <c r="G290" s="9" t="n">
        <v>5501</v>
      </c>
      <c r="H290" s="1" t="s">
        <v>951</v>
      </c>
      <c r="I290" s="1" t="s">
        <v>951</v>
      </c>
      <c r="J290" s="1" t="s">
        <v>951</v>
      </c>
      <c r="K290" s="9" t="s">
        <v>951</v>
      </c>
      <c r="L290" s="9" t="n">
        <v>1</v>
      </c>
      <c r="M290" s="9" t="s">
        <v>951</v>
      </c>
      <c r="N290" s="9" t="s">
        <v>951</v>
      </c>
      <c r="O290" s="2" t="s">
        <v>951</v>
      </c>
      <c r="P290" s="2" t="s">
        <v>951</v>
      </c>
      <c r="Q290" s="2" t="s">
        <v>951</v>
      </c>
      <c r="R290" s="2" t="s">
        <v>951</v>
      </c>
      <c r="S290" s="23" t="s">
        <v>951</v>
      </c>
      <c r="T290" s="1" t="s">
        <v>2037</v>
      </c>
    </row>
    <row r="291" customFormat="false" ht="15.75" hidden="false" customHeight="false" outlineLevel="0" collapsed="false">
      <c r="A291" s="2" t="s">
        <v>2038</v>
      </c>
      <c r="B291" s="9" t="s">
        <v>951</v>
      </c>
      <c r="C291" s="1" t="s">
        <v>951</v>
      </c>
      <c r="D291" s="9" t="s">
        <v>951</v>
      </c>
      <c r="E291" s="9" t="s">
        <v>951</v>
      </c>
      <c r="F291" s="9" t="s">
        <v>951</v>
      </c>
      <c r="G291" s="9" t="s">
        <v>951</v>
      </c>
      <c r="H291" s="1" t="s">
        <v>951</v>
      </c>
      <c r="I291" s="1"/>
      <c r="J291" s="9" t="s">
        <v>951</v>
      </c>
      <c r="K291" s="9" t="s">
        <v>951</v>
      </c>
      <c r="L291" s="9" t="s">
        <v>951</v>
      </c>
      <c r="M291" s="9" t="s">
        <v>951</v>
      </c>
      <c r="N291" s="9" t="s">
        <v>951</v>
      </c>
      <c r="O291" s="2" t="s">
        <v>951</v>
      </c>
      <c r="P291" s="2" t="s">
        <v>951</v>
      </c>
      <c r="Q291" s="2" t="s">
        <v>951</v>
      </c>
      <c r="R291" s="2" t="s">
        <v>951</v>
      </c>
      <c r="S291" s="23" t="s">
        <v>951</v>
      </c>
      <c r="T291" s="1"/>
    </row>
    <row r="292" customFormat="false" ht="19.5" hidden="false" customHeight="true" outlineLevel="0" collapsed="false">
      <c r="A292" s="2" t="s">
        <v>2039</v>
      </c>
      <c r="B292" s="9" t="n">
        <v>2004</v>
      </c>
      <c r="C292" s="1" t="s">
        <v>959</v>
      </c>
      <c r="D292" s="72" t="n">
        <v>2.576</v>
      </c>
      <c r="E292" s="9" t="n">
        <v>74</v>
      </c>
      <c r="F292" s="9" t="n">
        <v>3080</v>
      </c>
      <c r="G292" s="9" t="n">
        <v>6239</v>
      </c>
      <c r="H292" s="1" t="s">
        <v>2040</v>
      </c>
      <c r="I292" s="1" t="s">
        <v>2041</v>
      </c>
      <c r="J292" s="1" t="s">
        <v>2042</v>
      </c>
      <c r="K292" s="77" t="n">
        <f aca="false">38/18</f>
        <v>2.11111111111111</v>
      </c>
      <c r="L292" s="9" t="n">
        <v>3.831</v>
      </c>
      <c r="M292" s="9" t="s">
        <v>951</v>
      </c>
      <c r="N292" s="9" t="s">
        <v>951</v>
      </c>
      <c r="O292" s="2" t="s">
        <v>951</v>
      </c>
      <c r="P292" s="2" t="s">
        <v>951</v>
      </c>
      <c r="Q292" s="2" t="s">
        <v>951</v>
      </c>
      <c r="R292" s="2" t="s">
        <v>951</v>
      </c>
      <c r="S292" s="23" t="s">
        <v>951</v>
      </c>
      <c r="T292" s="80" t="s">
        <v>2043</v>
      </c>
    </row>
    <row r="293" customFormat="false" ht="15.75" hidden="false" customHeight="false" outlineLevel="0" collapsed="false">
      <c r="A293" s="2" t="s">
        <v>2044</v>
      </c>
      <c r="B293" s="9" t="n">
        <v>2004</v>
      </c>
      <c r="C293" s="1" t="s">
        <v>959</v>
      </c>
      <c r="D293" s="72" t="n">
        <v>2.576</v>
      </c>
      <c r="E293" s="9" t="n">
        <v>74</v>
      </c>
      <c r="F293" s="9" t="n">
        <v>3080</v>
      </c>
      <c r="G293" s="9" t="n">
        <v>6239</v>
      </c>
      <c r="H293" s="1" t="s">
        <v>2040</v>
      </c>
      <c r="I293" s="1" t="s">
        <v>2041</v>
      </c>
      <c r="J293" s="1" t="s">
        <v>2042</v>
      </c>
      <c r="K293" s="77" t="n">
        <f aca="false">38/18</f>
        <v>2.11111111111111</v>
      </c>
      <c r="L293" s="9" t="s">
        <v>951</v>
      </c>
      <c r="M293" s="9" t="s">
        <v>951</v>
      </c>
      <c r="N293" s="9" t="s">
        <v>951</v>
      </c>
      <c r="O293" s="2" t="s">
        <v>951</v>
      </c>
      <c r="P293" s="2" t="s">
        <v>951</v>
      </c>
      <c r="Q293" s="2" t="s">
        <v>951</v>
      </c>
      <c r="R293" s="2" t="s">
        <v>951</v>
      </c>
      <c r="S293" s="23" t="s">
        <v>951</v>
      </c>
      <c r="T293" s="80" t="s">
        <v>2043</v>
      </c>
    </row>
    <row r="294" customFormat="false" ht="15.75" hidden="false" customHeight="false" outlineLevel="0" collapsed="false">
      <c r="A294" s="2" t="s">
        <v>2045</v>
      </c>
      <c r="B294" s="9" t="n">
        <v>2013</v>
      </c>
      <c r="C294" s="1" t="s">
        <v>970</v>
      </c>
      <c r="D294" s="9" t="s">
        <v>951</v>
      </c>
      <c r="E294" s="9" t="s">
        <v>951</v>
      </c>
      <c r="F294" s="9" t="s">
        <v>951</v>
      </c>
      <c r="G294" s="9" t="n">
        <v>227</v>
      </c>
      <c r="H294" s="1" t="s">
        <v>951</v>
      </c>
      <c r="I294" s="1"/>
      <c r="J294" s="1" t="s">
        <v>1324</v>
      </c>
      <c r="K294" s="77" t="n">
        <f aca="false">40/25</f>
        <v>1.6</v>
      </c>
      <c r="L294" s="9" t="n">
        <v>1.06</v>
      </c>
      <c r="M294" s="9" t="s">
        <v>951</v>
      </c>
      <c r="N294" s="9" t="s">
        <v>951</v>
      </c>
      <c r="O294" s="2" t="s">
        <v>951</v>
      </c>
      <c r="P294" s="2" t="s">
        <v>951</v>
      </c>
      <c r="Q294" s="2" t="s">
        <v>951</v>
      </c>
      <c r="R294" s="2" t="s">
        <v>951</v>
      </c>
      <c r="S294" s="23" t="s">
        <v>951</v>
      </c>
      <c r="T294" s="1" t="s">
        <v>2046</v>
      </c>
    </row>
    <row r="295" customFormat="false" ht="15.75" hidden="false" customHeight="false" outlineLevel="0" collapsed="false">
      <c r="A295" s="2" t="s">
        <v>2047</v>
      </c>
      <c r="B295" s="9" t="n">
        <v>2006</v>
      </c>
      <c r="C295" s="39" t="s">
        <v>970</v>
      </c>
      <c r="D295" s="72" t="n">
        <v>4.981</v>
      </c>
      <c r="E295" s="9" t="n">
        <v>106</v>
      </c>
      <c r="F295" s="9" t="n">
        <v>439</v>
      </c>
      <c r="G295" s="9" t="n">
        <v>715</v>
      </c>
      <c r="H295" s="1" t="s">
        <v>2048</v>
      </c>
      <c r="I295" s="1" t="s">
        <v>2049</v>
      </c>
      <c r="J295" s="1" t="s">
        <v>2050</v>
      </c>
      <c r="K295" s="77" t="n">
        <f aca="false">78/27</f>
        <v>2.888888889</v>
      </c>
      <c r="L295" s="9" t="n">
        <v>2.53</v>
      </c>
      <c r="M295" s="9" t="n">
        <v>5651</v>
      </c>
      <c r="N295" s="9" t="n">
        <v>29</v>
      </c>
      <c r="O295" s="2" t="n">
        <v>202</v>
      </c>
      <c r="P295" s="2" t="n">
        <v>323</v>
      </c>
      <c r="Q295" s="2" t="n">
        <v>403</v>
      </c>
      <c r="R295" s="2" t="n">
        <v>130</v>
      </c>
      <c r="S295" s="81" t="s">
        <v>2051</v>
      </c>
      <c r="T295" s="1" t="s">
        <v>2052</v>
      </c>
    </row>
    <row r="296" customFormat="false" ht="15.75" hidden="false" customHeight="false" outlineLevel="0" collapsed="false">
      <c r="A296" s="2" t="s">
        <v>2053</v>
      </c>
      <c r="B296" s="9" t="n">
        <v>2015</v>
      </c>
      <c r="C296" s="1" t="s">
        <v>1132</v>
      </c>
      <c r="D296" s="9" t="s">
        <v>951</v>
      </c>
      <c r="E296" s="9" t="s">
        <v>951</v>
      </c>
      <c r="F296" s="9" t="s">
        <v>951</v>
      </c>
      <c r="G296" s="9" t="n">
        <v>309</v>
      </c>
      <c r="H296" s="2" t="s">
        <v>951</v>
      </c>
      <c r="I296" s="1"/>
      <c r="J296" s="1" t="s">
        <v>2054</v>
      </c>
      <c r="K296" s="77" t="n">
        <f aca="false">92/38</f>
        <v>2.421052632</v>
      </c>
      <c r="L296" s="9" t="n">
        <v>1</v>
      </c>
      <c r="M296" s="9" t="n">
        <v>13</v>
      </c>
      <c r="N296" s="9" t="n">
        <v>1</v>
      </c>
      <c r="O296" s="2" t="n">
        <v>5</v>
      </c>
      <c r="P296" s="2" t="n">
        <v>16</v>
      </c>
      <c r="Q296" s="2" t="n">
        <v>0</v>
      </c>
      <c r="R296" s="2" t="n">
        <v>8</v>
      </c>
      <c r="S296" s="81" t="s">
        <v>2055</v>
      </c>
      <c r="T296" s="23" t="s">
        <v>2056</v>
      </c>
    </row>
    <row r="297" customFormat="false" ht="15.75" hidden="false" customHeight="false" outlineLevel="0" collapsed="false">
      <c r="A297" s="2" t="s">
        <v>2057</v>
      </c>
      <c r="B297" s="9" t="s">
        <v>2058</v>
      </c>
      <c r="C297" s="39" t="s">
        <v>2059</v>
      </c>
      <c r="D297" s="72" t="n">
        <v>4.981</v>
      </c>
      <c r="E297" s="9" t="n">
        <v>106</v>
      </c>
      <c r="F297" s="9" t="s">
        <v>2060</v>
      </c>
      <c r="G297" s="9" t="s">
        <v>2061</v>
      </c>
      <c r="H297" s="1" t="s">
        <v>2062</v>
      </c>
      <c r="I297" s="1" t="s">
        <v>2063</v>
      </c>
      <c r="J297" s="78" t="s">
        <v>2064</v>
      </c>
      <c r="K297" s="83" t="n">
        <f aca="false">23/23</f>
        <v>1</v>
      </c>
      <c r="L297" s="9" t="n">
        <v>1</v>
      </c>
      <c r="M297" s="9" t="s">
        <v>951</v>
      </c>
      <c r="N297" s="9" t="s">
        <v>951</v>
      </c>
      <c r="O297" s="2" t="s">
        <v>951</v>
      </c>
      <c r="P297" s="2" t="s">
        <v>951</v>
      </c>
      <c r="Q297" s="2" t="s">
        <v>951</v>
      </c>
      <c r="R297" s="2" t="s">
        <v>951</v>
      </c>
      <c r="S297" s="23" t="s">
        <v>951</v>
      </c>
      <c r="T297" s="1" t="s">
        <v>2065</v>
      </c>
    </row>
    <row r="298" customFormat="false" ht="15.75" hidden="false" customHeight="false" outlineLevel="0" collapsed="false">
      <c r="A298" s="2" t="s">
        <v>2066</v>
      </c>
      <c r="B298" s="9" t="n">
        <v>1990</v>
      </c>
      <c r="C298" s="1" t="s">
        <v>1475</v>
      </c>
      <c r="D298" s="72" t="s">
        <v>1338</v>
      </c>
      <c r="E298" s="9" t="n">
        <v>62</v>
      </c>
      <c r="F298" s="6" t="n">
        <v>56158</v>
      </c>
      <c r="G298" s="6" t="n">
        <v>86880</v>
      </c>
      <c r="H298" s="8" t="s">
        <v>2067</v>
      </c>
      <c r="I298" s="8" t="s">
        <v>2068</v>
      </c>
      <c r="J298" s="1" t="s">
        <v>2069</v>
      </c>
      <c r="K298" s="77" t="n">
        <f aca="false">48/35</f>
        <v>1.371428571</v>
      </c>
      <c r="L298" s="9" t="n">
        <v>2.1</v>
      </c>
      <c r="M298" s="9" t="s">
        <v>951</v>
      </c>
      <c r="N298" s="9" t="s">
        <v>951</v>
      </c>
      <c r="O298" s="2" t="s">
        <v>951</v>
      </c>
      <c r="P298" s="2" t="s">
        <v>951</v>
      </c>
      <c r="Q298" s="2" t="s">
        <v>951</v>
      </c>
      <c r="R298" s="2" t="s">
        <v>951</v>
      </c>
      <c r="S298" s="23" t="s">
        <v>951</v>
      </c>
      <c r="T298" s="80" t="s">
        <v>2070</v>
      </c>
    </row>
    <row r="299" customFormat="false" ht="15.75" hidden="false" customHeight="false" outlineLevel="0" collapsed="false">
      <c r="A299" s="2" t="s">
        <v>2071</v>
      </c>
      <c r="B299" s="9" t="n">
        <v>2020</v>
      </c>
      <c r="C299" s="1" t="s">
        <v>1116</v>
      </c>
      <c r="D299" s="9" t="s">
        <v>951</v>
      </c>
      <c r="E299" s="9" t="s">
        <v>951</v>
      </c>
      <c r="F299" s="9" t="s">
        <v>951</v>
      </c>
      <c r="G299" s="9" t="n">
        <v>3</v>
      </c>
      <c r="H299" s="1" t="s">
        <v>951</v>
      </c>
      <c r="I299" s="1"/>
      <c r="J299" s="1" t="s">
        <v>2072</v>
      </c>
      <c r="K299" s="77" t="n">
        <f aca="false">28/26</f>
        <v>1.076923077</v>
      </c>
      <c r="L299" s="9" t="n">
        <v>1.01</v>
      </c>
      <c r="M299" s="9" t="n">
        <v>11</v>
      </c>
      <c r="N299" s="9" t="n">
        <v>2</v>
      </c>
      <c r="O299" s="2" t="n">
        <v>26</v>
      </c>
      <c r="P299" s="2" t="n">
        <v>7</v>
      </c>
      <c r="Q299" s="2" t="n">
        <v>3</v>
      </c>
      <c r="R299" s="2" t="n">
        <v>14</v>
      </c>
      <c r="S299" s="81" t="s">
        <v>2073</v>
      </c>
      <c r="T299" s="1" t="s">
        <v>2074</v>
      </c>
    </row>
    <row r="300" customFormat="false" ht="15.75" hidden="false" customHeight="false" outlineLevel="0" collapsed="false">
      <c r="A300" s="2" t="s">
        <v>379</v>
      </c>
      <c r="B300" s="9" t="n">
        <v>2003</v>
      </c>
      <c r="C300" s="78" t="s">
        <v>1408</v>
      </c>
      <c r="D300" s="72" t="s">
        <v>951</v>
      </c>
      <c r="E300" s="9" t="n">
        <v>45</v>
      </c>
      <c r="F300" s="9" t="n">
        <v>298</v>
      </c>
      <c r="G300" s="9" t="n">
        <v>354</v>
      </c>
      <c r="H300" s="1" t="s">
        <v>951</v>
      </c>
      <c r="I300" s="1" t="s">
        <v>951</v>
      </c>
      <c r="J300" s="78" t="s">
        <v>2075</v>
      </c>
      <c r="K300" s="83" t="n">
        <f aca="false">124/56</f>
        <v>2.214285714</v>
      </c>
      <c r="L300" s="9" t="n">
        <v>1</v>
      </c>
      <c r="M300" s="9" t="s">
        <v>951</v>
      </c>
      <c r="N300" s="9" t="s">
        <v>951</v>
      </c>
      <c r="O300" s="2" t="s">
        <v>951</v>
      </c>
      <c r="P300" s="2" t="s">
        <v>951</v>
      </c>
      <c r="Q300" s="2" t="s">
        <v>951</v>
      </c>
      <c r="R300" s="2" t="s">
        <v>951</v>
      </c>
      <c r="S300" s="23" t="s">
        <v>951</v>
      </c>
      <c r="T300" s="78" t="s">
        <v>2076</v>
      </c>
    </row>
    <row r="301" customFormat="false" ht="15.75" hidden="false" customHeight="false" outlineLevel="0" collapsed="false">
      <c r="A301" s="2" t="s">
        <v>59</v>
      </c>
      <c r="B301" s="9" t="n">
        <v>2005</v>
      </c>
      <c r="C301" s="1" t="s">
        <v>2077</v>
      </c>
      <c r="D301" s="72" t="n">
        <v>41.456</v>
      </c>
      <c r="E301" s="9" t="n">
        <v>377</v>
      </c>
      <c r="F301" s="9" t="n">
        <v>6213</v>
      </c>
      <c r="G301" s="9" t="n">
        <v>9165</v>
      </c>
      <c r="H301" s="1" t="s">
        <v>951</v>
      </c>
      <c r="I301" s="1" t="s">
        <v>951</v>
      </c>
      <c r="J301" s="1" t="s">
        <v>951</v>
      </c>
      <c r="K301" s="9" t="s">
        <v>951</v>
      </c>
      <c r="L301" s="9" t="n">
        <v>1</v>
      </c>
      <c r="M301" s="9" t="s">
        <v>951</v>
      </c>
      <c r="N301" s="9" t="s">
        <v>951</v>
      </c>
      <c r="O301" s="2" t="s">
        <v>951</v>
      </c>
      <c r="P301" s="2" t="s">
        <v>951</v>
      </c>
      <c r="Q301" s="2" t="s">
        <v>951</v>
      </c>
      <c r="R301" s="2" t="s">
        <v>951</v>
      </c>
      <c r="S301" s="23" t="s">
        <v>951</v>
      </c>
      <c r="T301" s="90" t="s">
        <v>2078</v>
      </c>
    </row>
    <row r="302" customFormat="false" ht="15.75" hidden="false" customHeight="false" outlineLevel="0" collapsed="false">
      <c r="A302" s="2" t="s">
        <v>2079</v>
      </c>
      <c r="B302" s="9" t="n">
        <v>2013</v>
      </c>
      <c r="C302" s="1" t="s">
        <v>970</v>
      </c>
      <c r="D302" s="9" t="s">
        <v>951</v>
      </c>
      <c r="E302" s="9" t="s">
        <v>951</v>
      </c>
      <c r="F302" s="9" t="s">
        <v>951</v>
      </c>
      <c r="G302" s="9" t="n">
        <v>243</v>
      </c>
      <c r="H302" s="2" t="s">
        <v>951</v>
      </c>
      <c r="I302" s="1"/>
      <c r="J302" s="1" t="s">
        <v>2080</v>
      </c>
      <c r="K302" s="77" t="n">
        <f aca="false">25/8</f>
        <v>3.125</v>
      </c>
      <c r="L302" s="9" t="n">
        <v>1.55</v>
      </c>
      <c r="M302" s="9" t="n">
        <v>459</v>
      </c>
      <c r="N302" s="9" t="n">
        <v>6</v>
      </c>
      <c r="O302" s="76" t="n">
        <v>22</v>
      </c>
      <c r="P302" s="76" t="n">
        <v>26</v>
      </c>
      <c r="Q302" s="76" t="n">
        <v>6</v>
      </c>
      <c r="R302" s="76" t="n">
        <v>8</v>
      </c>
      <c r="S302" s="76" t="s">
        <v>2081</v>
      </c>
      <c r="T302" s="78" t="s">
        <v>2082</v>
      </c>
    </row>
    <row r="303" customFormat="false" ht="15.75" hidden="false" customHeight="false" outlineLevel="0" collapsed="false">
      <c r="A303" s="2" t="s">
        <v>2083</v>
      </c>
      <c r="B303" s="82" t="n">
        <v>2012</v>
      </c>
      <c r="C303" s="39" t="s">
        <v>1132</v>
      </c>
      <c r="D303" s="72" t="n">
        <v>14.63</v>
      </c>
      <c r="E303" s="9" t="n">
        <v>107</v>
      </c>
      <c r="F303" s="9" t="n">
        <v>34</v>
      </c>
      <c r="G303" s="9" t="n">
        <v>79</v>
      </c>
      <c r="H303" s="1" t="s">
        <v>2028</v>
      </c>
      <c r="I303" s="1" t="s">
        <v>2029</v>
      </c>
      <c r="J303" s="78" t="s">
        <v>2030</v>
      </c>
      <c r="K303" s="83" t="n">
        <f aca="false">51/26</f>
        <v>1.961538462</v>
      </c>
      <c r="L303" s="9" t="n">
        <v>1</v>
      </c>
      <c r="M303" s="9" t="s">
        <v>951</v>
      </c>
      <c r="N303" s="9" t="s">
        <v>951</v>
      </c>
      <c r="O303" s="2" t="s">
        <v>951</v>
      </c>
      <c r="P303" s="2" t="s">
        <v>951</v>
      </c>
      <c r="Q303" s="2" t="s">
        <v>951</v>
      </c>
      <c r="R303" s="2" t="s">
        <v>951</v>
      </c>
      <c r="S303" s="23" t="s">
        <v>951</v>
      </c>
      <c r="T303" s="1" t="s">
        <v>2084</v>
      </c>
    </row>
    <row r="304" customFormat="false" ht="15.75" hidden="false" customHeight="false" outlineLevel="0" collapsed="false">
      <c r="A304" s="2" t="s">
        <v>2085</v>
      </c>
      <c r="B304" s="9" t="s">
        <v>951</v>
      </c>
      <c r="C304" s="1" t="s">
        <v>951</v>
      </c>
      <c r="D304" s="72" t="s">
        <v>951</v>
      </c>
      <c r="E304" s="9" t="s">
        <v>951</v>
      </c>
      <c r="F304" s="9" t="s">
        <v>951</v>
      </c>
      <c r="G304" s="95" t="s">
        <v>951</v>
      </c>
      <c r="H304" s="95" t="s">
        <v>951</v>
      </c>
      <c r="I304" s="1" t="s">
        <v>951</v>
      </c>
      <c r="J304" s="95" t="s">
        <v>951</v>
      </c>
      <c r="K304" s="72" t="s">
        <v>951</v>
      </c>
      <c r="L304" s="9" t="n">
        <v>1</v>
      </c>
      <c r="M304" s="9" t="s">
        <v>951</v>
      </c>
      <c r="N304" s="9" t="s">
        <v>951</v>
      </c>
      <c r="O304" s="2" t="s">
        <v>951</v>
      </c>
      <c r="P304" s="2" t="s">
        <v>951</v>
      </c>
      <c r="Q304" s="2" t="s">
        <v>951</v>
      </c>
      <c r="R304" s="2" t="s">
        <v>951</v>
      </c>
      <c r="S304" s="23" t="s">
        <v>951</v>
      </c>
      <c r="T304" s="3" t="s">
        <v>2086</v>
      </c>
    </row>
    <row r="305" customFormat="false" ht="15.75" hidden="false" customHeight="false" outlineLevel="0" collapsed="false">
      <c r="A305" s="2" t="s">
        <v>2087</v>
      </c>
      <c r="B305" s="9" t="n">
        <v>2017</v>
      </c>
      <c r="C305" s="1" t="s">
        <v>970</v>
      </c>
      <c r="D305" s="9" t="s">
        <v>951</v>
      </c>
      <c r="E305" s="9" t="s">
        <v>951</v>
      </c>
      <c r="F305" s="9" t="s">
        <v>951</v>
      </c>
      <c r="G305" s="9" t="n">
        <v>37</v>
      </c>
      <c r="H305" s="1" t="s">
        <v>951</v>
      </c>
      <c r="I305" s="1"/>
      <c r="J305" s="74" t="s">
        <v>946</v>
      </c>
      <c r="K305" s="75" t="n">
        <f aca="false">(57/26)</f>
        <v>2.192307692</v>
      </c>
      <c r="L305" s="9" t="n">
        <v>1.22</v>
      </c>
      <c r="M305" s="9" t="n">
        <v>118</v>
      </c>
      <c r="N305" s="9" t="n">
        <v>6</v>
      </c>
      <c r="O305" s="2" t="n">
        <v>3</v>
      </c>
      <c r="P305" s="2" t="n">
        <v>31</v>
      </c>
      <c r="Q305" s="2" t="n">
        <v>18</v>
      </c>
      <c r="R305" s="2" t="n">
        <v>8</v>
      </c>
      <c r="S305" s="81" t="s">
        <v>2088</v>
      </c>
      <c r="T305" s="1" t="s">
        <v>2089</v>
      </c>
    </row>
    <row r="306" customFormat="false" ht="15.75" hidden="false" customHeight="false" outlineLevel="0" collapsed="false">
      <c r="A306" s="2" t="s">
        <v>277</v>
      </c>
      <c r="B306" s="9" t="n">
        <v>2012</v>
      </c>
      <c r="C306" s="1" t="s">
        <v>970</v>
      </c>
      <c r="D306" s="72" t="n">
        <v>4.981</v>
      </c>
      <c r="E306" s="9" t="n">
        <v>106</v>
      </c>
      <c r="F306" s="9" t="n">
        <v>518</v>
      </c>
      <c r="G306" s="9" t="n">
        <v>1340</v>
      </c>
      <c r="H306" s="1" t="s">
        <v>2090</v>
      </c>
      <c r="I306" s="1" t="s">
        <v>2091</v>
      </c>
      <c r="J306" s="78" t="s">
        <v>2092</v>
      </c>
      <c r="K306" s="83" t="n">
        <f aca="false">34/16</f>
        <v>2.125</v>
      </c>
      <c r="L306" s="9" t="n">
        <v>1</v>
      </c>
      <c r="M306" s="9" t="n">
        <v>114</v>
      </c>
      <c r="N306" s="9" t="n">
        <v>3</v>
      </c>
      <c r="O306" s="2" t="n">
        <v>7</v>
      </c>
      <c r="P306" s="2" t="n">
        <v>13</v>
      </c>
      <c r="Q306" s="2" t="n">
        <v>1</v>
      </c>
      <c r="R306" s="2" t="n">
        <v>10</v>
      </c>
      <c r="S306" s="81" t="s">
        <v>2093</v>
      </c>
      <c r="T306" s="1" t="s">
        <v>2094</v>
      </c>
    </row>
    <row r="307" customFormat="false" ht="15.75" hidden="false" customHeight="false" outlineLevel="0" collapsed="false">
      <c r="A307" s="2" t="s">
        <v>2095</v>
      </c>
      <c r="B307" s="9" t="n">
        <v>2013</v>
      </c>
      <c r="C307" s="1" t="s">
        <v>967</v>
      </c>
      <c r="D307" s="9" t="s">
        <v>951</v>
      </c>
      <c r="E307" s="9" t="s">
        <v>951</v>
      </c>
      <c r="F307" s="9" t="s">
        <v>951</v>
      </c>
      <c r="G307" s="9" t="n">
        <v>117</v>
      </c>
      <c r="H307" s="2" t="s">
        <v>951</v>
      </c>
      <c r="I307" s="1"/>
      <c r="J307" s="1" t="s">
        <v>2096</v>
      </c>
      <c r="K307" s="77" t="n">
        <f aca="false">35/14</f>
        <v>2.5</v>
      </c>
      <c r="L307" s="9" t="n">
        <v>1.15</v>
      </c>
      <c r="M307" s="9" t="n">
        <v>72</v>
      </c>
      <c r="N307" s="9" t="n">
        <v>1</v>
      </c>
      <c r="O307" s="76" t="n">
        <v>3</v>
      </c>
      <c r="P307" s="76" t="n">
        <v>4</v>
      </c>
      <c r="Q307" s="76" t="n">
        <v>0</v>
      </c>
      <c r="R307" s="76" t="n">
        <v>0</v>
      </c>
      <c r="S307" s="76" t="s">
        <v>2097</v>
      </c>
      <c r="T307" s="1" t="s">
        <v>2098</v>
      </c>
    </row>
    <row r="308" customFormat="false" ht="15.75" hidden="false" customHeight="false" outlineLevel="0" collapsed="false">
      <c r="A308" s="2" t="s">
        <v>2099</v>
      </c>
      <c r="B308" s="9" t="n">
        <v>2013</v>
      </c>
      <c r="C308" s="1" t="s">
        <v>970</v>
      </c>
      <c r="D308" s="9" t="s">
        <v>951</v>
      </c>
      <c r="E308" s="9" t="s">
        <v>951</v>
      </c>
      <c r="F308" s="9" t="s">
        <v>951</v>
      </c>
      <c r="G308" s="9" t="n">
        <v>52</v>
      </c>
      <c r="H308" s="1" t="s">
        <v>951</v>
      </c>
      <c r="I308" s="1"/>
      <c r="J308" s="1" t="s">
        <v>1920</v>
      </c>
      <c r="K308" s="77" t="n">
        <f aca="false">26/14</f>
        <v>1.857142857</v>
      </c>
      <c r="L308" s="9" t="n">
        <v>1</v>
      </c>
      <c r="M308" s="9" t="n">
        <v>59</v>
      </c>
      <c r="N308" s="9" t="n">
        <v>2</v>
      </c>
      <c r="O308" s="2" t="n">
        <v>1</v>
      </c>
      <c r="P308" s="2" t="n">
        <v>0</v>
      </c>
      <c r="Q308" s="2" t="n">
        <v>1</v>
      </c>
      <c r="R308" s="2" t="n">
        <v>4</v>
      </c>
      <c r="S308" s="81" t="s">
        <v>2100</v>
      </c>
      <c r="T308" s="1" t="s">
        <v>2101</v>
      </c>
    </row>
    <row r="309" customFormat="false" ht="15.75" hidden="false" customHeight="false" outlineLevel="0" collapsed="false">
      <c r="A309" s="2" t="s">
        <v>2102</v>
      </c>
      <c r="B309" s="9" t="s">
        <v>951</v>
      </c>
      <c r="C309" s="1" t="s">
        <v>951</v>
      </c>
      <c r="D309" s="72" t="s">
        <v>951</v>
      </c>
      <c r="E309" s="9" t="s">
        <v>951</v>
      </c>
      <c r="F309" s="9" t="s">
        <v>951</v>
      </c>
      <c r="G309" s="1" t="s">
        <v>951</v>
      </c>
      <c r="H309" s="1" t="s">
        <v>951</v>
      </c>
      <c r="I309" s="1" t="s">
        <v>951</v>
      </c>
      <c r="J309" s="1" t="s">
        <v>951</v>
      </c>
      <c r="K309" s="9" t="s">
        <v>951</v>
      </c>
      <c r="L309" s="9" t="n">
        <v>1.93</v>
      </c>
      <c r="M309" s="9" t="n">
        <v>437</v>
      </c>
      <c r="N309" s="9" t="n">
        <v>14</v>
      </c>
      <c r="O309" s="2" t="n">
        <v>27</v>
      </c>
      <c r="P309" s="2" t="n">
        <v>193</v>
      </c>
      <c r="Q309" s="2" t="n">
        <v>168</v>
      </c>
      <c r="R309" s="2" t="n">
        <v>7</v>
      </c>
      <c r="S309" s="81" t="s">
        <v>2103</v>
      </c>
      <c r="T309" s="3" t="s">
        <v>2104</v>
      </c>
    </row>
    <row r="310" customFormat="false" ht="15.75" hidden="false" customHeight="false" outlineLevel="0" collapsed="false">
      <c r="A310" s="2" t="s">
        <v>2105</v>
      </c>
      <c r="B310" s="9" t="n">
        <v>2008</v>
      </c>
      <c r="C310" s="1" t="s">
        <v>959</v>
      </c>
      <c r="D310" s="72" t="n">
        <v>2.576</v>
      </c>
      <c r="E310" s="9" t="n">
        <v>74</v>
      </c>
      <c r="F310" s="9" t="n">
        <v>329</v>
      </c>
      <c r="G310" s="9" t="n">
        <v>880</v>
      </c>
      <c r="H310" s="1" t="s">
        <v>951</v>
      </c>
      <c r="I310" s="1" t="s">
        <v>951</v>
      </c>
      <c r="J310" s="1" t="s">
        <v>951</v>
      </c>
      <c r="K310" s="9" t="s">
        <v>951</v>
      </c>
      <c r="L310" s="9" t="n">
        <v>2.5</v>
      </c>
      <c r="M310" s="9" t="n">
        <v>26280</v>
      </c>
      <c r="N310" s="9" t="n">
        <v>69</v>
      </c>
      <c r="O310" s="2" t="n">
        <v>442</v>
      </c>
      <c r="P310" s="2" t="n">
        <v>1946</v>
      </c>
      <c r="Q310" s="2" t="n">
        <v>3089</v>
      </c>
      <c r="R310" s="2" t="n">
        <v>228</v>
      </c>
      <c r="S310" s="81" t="s">
        <v>2106</v>
      </c>
      <c r="T310" s="1" t="s">
        <v>2107</v>
      </c>
    </row>
    <row r="311" customFormat="false" ht="15.75" hidden="false" customHeight="false" outlineLevel="0" collapsed="false">
      <c r="A311" s="2" t="s">
        <v>504</v>
      </c>
      <c r="B311" s="9" t="n">
        <v>2019</v>
      </c>
      <c r="C311" s="1" t="s">
        <v>970</v>
      </c>
      <c r="D311" s="9" t="s">
        <v>951</v>
      </c>
      <c r="E311" s="9" t="s">
        <v>951</v>
      </c>
      <c r="F311" s="9" t="s">
        <v>951</v>
      </c>
      <c r="G311" s="9" t="n">
        <v>12</v>
      </c>
      <c r="H311" s="2" t="s">
        <v>951</v>
      </c>
      <c r="I311" s="1"/>
      <c r="J311" s="1" t="s">
        <v>1920</v>
      </c>
      <c r="K311" s="77" t="n">
        <f aca="false">26/14</f>
        <v>1.85714285714286</v>
      </c>
      <c r="L311" s="9" t="n">
        <v>1</v>
      </c>
      <c r="M311" s="9" t="n">
        <v>120</v>
      </c>
      <c r="N311" s="9" t="n">
        <v>1</v>
      </c>
      <c r="O311" s="2" t="n">
        <v>9</v>
      </c>
      <c r="P311" s="2" t="n">
        <v>3</v>
      </c>
      <c r="Q311" s="2" t="n">
        <v>0</v>
      </c>
      <c r="R311" s="2" t="n">
        <v>3</v>
      </c>
      <c r="S311" s="81" t="s">
        <v>2108</v>
      </c>
      <c r="T311" s="1" t="s">
        <v>2109</v>
      </c>
    </row>
    <row r="312" customFormat="false" ht="15.75" hidden="false" customHeight="false" outlineLevel="0" collapsed="false">
      <c r="A312" s="2" t="s">
        <v>505</v>
      </c>
      <c r="B312" s="9" t="n">
        <v>2019</v>
      </c>
      <c r="C312" s="1" t="s">
        <v>970</v>
      </c>
      <c r="D312" s="9" t="s">
        <v>951</v>
      </c>
      <c r="E312" s="9" t="s">
        <v>951</v>
      </c>
      <c r="F312" s="9" t="s">
        <v>951</v>
      </c>
      <c r="G312" s="9" t="n">
        <v>12</v>
      </c>
      <c r="H312" s="2" t="s">
        <v>951</v>
      </c>
      <c r="I312" s="1"/>
      <c r="J312" s="1" t="s">
        <v>1920</v>
      </c>
      <c r="K312" s="77" t="n">
        <f aca="false">26/14</f>
        <v>1.85714285714286</v>
      </c>
      <c r="L312" s="9" t="n">
        <v>1</v>
      </c>
      <c r="M312" s="9" t="n">
        <v>120</v>
      </c>
      <c r="N312" s="9" t="n">
        <v>1</v>
      </c>
      <c r="O312" s="2" t="n">
        <v>9</v>
      </c>
      <c r="P312" s="2" t="n">
        <v>3</v>
      </c>
      <c r="Q312" s="2" t="n">
        <v>0</v>
      </c>
      <c r="R312" s="2" t="n">
        <v>3</v>
      </c>
      <c r="S312" s="81" t="s">
        <v>2108</v>
      </c>
      <c r="T312" s="1" t="s">
        <v>2109</v>
      </c>
    </row>
    <row r="313" customFormat="false" ht="15.75" hidden="false" customHeight="false" outlineLevel="0" collapsed="false">
      <c r="A313" s="2" t="s">
        <v>2110</v>
      </c>
      <c r="B313" s="9" t="n">
        <v>2012</v>
      </c>
      <c r="C313" s="1" t="s">
        <v>2111</v>
      </c>
      <c r="D313" s="9" t="s">
        <v>951</v>
      </c>
      <c r="E313" s="9" t="s">
        <v>951</v>
      </c>
      <c r="F313" s="9" t="s">
        <v>951</v>
      </c>
      <c r="G313" s="9" t="n">
        <v>917</v>
      </c>
      <c r="H313" s="2" t="s">
        <v>951</v>
      </c>
      <c r="I313" s="1"/>
      <c r="J313" s="1" t="s">
        <v>1133</v>
      </c>
      <c r="K313" s="77" t="n">
        <f aca="false">45/18</f>
        <v>2.5</v>
      </c>
      <c r="L313" s="9" t="n">
        <v>8.3</v>
      </c>
      <c r="M313" s="9" t="s">
        <v>951</v>
      </c>
      <c r="N313" s="9" t="s">
        <v>951</v>
      </c>
      <c r="O313" s="2" t="s">
        <v>951</v>
      </c>
      <c r="P313" s="2" t="s">
        <v>951</v>
      </c>
      <c r="Q313" s="2" t="s">
        <v>951</v>
      </c>
      <c r="R313" s="2" t="s">
        <v>951</v>
      </c>
      <c r="S313" s="23" t="s">
        <v>951</v>
      </c>
      <c r="T313" s="23" t="s">
        <v>2112</v>
      </c>
    </row>
    <row r="314" customFormat="false" ht="15.75" hidden="false" customHeight="false" outlineLevel="0" collapsed="false">
      <c r="A314" s="2" t="s">
        <v>506</v>
      </c>
      <c r="B314" s="9" t="n">
        <v>2019</v>
      </c>
      <c r="C314" s="39" t="s">
        <v>1038</v>
      </c>
      <c r="D314" s="9" t="s">
        <v>951</v>
      </c>
      <c r="E314" s="9" t="s">
        <v>951</v>
      </c>
      <c r="F314" s="9" t="s">
        <v>951</v>
      </c>
      <c r="G314" s="9" t="n">
        <v>146</v>
      </c>
      <c r="H314" s="1" t="s">
        <v>951</v>
      </c>
      <c r="I314" s="1"/>
      <c r="J314" s="1" t="s">
        <v>1416</v>
      </c>
      <c r="K314" s="77" t="n">
        <f aca="false">77/19</f>
        <v>4.05263157894737</v>
      </c>
      <c r="L314" s="9" t="n">
        <v>1</v>
      </c>
      <c r="M314" s="9" t="n">
        <v>23</v>
      </c>
      <c r="N314" s="9" t="n">
        <v>1</v>
      </c>
      <c r="O314" s="2" t="n">
        <v>16</v>
      </c>
      <c r="P314" s="2" t="n">
        <v>5</v>
      </c>
      <c r="Q314" s="2" t="n">
        <v>2</v>
      </c>
      <c r="R314" s="2" t="n">
        <v>28</v>
      </c>
      <c r="S314" s="81" t="s">
        <v>2113</v>
      </c>
      <c r="T314" s="78" t="s">
        <v>2114</v>
      </c>
    </row>
    <row r="315" customFormat="false" ht="15.75" hidden="false" customHeight="false" outlineLevel="0" collapsed="false">
      <c r="A315" s="2" t="s">
        <v>507</v>
      </c>
      <c r="B315" s="9" t="n">
        <v>2019</v>
      </c>
      <c r="C315" s="39" t="s">
        <v>1038</v>
      </c>
      <c r="D315" s="9" t="s">
        <v>951</v>
      </c>
      <c r="E315" s="9" t="s">
        <v>951</v>
      </c>
      <c r="F315" s="9" t="s">
        <v>951</v>
      </c>
      <c r="G315" s="9" t="n">
        <v>146</v>
      </c>
      <c r="H315" s="1" t="s">
        <v>951</v>
      </c>
      <c r="I315" s="1"/>
      <c r="J315" s="1" t="s">
        <v>1416</v>
      </c>
      <c r="K315" s="77" t="n">
        <f aca="false">77/19</f>
        <v>4.05263157894737</v>
      </c>
      <c r="L315" s="9" t="n">
        <v>1</v>
      </c>
      <c r="M315" s="9" t="n">
        <v>23</v>
      </c>
      <c r="N315" s="9" t="n">
        <v>1</v>
      </c>
      <c r="O315" s="2" t="n">
        <v>16</v>
      </c>
      <c r="P315" s="2" t="n">
        <v>5</v>
      </c>
      <c r="Q315" s="2" t="n">
        <v>2</v>
      </c>
      <c r="R315" s="2" t="n">
        <v>28</v>
      </c>
      <c r="S315" s="81" t="s">
        <v>2113</v>
      </c>
      <c r="T315" s="78" t="s">
        <v>2114</v>
      </c>
    </row>
    <row r="316" customFormat="false" ht="15.75" hidden="false" customHeight="false" outlineLevel="0" collapsed="false">
      <c r="A316" s="2" t="s">
        <v>2115</v>
      </c>
      <c r="B316" s="9" t="n">
        <v>2005</v>
      </c>
      <c r="C316" s="1" t="s">
        <v>1475</v>
      </c>
      <c r="D316" s="72" t="s">
        <v>1338</v>
      </c>
      <c r="E316" s="9" t="n">
        <v>62</v>
      </c>
      <c r="F316" s="9" t="n">
        <v>92</v>
      </c>
      <c r="G316" s="9" t="n">
        <v>150</v>
      </c>
      <c r="H316" s="1" t="s">
        <v>2116</v>
      </c>
      <c r="I316" s="39" t="s">
        <v>2117</v>
      </c>
      <c r="J316" s="1" t="s">
        <v>2118</v>
      </c>
      <c r="K316" s="77" t="n">
        <f aca="false">45/34</f>
        <v>1.323529412</v>
      </c>
      <c r="L316" s="9" t="n">
        <v>1</v>
      </c>
      <c r="M316" s="9" t="s">
        <v>951</v>
      </c>
      <c r="N316" s="9" t="s">
        <v>951</v>
      </c>
      <c r="O316" s="2" t="s">
        <v>951</v>
      </c>
      <c r="P316" s="2" t="s">
        <v>951</v>
      </c>
      <c r="Q316" s="2" t="s">
        <v>951</v>
      </c>
      <c r="R316" s="2" t="s">
        <v>951</v>
      </c>
      <c r="S316" s="23" t="s">
        <v>951</v>
      </c>
      <c r="T316" s="1" t="s">
        <v>2119</v>
      </c>
    </row>
    <row r="317" customFormat="false" ht="15.75" hidden="false" customHeight="false" outlineLevel="0" collapsed="false">
      <c r="A317" s="2" t="s">
        <v>27</v>
      </c>
      <c r="B317" s="9" t="s">
        <v>2120</v>
      </c>
      <c r="C317" s="8" t="s">
        <v>2121</v>
      </c>
      <c r="D317" s="84" t="n">
        <v>9.112</v>
      </c>
      <c r="E317" s="9" t="n">
        <v>172</v>
      </c>
      <c r="F317" s="9" t="s">
        <v>2122</v>
      </c>
      <c r="G317" s="9" t="s">
        <v>2123</v>
      </c>
      <c r="H317" s="1" t="s">
        <v>2124</v>
      </c>
      <c r="I317" s="1" t="s">
        <v>2125</v>
      </c>
      <c r="J317" s="78" t="s">
        <v>2126</v>
      </c>
      <c r="K317" s="83" t="n">
        <f aca="false">31/23</f>
        <v>1.347826087</v>
      </c>
      <c r="L317" s="9" t="n">
        <v>1</v>
      </c>
      <c r="M317" s="9" t="s">
        <v>951</v>
      </c>
      <c r="N317" s="9" t="s">
        <v>951</v>
      </c>
      <c r="O317" s="2" t="s">
        <v>951</v>
      </c>
      <c r="P317" s="2" t="s">
        <v>951</v>
      </c>
      <c r="Q317" s="2" t="s">
        <v>951</v>
      </c>
      <c r="R317" s="2" t="s">
        <v>951</v>
      </c>
      <c r="S317" s="23" t="s">
        <v>951</v>
      </c>
      <c r="T317" s="1" t="s">
        <v>2127</v>
      </c>
    </row>
    <row r="318" customFormat="false" ht="15.75" hidden="false" customHeight="false" outlineLevel="0" collapsed="false">
      <c r="A318" s="2" t="s">
        <v>2128</v>
      </c>
      <c r="B318" s="9" t="n">
        <v>2009</v>
      </c>
      <c r="C318" s="1" t="s">
        <v>970</v>
      </c>
      <c r="D318" s="72" t="n">
        <v>4.981</v>
      </c>
      <c r="E318" s="9" t="n">
        <v>106</v>
      </c>
      <c r="F318" s="9" t="n">
        <v>109</v>
      </c>
      <c r="G318" s="9" t="n">
        <v>157</v>
      </c>
      <c r="H318" s="1" t="s">
        <v>2129</v>
      </c>
      <c r="I318" s="1" t="s">
        <v>2130</v>
      </c>
      <c r="J318" s="1" t="s">
        <v>2131</v>
      </c>
      <c r="K318" s="77" t="n">
        <f aca="false">53/39</f>
        <v>1.358974359</v>
      </c>
      <c r="L318" s="9" t="s">
        <v>951</v>
      </c>
      <c r="M318" s="9" t="s">
        <v>951</v>
      </c>
      <c r="N318" s="9" t="s">
        <v>951</v>
      </c>
      <c r="O318" s="2" t="s">
        <v>951</v>
      </c>
      <c r="P318" s="2" t="s">
        <v>951</v>
      </c>
      <c r="Q318" s="2" t="s">
        <v>951</v>
      </c>
      <c r="R318" s="2" t="s">
        <v>951</v>
      </c>
      <c r="S318" s="23" t="s">
        <v>951</v>
      </c>
      <c r="T318" s="1" t="s">
        <v>2132</v>
      </c>
    </row>
    <row r="319" customFormat="false" ht="15.75" hidden="false" customHeight="false" outlineLevel="0" collapsed="false">
      <c r="A319" s="2" t="s">
        <v>2133</v>
      </c>
      <c r="B319" s="9" t="n">
        <v>2014</v>
      </c>
      <c r="C319" s="82" t="s">
        <v>959</v>
      </c>
      <c r="D319" s="9" t="s">
        <v>951</v>
      </c>
      <c r="E319" s="9" t="s">
        <v>951</v>
      </c>
      <c r="F319" s="9" t="s">
        <v>951</v>
      </c>
      <c r="G319" s="9" t="n">
        <v>106</v>
      </c>
      <c r="H319" s="1" t="s">
        <v>951</v>
      </c>
      <c r="I319" s="1"/>
      <c r="J319" s="1" t="s">
        <v>2134</v>
      </c>
      <c r="K319" s="77" t="n">
        <f aca="false">13/10</f>
        <v>1.3</v>
      </c>
      <c r="L319" s="9" t="n">
        <v>1</v>
      </c>
      <c r="M319" s="9" t="s">
        <v>951</v>
      </c>
      <c r="N319" s="9" t="s">
        <v>951</v>
      </c>
      <c r="O319" s="2" t="s">
        <v>951</v>
      </c>
      <c r="P319" s="2" t="s">
        <v>951</v>
      </c>
      <c r="Q319" s="2" t="s">
        <v>951</v>
      </c>
      <c r="R319" s="2" t="s">
        <v>951</v>
      </c>
      <c r="S319" s="23" t="s">
        <v>951</v>
      </c>
      <c r="T319" s="1" t="s">
        <v>2135</v>
      </c>
    </row>
    <row r="320" customFormat="false" ht="15.75" hidden="false" customHeight="false" outlineLevel="0" collapsed="false">
      <c r="A320" s="2" t="s">
        <v>725</v>
      </c>
      <c r="B320" s="9" t="s">
        <v>951</v>
      </c>
      <c r="C320" s="9" t="s">
        <v>951</v>
      </c>
      <c r="D320" s="9" t="s">
        <v>951</v>
      </c>
      <c r="E320" s="9" t="s">
        <v>951</v>
      </c>
      <c r="F320" s="9" t="s">
        <v>951</v>
      </c>
      <c r="G320" s="9" t="s">
        <v>951</v>
      </c>
      <c r="H320" s="9" t="s">
        <v>951</v>
      </c>
      <c r="I320" s="9" t="s">
        <v>951</v>
      </c>
      <c r="J320" s="9" t="s">
        <v>951</v>
      </c>
      <c r="K320" s="9" t="s">
        <v>951</v>
      </c>
      <c r="L320" s="9" t="n">
        <v>2.4</v>
      </c>
      <c r="M320" s="9" t="n">
        <v>29</v>
      </c>
      <c r="N320" s="9" t="n">
        <v>3</v>
      </c>
      <c r="O320" s="2" t="n">
        <v>0</v>
      </c>
      <c r="P320" s="2" t="n">
        <v>0</v>
      </c>
      <c r="Q320" s="2" t="n">
        <v>6</v>
      </c>
      <c r="R320" s="2" t="n">
        <v>13</v>
      </c>
      <c r="S320" s="81" t="s">
        <v>2136</v>
      </c>
      <c r="T320" s="1" t="s">
        <v>951</v>
      </c>
    </row>
    <row r="321" customFormat="false" ht="15.75" hidden="false" customHeight="false" outlineLevel="0" collapsed="false">
      <c r="A321" s="2" t="s">
        <v>2137</v>
      </c>
      <c r="B321" s="9" t="n">
        <v>2016</v>
      </c>
      <c r="C321" s="1" t="s">
        <v>1466</v>
      </c>
      <c r="D321" s="9" t="s">
        <v>951</v>
      </c>
      <c r="E321" s="9" t="s">
        <v>951</v>
      </c>
      <c r="F321" s="9" t="s">
        <v>951</v>
      </c>
      <c r="G321" s="9" t="n">
        <v>151</v>
      </c>
      <c r="H321" s="1" t="s">
        <v>951</v>
      </c>
      <c r="I321" s="1"/>
      <c r="J321" s="1" t="s">
        <v>2138</v>
      </c>
      <c r="K321" s="77" t="n">
        <f aca="false">30/11</f>
        <v>2.727272727</v>
      </c>
      <c r="L321" s="9" t="n">
        <v>1</v>
      </c>
      <c r="M321" s="9" t="s">
        <v>951</v>
      </c>
      <c r="N321" s="9" t="s">
        <v>951</v>
      </c>
      <c r="O321" s="2" t="s">
        <v>951</v>
      </c>
      <c r="P321" s="2" t="s">
        <v>951</v>
      </c>
      <c r="Q321" s="2" t="s">
        <v>951</v>
      </c>
      <c r="R321" s="2" t="s">
        <v>951</v>
      </c>
      <c r="S321" s="23" t="s">
        <v>951</v>
      </c>
      <c r="T321" s="1" t="s">
        <v>2139</v>
      </c>
    </row>
    <row r="322" customFormat="false" ht="15.75" hidden="false" customHeight="false" outlineLevel="0" collapsed="false">
      <c r="A322" s="2" t="s">
        <v>508</v>
      </c>
      <c r="B322" s="9" t="n">
        <v>2018</v>
      </c>
      <c r="C322" s="39" t="s">
        <v>2140</v>
      </c>
      <c r="D322" s="9" t="s">
        <v>951</v>
      </c>
      <c r="E322" s="9" t="s">
        <v>951</v>
      </c>
      <c r="F322" s="9" t="s">
        <v>951</v>
      </c>
      <c r="G322" s="9" t="n">
        <v>81</v>
      </c>
      <c r="H322" s="2" t="s">
        <v>951</v>
      </c>
      <c r="I322" s="1"/>
      <c r="J322" s="1" t="s">
        <v>2141</v>
      </c>
      <c r="K322" s="77" t="n">
        <f aca="false">18/18</f>
        <v>1</v>
      </c>
      <c r="L322" s="9" t="n">
        <v>1</v>
      </c>
      <c r="M322" s="9" t="n">
        <v>103</v>
      </c>
      <c r="N322" s="9" t="n">
        <v>3</v>
      </c>
      <c r="O322" s="2" t="n">
        <v>1</v>
      </c>
      <c r="P322" s="2" t="n">
        <v>11</v>
      </c>
      <c r="Q322" s="2" t="n">
        <v>3</v>
      </c>
      <c r="R322" s="2" t="n">
        <v>11</v>
      </c>
      <c r="S322" s="81" t="s">
        <v>2142</v>
      </c>
      <c r="T322" s="1" t="s">
        <v>2143</v>
      </c>
    </row>
    <row r="323" customFormat="false" ht="15.75" hidden="false" customHeight="false" outlineLevel="0" collapsed="false">
      <c r="A323" s="2" t="s">
        <v>2144</v>
      </c>
      <c r="B323" s="9" t="n">
        <v>2007</v>
      </c>
      <c r="C323" s="1" t="s">
        <v>1132</v>
      </c>
      <c r="D323" s="9" t="s">
        <v>951</v>
      </c>
      <c r="E323" s="9" t="s">
        <v>951</v>
      </c>
      <c r="F323" s="9" t="s">
        <v>951</v>
      </c>
      <c r="G323" s="9" t="n">
        <v>1601</v>
      </c>
      <c r="H323" s="1" t="s">
        <v>951</v>
      </c>
      <c r="I323" s="1"/>
      <c r="J323" s="1" t="s">
        <v>951</v>
      </c>
      <c r="K323" s="77" t="s">
        <v>951</v>
      </c>
      <c r="L323" s="9" t="n">
        <v>1.05</v>
      </c>
      <c r="M323" s="9" t="n">
        <v>166</v>
      </c>
      <c r="N323" s="9" t="n">
        <v>4</v>
      </c>
      <c r="O323" s="2" t="n">
        <v>23</v>
      </c>
      <c r="P323" s="2" t="n">
        <v>43</v>
      </c>
      <c r="Q323" s="2" t="n">
        <v>5</v>
      </c>
      <c r="R323" s="2" t="n">
        <v>39</v>
      </c>
      <c r="S323" s="81" t="s">
        <v>2145</v>
      </c>
      <c r="T323" s="78" t="s">
        <v>2146</v>
      </c>
    </row>
    <row r="324" customFormat="false" ht="15.75" hidden="false" customHeight="false" outlineLevel="0" collapsed="false">
      <c r="A324" s="2" t="s">
        <v>2147</v>
      </c>
      <c r="B324" s="9" t="n">
        <v>2009</v>
      </c>
      <c r="C324" s="1" t="s">
        <v>970</v>
      </c>
      <c r="D324" s="72" t="n">
        <v>4.981</v>
      </c>
      <c r="E324" s="9" t="n">
        <v>106</v>
      </c>
      <c r="F324" s="9" t="n">
        <v>86</v>
      </c>
      <c r="G324" s="9" t="n">
        <v>133</v>
      </c>
      <c r="H324" s="1" t="s">
        <v>951</v>
      </c>
      <c r="I324" s="1" t="s">
        <v>2148</v>
      </c>
      <c r="J324" s="78" t="s">
        <v>2149</v>
      </c>
      <c r="K324" s="83" t="n">
        <f aca="false">44/24</f>
        <v>1.833333333</v>
      </c>
      <c r="L324" s="9" t="n">
        <v>1</v>
      </c>
      <c r="M324" s="9" t="n">
        <v>697</v>
      </c>
      <c r="N324" s="9" t="n">
        <v>1</v>
      </c>
      <c r="O324" s="2" t="n">
        <v>48</v>
      </c>
      <c r="P324" s="2" t="n">
        <v>7</v>
      </c>
      <c r="Q324" s="2" t="n">
        <v>0</v>
      </c>
      <c r="R324" s="2" t="n">
        <v>0</v>
      </c>
      <c r="S324" s="81" t="s">
        <v>2150</v>
      </c>
      <c r="T324" s="1" t="s">
        <v>2151</v>
      </c>
    </row>
    <row r="325" customFormat="false" ht="15.75" hidden="false" customHeight="false" outlineLevel="0" collapsed="false">
      <c r="A325" s="2" t="s">
        <v>509</v>
      </c>
      <c r="B325" s="9" t="n">
        <v>2017</v>
      </c>
      <c r="C325" s="39" t="s">
        <v>1116</v>
      </c>
      <c r="D325" s="9" t="s">
        <v>951</v>
      </c>
      <c r="E325" s="9" t="s">
        <v>951</v>
      </c>
      <c r="F325" s="9" t="s">
        <v>951</v>
      </c>
      <c r="G325" s="9" t="n">
        <v>2</v>
      </c>
      <c r="H325" s="2" t="s">
        <v>951</v>
      </c>
      <c r="I325" s="1"/>
      <c r="J325" s="1" t="s">
        <v>1920</v>
      </c>
      <c r="K325" s="77" t="n">
        <f aca="false">26/14</f>
        <v>1.857142857</v>
      </c>
      <c r="L325" s="9" t="n">
        <v>1</v>
      </c>
      <c r="M325" s="9" t="n">
        <v>62</v>
      </c>
      <c r="N325" s="9" t="n">
        <v>5</v>
      </c>
      <c r="O325" s="2" t="n">
        <v>4</v>
      </c>
      <c r="P325" s="2" t="n">
        <v>8</v>
      </c>
      <c r="Q325" s="2" t="n">
        <v>0</v>
      </c>
      <c r="R325" s="2" t="n">
        <v>0</v>
      </c>
      <c r="S325" s="81" t="s">
        <v>2152</v>
      </c>
      <c r="T325" s="1" t="s">
        <v>2153</v>
      </c>
    </row>
    <row r="326" customFormat="false" ht="15.75" hidden="false" customHeight="false" outlineLevel="0" collapsed="false">
      <c r="A326" s="2" t="s">
        <v>2154</v>
      </c>
      <c r="B326" s="9" t="n">
        <v>2011</v>
      </c>
      <c r="C326" s="1" t="s">
        <v>967</v>
      </c>
      <c r="D326" s="9" t="s">
        <v>951</v>
      </c>
      <c r="E326" s="9" t="s">
        <v>951</v>
      </c>
      <c r="F326" s="9" t="s">
        <v>951</v>
      </c>
      <c r="G326" s="9" t="n">
        <v>3043</v>
      </c>
      <c r="H326" s="1" t="s">
        <v>951</v>
      </c>
      <c r="I326" s="1"/>
      <c r="J326" s="1" t="s">
        <v>1674</v>
      </c>
      <c r="K326" s="77" t="n">
        <f aca="false">91/30</f>
        <v>3.033333333</v>
      </c>
      <c r="L326" s="9" t="n">
        <v>3.31</v>
      </c>
      <c r="M326" s="9" t="n">
        <v>1746</v>
      </c>
      <c r="N326" s="9" t="n">
        <v>8</v>
      </c>
      <c r="O326" s="76" t="n">
        <v>16</v>
      </c>
      <c r="P326" s="76" t="n">
        <v>192</v>
      </c>
      <c r="Q326" s="76" t="n">
        <v>43</v>
      </c>
      <c r="R326" s="76" t="n">
        <v>45</v>
      </c>
      <c r="S326" s="76" t="s">
        <v>1675</v>
      </c>
      <c r="T326" s="1" t="s">
        <v>2155</v>
      </c>
    </row>
    <row r="327" customFormat="false" ht="15.75" hidden="false" customHeight="false" outlineLevel="0" collapsed="false">
      <c r="A327" s="2" t="s">
        <v>2156</v>
      </c>
      <c r="B327" s="9" t="n">
        <v>2008</v>
      </c>
      <c r="C327" s="1" t="s">
        <v>959</v>
      </c>
      <c r="D327" s="72" t="n">
        <v>2.576</v>
      </c>
      <c r="E327" s="9" t="n">
        <v>74</v>
      </c>
      <c r="F327" s="9" t="n">
        <v>107</v>
      </c>
      <c r="G327" s="9" t="n">
        <v>299</v>
      </c>
      <c r="H327" s="1" t="s">
        <v>2157</v>
      </c>
      <c r="I327" s="1" t="s">
        <v>2158</v>
      </c>
      <c r="J327" s="1" t="s">
        <v>2159</v>
      </c>
      <c r="K327" s="77" t="s">
        <v>2160</v>
      </c>
      <c r="L327" s="9" t="n">
        <v>1</v>
      </c>
      <c r="M327" s="9" t="n">
        <v>2</v>
      </c>
      <c r="N327" s="9" t="n">
        <v>1</v>
      </c>
      <c r="O327" s="2" t="n">
        <v>1</v>
      </c>
      <c r="P327" s="2" t="n">
        <v>0</v>
      </c>
      <c r="Q327" s="2" t="n">
        <v>0</v>
      </c>
      <c r="R327" s="2" t="n">
        <v>1</v>
      </c>
      <c r="S327" s="81" t="s">
        <v>2161</v>
      </c>
      <c r="T327" s="1" t="s">
        <v>2162</v>
      </c>
    </row>
    <row r="328" customFormat="false" ht="15.75" hidden="false" customHeight="false" outlineLevel="0" collapsed="false">
      <c r="A328" s="2" t="s">
        <v>2163</v>
      </c>
      <c r="B328" s="9" t="s">
        <v>1875</v>
      </c>
      <c r="C328" s="39" t="s">
        <v>2164</v>
      </c>
      <c r="D328" s="96" t="n">
        <v>32.072</v>
      </c>
      <c r="E328" s="97" t="n">
        <v>125</v>
      </c>
      <c r="F328" s="9" t="s">
        <v>2165</v>
      </c>
      <c r="G328" s="9" t="n">
        <v>540</v>
      </c>
      <c r="H328" s="1" t="s">
        <v>2166</v>
      </c>
      <c r="I328" s="1" t="s">
        <v>2167</v>
      </c>
      <c r="J328" s="1" t="s">
        <v>2168</v>
      </c>
      <c r="K328" s="83" t="s">
        <v>2169</v>
      </c>
      <c r="L328" s="9" t="n">
        <v>1</v>
      </c>
      <c r="M328" s="9" t="s">
        <v>951</v>
      </c>
      <c r="N328" s="9" t="s">
        <v>951</v>
      </c>
      <c r="O328" s="2" t="s">
        <v>951</v>
      </c>
      <c r="P328" s="2" t="s">
        <v>951</v>
      </c>
      <c r="Q328" s="2" t="s">
        <v>951</v>
      </c>
      <c r="R328" s="2" t="s">
        <v>951</v>
      </c>
      <c r="S328" s="23" t="s">
        <v>951</v>
      </c>
      <c r="T328" s="1" t="s">
        <v>2170</v>
      </c>
    </row>
    <row r="329" customFormat="false" ht="15.75" hidden="false" customHeight="false" outlineLevel="0" collapsed="false">
      <c r="A329" s="2" t="s">
        <v>2171</v>
      </c>
      <c r="B329" s="9" t="n">
        <v>2014</v>
      </c>
      <c r="C329" s="82" t="s">
        <v>1646</v>
      </c>
      <c r="D329" s="9" t="s">
        <v>951</v>
      </c>
      <c r="E329" s="9" t="s">
        <v>951</v>
      </c>
      <c r="F329" s="9" t="s">
        <v>951</v>
      </c>
      <c r="G329" s="9" t="n">
        <v>445</v>
      </c>
      <c r="H329" s="2" t="s">
        <v>951</v>
      </c>
      <c r="I329" s="1"/>
      <c r="J329" s="1" t="s">
        <v>2172</v>
      </c>
      <c r="K329" s="77" t="n">
        <f aca="false">41/18</f>
        <v>2.277777778</v>
      </c>
      <c r="L329" s="9" t="n">
        <v>1</v>
      </c>
      <c r="M329" s="9" t="n">
        <v>1549</v>
      </c>
      <c r="N329" s="9" t="n">
        <v>8</v>
      </c>
      <c r="O329" s="2" t="n">
        <v>102</v>
      </c>
      <c r="P329" s="2" t="n">
        <v>399</v>
      </c>
      <c r="Q329" s="2" t="n">
        <v>5</v>
      </c>
      <c r="R329" s="2" t="n">
        <v>16</v>
      </c>
      <c r="S329" s="79" t="s">
        <v>2173</v>
      </c>
      <c r="T329" s="1" t="s">
        <v>2174</v>
      </c>
    </row>
    <row r="330" customFormat="false" ht="15.75" hidden="false" customHeight="false" outlineLevel="0" collapsed="false">
      <c r="A330" s="2" t="s">
        <v>2175</v>
      </c>
      <c r="B330" s="9" t="n">
        <v>2009</v>
      </c>
      <c r="C330" s="39" t="s">
        <v>1045</v>
      </c>
      <c r="D330" s="96" t="n">
        <v>32.072</v>
      </c>
      <c r="E330" s="97" t="n">
        <v>125</v>
      </c>
      <c r="F330" s="9" t="n">
        <v>305</v>
      </c>
      <c r="G330" s="9" t="n">
        <v>519</v>
      </c>
      <c r="H330" s="1" t="s">
        <v>951</v>
      </c>
      <c r="I330" s="1" t="s">
        <v>951</v>
      </c>
      <c r="J330" s="1" t="s">
        <v>951</v>
      </c>
      <c r="K330" s="9" t="s">
        <v>951</v>
      </c>
      <c r="L330" s="9" t="n">
        <v>1</v>
      </c>
      <c r="M330" s="9" t="s">
        <v>951</v>
      </c>
      <c r="N330" s="9" t="s">
        <v>951</v>
      </c>
      <c r="O330" s="2" t="s">
        <v>951</v>
      </c>
      <c r="P330" s="2" t="s">
        <v>951</v>
      </c>
      <c r="Q330" s="2" t="s">
        <v>951</v>
      </c>
      <c r="R330" s="2" t="s">
        <v>951</v>
      </c>
      <c r="S330" s="23" t="s">
        <v>951</v>
      </c>
      <c r="T330" s="1" t="s">
        <v>2176</v>
      </c>
    </row>
    <row r="331" customFormat="false" ht="15.75" hidden="false" customHeight="false" outlineLevel="0" collapsed="false">
      <c r="A331" s="2" t="s">
        <v>2177</v>
      </c>
      <c r="B331" s="9" t="n">
        <v>2016</v>
      </c>
      <c r="C331" s="1" t="s">
        <v>1543</v>
      </c>
      <c r="D331" s="9" t="s">
        <v>951</v>
      </c>
      <c r="E331" s="9" t="s">
        <v>951</v>
      </c>
      <c r="F331" s="9" t="s">
        <v>951</v>
      </c>
      <c r="G331" s="9" t="n">
        <v>35</v>
      </c>
      <c r="H331" s="1" t="s">
        <v>951</v>
      </c>
      <c r="I331" s="1"/>
      <c r="J331" s="1" t="s">
        <v>2178</v>
      </c>
      <c r="K331" s="77" t="n">
        <f aca="false">23/25</f>
        <v>0.92</v>
      </c>
      <c r="L331" s="9" t="n">
        <v>1</v>
      </c>
      <c r="M331" s="9" t="s">
        <v>951</v>
      </c>
      <c r="N331" s="9" t="s">
        <v>951</v>
      </c>
      <c r="O331" s="2" t="s">
        <v>951</v>
      </c>
      <c r="P331" s="2" t="s">
        <v>951</v>
      </c>
      <c r="Q331" s="2" t="s">
        <v>951</v>
      </c>
      <c r="R331" s="2" t="s">
        <v>951</v>
      </c>
      <c r="S331" s="23" t="s">
        <v>951</v>
      </c>
      <c r="T331" s="1" t="s">
        <v>2179</v>
      </c>
    </row>
    <row r="332" customFormat="false" ht="15.75" hidden="false" customHeight="false" outlineLevel="0" collapsed="false">
      <c r="A332" s="2" t="s">
        <v>2180</v>
      </c>
      <c r="B332" s="9" t="n">
        <v>2017</v>
      </c>
      <c r="C332" s="1" t="s">
        <v>2140</v>
      </c>
      <c r="D332" s="9" t="s">
        <v>951</v>
      </c>
      <c r="E332" s="9" t="s">
        <v>951</v>
      </c>
      <c r="F332" s="9" t="s">
        <v>951</v>
      </c>
      <c r="G332" s="9" t="n">
        <v>149</v>
      </c>
      <c r="H332" s="2" t="s">
        <v>951</v>
      </c>
      <c r="I332" s="1"/>
      <c r="J332" s="1" t="s">
        <v>2181</v>
      </c>
      <c r="K332" s="77" t="n">
        <f aca="false">13/11</f>
        <v>1.181818182</v>
      </c>
      <c r="L332" s="9" t="n">
        <v>1</v>
      </c>
      <c r="M332" s="9" t="n">
        <v>7</v>
      </c>
      <c r="N332" s="9" t="n">
        <v>1</v>
      </c>
      <c r="O332" s="76" t="n">
        <v>1</v>
      </c>
      <c r="P332" s="76" t="n">
        <v>0</v>
      </c>
      <c r="Q332" s="76" t="n">
        <v>1</v>
      </c>
      <c r="R332" s="76" t="n">
        <v>5</v>
      </c>
      <c r="S332" s="76" t="s">
        <v>2182</v>
      </c>
      <c r="T332" s="1" t="s">
        <v>2183</v>
      </c>
    </row>
    <row r="333" customFormat="false" ht="15.75" hidden="false" customHeight="false" outlineLevel="0" collapsed="false">
      <c r="A333" s="2" t="s">
        <v>2184</v>
      </c>
      <c r="B333" s="9" t="n">
        <v>2005</v>
      </c>
      <c r="C333" s="1" t="s">
        <v>970</v>
      </c>
      <c r="D333" s="72" t="n">
        <v>4.981</v>
      </c>
      <c r="E333" s="9" t="n">
        <v>106</v>
      </c>
      <c r="F333" s="9" t="n">
        <v>231</v>
      </c>
      <c r="G333" s="9" t="n">
        <v>424</v>
      </c>
      <c r="H333" s="1" t="s">
        <v>2040</v>
      </c>
      <c r="I333" s="1" t="s">
        <v>2185</v>
      </c>
      <c r="J333" s="1" t="s">
        <v>2042</v>
      </c>
      <c r="K333" s="77" t="n">
        <f aca="false">38/18</f>
        <v>2.111111111</v>
      </c>
      <c r="L333" s="9" t="n">
        <v>1</v>
      </c>
      <c r="M333" s="9" t="s">
        <v>951</v>
      </c>
      <c r="N333" s="9" t="s">
        <v>951</v>
      </c>
      <c r="O333" s="2" t="s">
        <v>951</v>
      </c>
      <c r="P333" s="2" t="s">
        <v>951</v>
      </c>
      <c r="Q333" s="2" t="s">
        <v>951</v>
      </c>
      <c r="R333" s="2" t="s">
        <v>951</v>
      </c>
      <c r="S333" s="23" t="s">
        <v>951</v>
      </c>
      <c r="T333" s="78" t="s">
        <v>2186</v>
      </c>
    </row>
    <row r="334" customFormat="false" ht="15.75" hidden="false" customHeight="false" outlineLevel="0" collapsed="false">
      <c r="A334" s="2" t="s">
        <v>688</v>
      </c>
      <c r="B334" s="9" t="n">
        <v>2009</v>
      </c>
      <c r="C334" s="1" t="s">
        <v>970</v>
      </c>
      <c r="D334" s="9" t="s">
        <v>951</v>
      </c>
      <c r="E334" s="9" t="s">
        <v>951</v>
      </c>
      <c r="F334" s="9" t="s">
        <v>951</v>
      </c>
      <c r="G334" s="9" t="n">
        <v>1609</v>
      </c>
      <c r="H334" s="1" t="s">
        <v>951</v>
      </c>
      <c r="I334" s="1"/>
      <c r="J334" s="23" t="s">
        <v>2187</v>
      </c>
      <c r="K334" s="77" t="n">
        <f aca="false">45/26</f>
        <v>1.730769231</v>
      </c>
      <c r="L334" s="9" t="n">
        <v>1</v>
      </c>
      <c r="M334" s="9" t="n">
        <v>697</v>
      </c>
      <c r="N334" s="9" t="n">
        <v>11</v>
      </c>
      <c r="O334" s="2" t="n">
        <v>71</v>
      </c>
      <c r="P334" s="2" t="n">
        <v>14</v>
      </c>
      <c r="Q334" s="2" t="n">
        <v>33</v>
      </c>
      <c r="R334" s="2" t="n">
        <v>85</v>
      </c>
      <c r="S334" s="79" t="s">
        <v>2188</v>
      </c>
      <c r="T334" s="1" t="s">
        <v>2189</v>
      </c>
    </row>
    <row r="335" customFormat="false" ht="15.75" hidden="false" customHeight="false" outlineLevel="0" collapsed="false">
      <c r="A335" s="2" t="s">
        <v>2190</v>
      </c>
      <c r="B335" s="9" t="n">
        <v>2017</v>
      </c>
      <c r="C335" s="1" t="s">
        <v>1116</v>
      </c>
      <c r="D335" s="9" t="s">
        <v>951</v>
      </c>
      <c r="E335" s="9" t="s">
        <v>951</v>
      </c>
      <c r="F335" s="9" t="s">
        <v>951</v>
      </c>
      <c r="G335" s="9" t="n">
        <v>4</v>
      </c>
      <c r="H335" s="2" t="s">
        <v>951</v>
      </c>
      <c r="I335" s="1"/>
      <c r="J335" s="1" t="s">
        <v>1320</v>
      </c>
      <c r="K335" s="77" t="n">
        <f aca="false">66/23</f>
        <v>2.869565217</v>
      </c>
      <c r="L335" s="9" t="n">
        <v>1</v>
      </c>
      <c r="M335" s="9" t="n">
        <v>33</v>
      </c>
      <c r="N335" s="9" t="n">
        <v>2</v>
      </c>
      <c r="O335" s="2" t="n">
        <v>20</v>
      </c>
      <c r="P335" s="2" t="n">
        <v>17</v>
      </c>
      <c r="Q335" s="2" t="n">
        <v>4</v>
      </c>
      <c r="R335" s="2" t="n">
        <v>9</v>
      </c>
      <c r="S335" s="81" t="s">
        <v>2191</v>
      </c>
      <c r="T335" s="1" t="s">
        <v>2192</v>
      </c>
    </row>
    <row r="336" customFormat="false" ht="15.75" hidden="false" customHeight="false" outlineLevel="0" collapsed="false">
      <c r="A336" s="2" t="s">
        <v>2193</v>
      </c>
      <c r="B336" s="9" t="n">
        <v>2015</v>
      </c>
      <c r="C336" s="1" t="s">
        <v>2194</v>
      </c>
      <c r="D336" s="9" t="s">
        <v>951</v>
      </c>
      <c r="E336" s="9" t="s">
        <v>951</v>
      </c>
      <c r="F336" s="9" t="s">
        <v>951</v>
      </c>
      <c r="G336" s="9" t="n">
        <v>3211</v>
      </c>
      <c r="H336" s="1" t="s">
        <v>951</v>
      </c>
      <c r="I336" s="1"/>
      <c r="J336" s="1" t="s">
        <v>951</v>
      </c>
      <c r="K336" s="9" t="s">
        <v>951</v>
      </c>
      <c r="L336" s="9" t="n">
        <v>2.3</v>
      </c>
      <c r="M336" s="9" t="n">
        <v>3582</v>
      </c>
      <c r="N336" s="9" t="n">
        <v>13</v>
      </c>
      <c r="O336" s="76" t="n">
        <v>24</v>
      </c>
      <c r="P336" s="76" t="n">
        <v>136</v>
      </c>
      <c r="Q336" s="76" t="n">
        <v>30</v>
      </c>
      <c r="R336" s="76" t="n">
        <v>96</v>
      </c>
      <c r="S336" s="76" t="s">
        <v>2195</v>
      </c>
      <c r="T336" s="1" t="s">
        <v>2196</v>
      </c>
    </row>
    <row r="337" customFormat="false" ht="15.75" hidden="false" customHeight="false" outlineLevel="0" collapsed="false">
      <c r="A337" s="2" t="s">
        <v>2197</v>
      </c>
      <c r="B337" s="9" t="n">
        <v>2002</v>
      </c>
      <c r="C337" s="1" t="s">
        <v>970</v>
      </c>
      <c r="D337" s="72" t="n">
        <v>4.981</v>
      </c>
      <c r="E337" s="9" t="n">
        <v>106</v>
      </c>
      <c r="F337" s="9" t="n">
        <v>553</v>
      </c>
      <c r="G337" s="9" t="n">
        <v>765</v>
      </c>
      <c r="H337" s="1" t="s">
        <v>951</v>
      </c>
      <c r="I337" s="1" t="s">
        <v>951</v>
      </c>
      <c r="J337" s="1" t="s">
        <v>951</v>
      </c>
      <c r="K337" s="9" t="s">
        <v>951</v>
      </c>
      <c r="L337" s="9" t="n">
        <v>1</v>
      </c>
      <c r="M337" s="9" t="s">
        <v>951</v>
      </c>
      <c r="N337" s="9" t="s">
        <v>951</v>
      </c>
      <c r="O337" s="2" t="s">
        <v>951</v>
      </c>
      <c r="P337" s="2" t="s">
        <v>951</v>
      </c>
      <c r="Q337" s="2" t="s">
        <v>951</v>
      </c>
      <c r="R337" s="2" t="s">
        <v>951</v>
      </c>
      <c r="S337" s="23" t="s">
        <v>951</v>
      </c>
      <c r="T337" s="80" t="s">
        <v>2198</v>
      </c>
    </row>
    <row r="338" customFormat="false" ht="15.75" hidden="false" customHeight="false" outlineLevel="0" collapsed="false">
      <c r="A338" s="2" t="s">
        <v>2199</v>
      </c>
      <c r="B338" s="9" t="n">
        <v>2015</v>
      </c>
      <c r="C338" s="1" t="s">
        <v>959</v>
      </c>
      <c r="D338" s="9" t="s">
        <v>951</v>
      </c>
      <c r="E338" s="9" t="s">
        <v>951</v>
      </c>
      <c r="F338" s="9" t="s">
        <v>951</v>
      </c>
      <c r="G338" s="9" t="n">
        <v>34</v>
      </c>
      <c r="H338" s="2" t="s">
        <v>951</v>
      </c>
      <c r="I338" s="1"/>
      <c r="J338" s="1" t="s">
        <v>2200</v>
      </c>
      <c r="K338" s="77" t="n">
        <f aca="false">34/28</f>
        <v>1.214285714</v>
      </c>
      <c r="L338" s="9" t="n">
        <v>1.02</v>
      </c>
      <c r="M338" s="9" t="n">
        <v>6</v>
      </c>
      <c r="N338" s="9" t="n">
        <v>1</v>
      </c>
      <c r="O338" s="2" t="n">
        <v>0</v>
      </c>
      <c r="P338" s="2" t="n">
        <v>0</v>
      </c>
      <c r="Q338" s="2" t="n">
        <v>0</v>
      </c>
      <c r="R338" s="2" t="n">
        <v>4</v>
      </c>
      <c r="S338" s="81" t="s">
        <v>2201</v>
      </c>
      <c r="T338" s="1" t="s">
        <v>2202</v>
      </c>
    </row>
    <row r="339" customFormat="false" ht="15.75" hidden="false" customHeight="false" outlineLevel="0" collapsed="false">
      <c r="A339" s="2" t="s">
        <v>2203</v>
      </c>
      <c r="B339" s="9" t="s">
        <v>951</v>
      </c>
      <c r="C339" s="1" t="s">
        <v>951</v>
      </c>
      <c r="D339" s="72" t="s">
        <v>951</v>
      </c>
      <c r="E339" s="9" t="s">
        <v>951</v>
      </c>
      <c r="F339" s="9" t="n">
        <v>55</v>
      </c>
      <c r="G339" s="9" t="n">
        <v>65</v>
      </c>
      <c r="H339" s="1" t="s">
        <v>2204</v>
      </c>
      <c r="I339" s="1" t="s">
        <v>2205</v>
      </c>
      <c r="J339" s="1" t="s">
        <v>2206</v>
      </c>
      <c r="K339" s="83" t="n">
        <f aca="false">73/35</f>
        <v>2.08571428571429</v>
      </c>
      <c r="L339" s="9" t="n">
        <v>1</v>
      </c>
      <c r="M339" s="9" t="s">
        <v>951</v>
      </c>
      <c r="N339" s="9" t="s">
        <v>951</v>
      </c>
      <c r="O339" s="2" t="s">
        <v>951</v>
      </c>
      <c r="P339" s="2" t="s">
        <v>951</v>
      </c>
      <c r="Q339" s="2" t="s">
        <v>951</v>
      </c>
      <c r="R339" s="2" t="s">
        <v>951</v>
      </c>
      <c r="S339" s="23" t="s">
        <v>951</v>
      </c>
      <c r="T339" s="80" t="s">
        <v>2207</v>
      </c>
    </row>
    <row r="340" customFormat="false" ht="15.75" hidden="false" customHeight="false" outlineLevel="0" collapsed="false">
      <c r="A340" s="2" t="s">
        <v>2208</v>
      </c>
      <c r="B340" s="9" t="s">
        <v>951</v>
      </c>
      <c r="C340" s="1" t="s">
        <v>951</v>
      </c>
      <c r="D340" s="72" t="s">
        <v>951</v>
      </c>
      <c r="E340" s="9" t="s">
        <v>951</v>
      </c>
      <c r="F340" s="9" t="n">
        <v>55</v>
      </c>
      <c r="G340" s="9" t="n">
        <v>65</v>
      </c>
      <c r="H340" s="1" t="s">
        <v>2204</v>
      </c>
      <c r="I340" s="1" t="s">
        <v>2205</v>
      </c>
      <c r="J340" s="1" t="s">
        <v>2206</v>
      </c>
      <c r="K340" s="83" t="n">
        <f aca="false">73/35</f>
        <v>2.08571428571429</v>
      </c>
      <c r="L340" s="9" t="n">
        <v>1</v>
      </c>
      <c r="M340" s="9" t="s">
        <v>951</v>
      </c>
      <c r="N340" s="9" t="s">
        <v>951</v>
      </c>
      <c r="O340" s="2" t="s">
        <v>951</v>
      </c>
      <c r="P340" s="2" t="s">
        <v>951</v>
      </c>
      <c r="Q340" s="2" t="s">
        <v>951</v>
      </c>
      <c r="R340" s="2" t="s">
        <v>951</v>
      </c>
      <c r="S340" s="23" t="s">
        <v>951</v>
      </c>
      <c r="T340" s="80" t="s">
        <v>2207</v>
      </c>
    </row>
    <row r="341" customFormat="false" ht="15.75" hidden="false" customHeight="false" outlineLevel="0" collapsed="false">
      <c r="A341" s="2" t="s">
        <v>2209</v>
      </c>
      <c r="B341" s="9" t="n">
        <v>2015</v>
      </c>
      <c r="C341" s="1" t="s">
        <v>2210</v>
      </c>
      <c r="D341" s="9" t="s">
        <v>951</v>
      </c>
      <c r="E341" s="9" t="s">
        <v>951</v>
      </c>
      <c r="F341" s="9" t="s">
        <v>951</v>
      </c>
      <c r="G341" s="9" t="n">
        <v>335</v>
      </c>
      <c r="H341" s="1" t="s">
        <v>951</v>
      </c>
      <c r="I341" s="1"/>
      <c r="J341" s="1" t="s">
        <v>951</v>
      </c>
      <c r="K341" s="77" t="s">
        <v>951</v>
      </c>
      <c r="L341" s="9" t="s">
        <v>951</v>
      </c>
      <c r="M341" s="9" t="s">
        <v>951</v>
      </c>
      <c r="N341" s="9" t="s">
        <v>951</v>
      </c>
      <c r="O341" s="2" t="s">
        <v>951</v>
      </c>
      <c r="P341" s="2" t="s">
        <v>951</v>
      </c>
      <c r="Q341" s="2" t="s">
        <v>951</v>
      </c>
      <c r="R341" s="2" t="s">
        <v>951</v>
      </c>
      <c r="S341" s="23" t="s">
        <v>951</v>
      </c>
      <c r="T341" s="1" t="s">
        <v>2211</v>
      </c>
    </row>
    <row r="342" customFormat="false" ht="15.75" hidden="false" customHeight="false" outlineLevel="0" collapsed="false">
      <c r="A342" s="2" t="s">
        <v>2212</v>
      </c>
      <c r="B342" s="9" t="n">
        <v>2014</v>
      </c>
      <c r="C342" s="1" t="s">
        <v>970</v>
      </c>
      <c r="D342" s="9" t="s">
        <v>951</v>
      </c>
      <c r="E342" s="9" t="s">
        <v>951</v>
      </c>
      <c r="F342" s="9" t="s">
        <v>951</v>
      </c>
      <c r="G342" s="9" t="n">
        <v>133</v>
      </c>
      <c r="H342" s="2" t="s">
        <v>951</v>
      </c>
      <c r="I342" s="1"/>
      <c r="J342" s="1" t="s">
        <v>2213</v>
      </c>
      <c r="K342" s="77" t="n">
        <f aca="false">179/20</f>
        <v>8.95</v>
      </c>
      <c r="L342" s="9" t="n">
        <v>1</v>
      </c>
      <c r="M342" s="9" t="s">
        <v>951</v>
      </c>
      <c r="N342" s="9" t="s">
        <v>951</v>
      </c>
      <c r="O342" s="2" t="s">
        <v>951</v>
      </c>
      <c r="P342" s="2" t="s">
        <v>951</v>
      </c>
      <c r="Q342" s="2" t="s">
        <v>951</v>
      </c>
      <c r="R342" s="2" t="s">
        <v>951</v>
      </c>
      <c r="S342" s="23" t="s">
        <v>951</v>
      </c>
      <c r="T342" s="1" t="s">
        <v>2214</v>
      </c>
    </row>
    <row r="343" customFormat="false" ht="15.75" hidden="false" customHeight="false" outlineLevel="0" collapsed="false">
      <c r="A343" s="2" t="s">
        <v>2215</v>
      </c>
      <c r="B343" s="9" t="s">
        <v>951</v>
      </c>
      <c r="C343" s="1" t="s">
        <v>951</v>
      </c>
      <c r="D343" s="9" t="s">
        <v>951</v>
      </c>
      <c r="E343" s="9" t="s">
        <v>951</v>
      </c>
      <c r="F343" s="9" t="s">
        <v>951</v>
      </c>
      <c r="G343" s="1" t="s">
        <v>951</v>
      </c>
      <c r="H343" s="1" t="s">
        <v>951</v>
      </c>
      <c r="I343" s="1" t="s">
        <v>951</v>
      </c>
      <c r="J343" s="1" t="s">
        <v>951</v>
      </c>
      <c r="K343" s="9" t="s">
        <v>951</v>
      </c>
      <c r="L343" s="9" t="n">
        <v>1</v>
      </c>
      <c r="M343" s="9" t="s">
        <v>951</v>
      </c>
      <c r="N343" s="9" t="s">
        <v>951</v>
      </c>
      <c r="O343" s="2" t="s">
        <v>951</v>
      </c>
      <c r="P343" s="2" t="s">
        <v>951</v>
      </c>
      <c r="Q343" s="2" t="s">
        <v>951</v>
      </c>
      <c r="R343" s="2" t="s">
        <v>951</v>
      </c>
      <c r="S343" s="23" t="s">
        <v>951</v>
      </c>
      <c r="T343" s="1" t="s">
        <v>951</v>
      </c>
    </row>
    <row r="344" customFormat="false" ht="15.75" hidden="false" customHeight="false" outlineLevel="0" collapsed="false">
      <c r="A344" s="2" t="s">
        <v>2216</v>
      </c>
      <c r="B344" s="9" t="n">
        <v>2005</v>
      </c>
      <c r="C344" s="1" t="s">
        <v>997</v>
      </c>
      <c r="D344" s="9" t="s">
        <v>951</v>
      </c>
      <c r="E344" s="9" t="s">
        <v>951</v>
      </c>
      <c r="F344" s="9" t="s">
        <v>951</v>
      </c>
      <c r="G344" s="9" t="n">
        <v>877</v>
      </c>
      <c r="H344" s="1" t="s">
        <v>951</v>
      </c>
      <c r="I344" s="1"/>
      <c r="J344" s="1" t="s">
        <v>2217</v>
      </c>
      <c r="K344" s="77" t="n">
        <f aca="false">20/19</f>
        <v>1.052631579</v>
      </c>
      <c r="L344" s="9" t="n">
        <v>1.170427</v>
      </c>
      <c r="M344" s="9" t="n">
        <v>121</v>
      </c>
      <c r="N344" s="9" t="n">
        <v>1</v>
      </c>
      <c r="O344" s="2" t="n">
        <v>13</v>
      </c>
      <c r="P344" s="2" t="n">
        <v>7</v>
      </c>
      <c r="Q344" s="2" t="n">
        <v>0</v>
      </c>
      <c r="R344" s="2" t="n">
        <v>5</v>
      </c>
      <c r="S344" s="81" t="s">
        <v>2218</v>
      </c>
      <c r="T344" s="1" t="s">
        <v>2219</v>
      </c>
    </row>
    <row r="345" customFormat="false" ht="15.75" hidden="false" customHeight="false" outlineLevel="0" collapsed="false">
      <c r="A345" s="2" t="s">
        <v>2220</v>
      </c>
      <c r="B345" s="9" t="n">
        <v>2014</v>
      </c>
      <c r="C345" s="1" t="s">
        <v>2221</v>
      </c>
      <c r="D345" s="9" t="s">
        <v>951</v>
      </c>
      <c r="E345" s="9" t="s">
        <v>951</v>
      </c>
      <c r="F345" s="9" t="s">
        <v>951</v>
      </c>
      <c r="G345" s="9" t="n">
        <v>28</v>
      </c>
      <c r="H345" s="2" t="s">
        <v>951</v>
      </c>
      <c r="I345" s="1"/>
      <c r="J345" s="1" t="s">
        <v>2222</v>
      </c>
      <c r="K345" s="77" t="n">
        <f aca="false">24/18</f>
        <v>1.333333333</v>
      </c>
      <c r="L345" s="9" t="n">
        <v>1</v>
      </c>
      <c r="M345" s="9" t="s">
        <v>951</v>
      </c>
      <c r="N345" s="9" t="s">
        <v>951</v>
      </c>
      <c r="O345" s="2" t="s">
        <v>951</v>
      </c>
      <c r="P345" s="2" t="s">
        <v>951</v>
      </c>
      <c r="Q345" s="2" t="s">
        <v>951</v>
      </c>
      <c r="R345" s="2" t="s">
        <v>951</v>
      </c>
      <c r="S345" s="23" t="s">
        <v>951</v>
      </c>
      <c r="T345" s="1" t="s">
        <v>2223</v>
      </c>
    </row>
    <row r="346" customFormat="false" ht="15.75" hidden="false" customHeight="false" outlineLevel="0" collapsed="false">
      <c r="A346" s="2" t="s">
        <v>2224</v>
      </c>
      <c r="B346" s="9" t="n">
        <v>2006</v>
      </c>
      <c r="C346" s="1" t="s">
        <v>959</v>
      </c>
      <c r="D346" s="9" t="s">
        <v>951</v>
      </c>
      <c r="E346" s="9" t="s">
        <v>951</v>
      </c>
      <c r="F346" s="9" t="s">
        <v>951</v>
      </c>
      <c r="G346" s="9" t="n">
        <v>32</v>
      </c>
      <c r="H346" s="1" t="s">
        <v>951</v>
      </c>
      <c r="I346" s="1"/>
      <c r="J346" s="1" t="s">
        <v>951</v>
      </c>
      <c r="K346" s="77" t="s">
        <v>951</v>
      </c>
      <c r="L346" s="9" t="n">
        <v>1.1</v>
      </c>
      <c r="M346" s="9" t="s">
        <v>951</v>
      </c>
      <c r="N346" s="9" t="s">
        <v>951</v>
      </c>
      <c r="O346" s="2" t="s">
        <v>951</v>
      </c>
      <c r="P346" s="2" t="s">
        <v>951</v>
      </c>
      <c r="Q346" s="2" t="s">
        <v>951</v>
      </c>
      <c r="R346" s="2" t="s">
        <v>951</v>
      </c>
      <c r="S346" s="23" t="s">
        <v>951</v>
      </c>
      <c r="T346" s="1" t="s">
        <v>2225</v>
      </c>
    </row>
    <row r="347" customFormat="false" ht="15.75" hidden="false" customHeight="false" outlineLevel="0" collapsed="false">
      <c r="A347" s="2" t="s">
        <v>2226</v>
      </c>
      <c r="B347" s="9" t="n">
        <v>2012</v>
      </c>
      <c r="C347" s="1" t="s">
        <v>970</v>
      </c>
      <c r="D347" s="9" t="s">
        <v>951</v>
      </c>
      <c r="E347" s="9" t="s">
        <v>951</v>
      </c>
      <c r="F347" s="9" t="s">
        <v>951</v>
      </c>
      <c r="G347" s="9" t="n">
        <v>123</v>
      </c>
      <c r="H347" s="2" t="s">
        <v>951</v>
      </c>
      <c r="I347" s="1"/>
      <c r="J347" s="1" t="s">
        <v>2227</v>
      </c>
      <c r="K347" s="77" t="n">
        <f aca="false">56/20</f>
        <v>2.8</v>
      </c>
      <c r="L347" s="9" t="n">
        <v>1.16</v>
      </c>
      <c r="M347" s="9" t="s">
        <v>951</v>
      </c>
      <c r="N347" s="9" t="s">
        <v>951</v>
      </c>
      <c r="O347" s="2" t="s">
        <v>951</v>
      </c>
      <c r="P347" s="2" t="s">
        <v>951</v>
      </c>
      <c r="Q347" s="2" t="s">
        <v>951</v>
      </c>
      <c r="R347" s="2" t="s">
        <v>951</v>
      </c>
      <c r="S347" s="23" t="s">
        <v>951</v>
      </c>
      <c r="T347" s="1" t="s">
        <v>2228</v>
      </c>
    </row>
    <row r="348" customFormat="false" ht="15.75" hidden="false" customHeight="false" outlineLevel="0" collapsed="false">
      <c r="A348" s="2" t="s">
        <v>2229</v>
      </c>
      <c r="B348" s="9" t="n">
        <v>2006</v>
      </c>
      <c r="C348" s="39" t="s">
        <v>970</v>
      </c>
      <c r="D348" s="72" t="n">
        <v>4.981</v>
      </c>
      <c r="E348" s="9" t="n">
        <v>106</v>
      </c>
      <c r="F348" s="9" t="n">
        <v>151</v>
      </c>
      <c r="G348" s="9" t="n">
        <v>234</v>
      </c>
      <c r="H348" s="1" t="s">
        <v>2230</v>
      </c>
      <c r="I348" s="1" t="s">
        <v>2231</v>
      </c>
      <c r="J348" s="1" t="s">
        <v>2230</v>
      </c>
      <c r="K348" s="77" t="n">
        <f aca="false">14/19</f>
        <v>0.7368421053</v>
      </c>
      <c r="L348" s="9" t="n">
        <v>1</v>
      </c>
      <c r="M348" s="9" t="s">
        <v>951</v>
      </c>
      <c r="N348" s="9" t="s">
        <v>951</v>
      </c>
      <c r="O348" s="2" t="s">
        <v>951</v>
      </c>
      <c r="P348" s="2" t="s">
        <v>951</v>
      </c>
      <c r="Q348" s="2" t="s">
        <v>951</v>
      </c>
      <c r="R348" s="2" t="s">
        <v>951</v>
      </c>
      <c r="S348" s="23" t="s">
        <v>951</v>
      </c>
      <c r="T348" s="1" t="s">
        <v>2232</v>
      </c>
    </row>
    <row r="349" customFormat="false" ht="15.75" hidden="false" customHeight="false" outlineLevel="0" collapsed="false">
      <c r="A349" s="2" t="s">
        <v>2233</v>
      </c>
      <c r="B349" s="9" t="n">
        <v>2005</v>
      </c>
      <c r="C349" s="1" t="s">
        <v>1132</v>
      </c>
      <c r="D349" s="72" t="n">
        <v>14.63</v>
      </c>
      <c r="E349" s="9" t="n">
        <v>107</v>
      </c>
      <c r="F349" s="9" t="n">
        <v>888</v>
      </c>
      <c r="G349" s="9" t="n">
        <v>1273</v>
      </c>
      <c r="H349" s="1" t="s">
        <v>2234</v>
      </c>
      <c r="I349" s="1" t="s">
        <v>2235</v>
      </c>
      <c r="J349" s="39" t="s">
        <v>2236</v>
      </c>
      <c r="K349" s="83" t="n">
        <f aca="false">59/24</f>
        <v>2.458333333</v>
      </c>
      <c r="L349" s="9" t="n">
        <v>1</v>
      </c>
      <c r="M349" s="9" t="s">
        <v>951</v>
      </c>
      <c r="N349" s="9" t="s">
        <v>951</v>
      </c>
      <c r="O349" s="2" t="s">
        <v>951</v>
      </c>
      <c r="P349" s="2" t="s">
        <v>951</v>
      </c>
      <c r="Q349" s="2" t="s">
        <v>951</v>
      </c>
      <c r="R349" s="2" t="s">
        <v>951</v>
      </c>
      <c r="S349" s="23" t="s">
        <v>951</v>
      </c>
      <c r="T349" s="80" t="s">
        <v>2237</v>
      </c>
    </row>
    <row r="350" customFormat="false" ht="15.75" hidden="false" customHeight="false" outlineLevel="0" collapsed="false">
      <c r="A350" s="2" t="s">
        <v>2238</v>
      </c>
      <c r="B350" s="97" t="n">
        <v>2008</v>
      </c>
      <c r="C350" s="39" t="s">
        <v>2239</v>
      </c>
      <c r="D350" s="96" t="s">
        <v>951</v>
      </c>
      <c r="E350" s="97" t="n">
        <v>21</v>
      </c>
      <c r="F350" s="97" t="n">
        <v>31</v>
      </c>
      <c r="G350" s="97" t="n">
        <v>41</v>
      </c>
      <c r="H350" s="98" t="s">
        <v>2240</v>
      </c>
      <c r="I350" s="98" t="s">
        <v>2241</v>
      </c>
      <c r="J350" s="98" t="s">
        <v>2242</v>
      </c>
      <c r="K350" s="77" t="n">
        <f aca="false">64/30</f>
        <v>2.133333333</v>
      </c>
      <c r="L350" s="9" t="n">
        <v>1</v>
      </c>
      <c r="M350" s="9" t="s">
        <v>951</v>
      </c>
      <c r="N350" s="9" t="s">
        <v>951</v>
      </c>
      <c r="O350" s="2" t="s">
        <v>951</v>
      </c>
      <c r="P350" s="2" t="s">
        <v>951</v>
      </c>
      <c r="Q350" s="2" t="s">
        <v>951</v>
      </c>
      <c r="R350" s="2" t="s">
        <v>951</v>
      </c>
      <c r="S350" s="23" t="s">
        <v>951</v>
      </c>
      <c r="T350" s="33" t="s">
        <v>2243</v>
      </c>
    </row>
    <row r="351" customFormat="false" ht="15.75" hidden="false" customHeight="false" outlineLevel="0" collapsed="false">
      <c r="A351" s="2" t="s">
        <v>2244</v>
      </c>
      <c r="B351" s="9" t="n">
        <v>2005</v>
      </c>
      <c r="C351" s="1" t="s">
        <v>951</v>
      </c>
      <c r="D351" s="72" t="s">
        <v>951</v>
      </c>
      <c r="E351" s="9" t="s">
        <v>951</v>
      </c>
      <c r="F351" s="9" t="n">
        <v>32</v>
      </c>
      <c r="G351" s="9" t="n">
        <v>40</v>
      </c>
      <c r="H351" s="1" t="s">
        <v>951</v>
      </c>
      <c r="I351" s="1" t="s">
        <v>951</v>
      </c>
      <c r="J351" s="1" t="s">
        <v>951</v>
      </c>
      <c r="K351" s="9" t="s">
        <v>951</v>
      </c>
      <c r="L351" s="9" t="n">
        <v>1</v>
      </c>
      <c r="M351" s="9" t="s">
        <v>951</v>
      </c>
      <c r="N351" s="9" t="s">
        <v>951</v>
      </c>
      <c r="O351" s="2" t="s">
        <v>951</v>
      </c>
      <c r="P351" s="2" t="s">
        <v>951</v>
      </c>
      <c r="Q351" s="2" t="s">
        <v>951</v>
      </c>
      <c r="R351" s="2" t="s">
        <v>951</v>
      </c>
      <c r="S351" s="23" t="s">
        <v>951</v>
      </c>
      <c r="T351" s="1" t="s">
        <v>2245</v>
      </c>
    </row>
    <row r="352" customFormat="false" ht="15.75" hidden="false" customHeight="false" outlineLevel="0" collapsed="false">
      <c r="A352" s="2" t="s">
        <v>2246</v>
      </c>
      <c r="B352" s="9" t="n">
        <v>2008</v>
      </c>
      <c r="C352" s="1" t="s">
        <v>967</v>
      </c>
      <c r="D352" s="9" t="s">
        <v>951</v>
      </c>
      <c r="E352" s="9" t="s">
        <v>951</v>
      </c>
      <c r="F352" s="9" t="s">
        <v>951</v>
      </c>
      <c r="G352" s="9" t="n">
        <v>1011</v>
      </c>
      <c r="H352" s="1" t="s">
        <v>951</v>
      </c>
      <c r="I352" s="1"/>
      <c r="J352" s="1" t="s">
        <v>951</v>
      </c>
      <c r="K352" s="77" t="s">
        <v>951</v>
      </c>
      <c r="L352" s="9" t="n">
        <v>1</v>
      </c>
      <c r="M352" s="9" t="s">
        <v>951</v>
      </c>
      <c r="N352" s="9" t="s">
        <v>951</v>
      </c>
      <c r="O352" s="2" t="s">
        <v>951</v>
      </c>
      <c r="P352" s="2" t="s">
        <v>951</v>
      </c>
      <c r="Q352" s="2" t="s">
        <v>951</v>
      </c>
      <c r="R352" s="2" t="s">
        <v>951</v>
      </c>
      <c r="S352" s="23" t="s">
        <v>951</v>
      </c>
      <c r="T352" s="78" t="s">
        <v>2247</v>
      </c>
    </row>
    <row r="353" customFormat="false" ht="15.75" hidden="false" customHeight="false" outlineLevel="0" collapsed="false">
      <c r="A353" s="2" t="s">
        <v>471</v>
      </c>
      <c r="B353" s="9" t="n">
        <v>2014</v>
      </c>
      <c r="C353" s="39" t="s">
        <v>970</v>
      </c>
      <c r="D353" s="9" t="s">
        <v>951</v>
      </c>
      <c r="E353" s="9" t="s">
        <v>951</v>
      </c>
      <c r="F353" s="9" t="s">
        <v>951</v>
      </c>
      <c r="G353" s="9" t="n">
        <v>301</v>
      </c>
      <c r="H353" s="2" t="s">
        <v>951</v>
      </c>
      <c r="I353" s="1"/>
      <c r="J353" s="1" t="s">
        <v>2248</v>
      </c>
      <c r="K353" s="77" t="n">
        <f aca="false">21/12</f>
        <v>1.75</v>
      </c>
      <c r="L353" s="9" t="n">
        <v>2.141</v>
      </c>
      <c r="M353" s="9" t="n">
        <v>412</v>
      </c>
      <c r="N353" s="9" t="n">
        <v>3</v>
      </c>
      <c r="O353" s="2" t="n">
        <v>8</v>
      </c>
      <c r="P353" s="2" t="n">
        <v>127</v>
      </c>
      <c r="Q353" s="2" t="n">
        <v>21</v>
      </c>
      <c r="R353" s="2" t="n">
        <v>19</v>
      </c>
      <c r="S353" s="81" t="s">
        <v>2249</v>
      </c>
      <c r="T353" s="23" t="s">
        <v>2250</v>
      </c>
    </row>
    <row r="354" customFormat="false" ht="15.75" hidden="false" customHeight="false" outlineLevel="0" collapsed="false">
      <c r="A354" s="2" t="s">
        <v>510</v>
      </c>
      <c r="B354" s="9" t="n">
        <v>2016</v>
      </c>
      <c r="C354" s="39" t="s">
        <v>1001</v>
      </c>
      <c r="D354" s="9" t="s">
        <v>951</v>
      </c>
      <c r="E354" s="9" t="s">
        <v>951</v>
      </c>
      <c r="F354" s="9" t="s">
        <v>951</v>
      </c>
      <c r="G354" s="9" t="n">
        <v>51</v>
      </c>
      <c r="H354" s="1" t="s">
        <v>951</v>
      </c>
      <c r="I354" s="1"/>
      <c r="J354" s="1" t="s">
        <v>1920</v>
      </c>
      <c r="K354" s="77" t="n">
        <f aca="false">26/14</f>
        <v>1.857142857</v>
      </c>
      <c r="L354" s="9" t="n">
        <v>1</v>
      </c>
      <c r="M354" s="9" t="n">
        <v>43</v>
      </c>
      <c r="N354" s="9" t="n">
        <v>3</v>
      </c>
      <c r="O354" s="2" t="n">
        <v>2</v>
      </c>
      <c r="P354" s="2" t="n">
        <v>0</v>
      </c>
      <c r="Q354" s="2" t="n">
        <v>3</v>
      </c>
      <c r="R354" s="2" t="n">
        <v>1</v>
      </c>
      <c r="S354" s="81" t="s">
        <v>2251</v>
      </c>
      <c r="T354" s="1" t="s">
        <v>2252</v>
      </c>
    </row>
    <row r="355" customFormat="false" ht="15.75" hidden="false" customHeight="false" outlineLevel="0" collapsed="false">
      <c r="A355" s="2" t="s">
        <v>2253</v>
      </c>
      <c r="B355" s="97" t="s">
        <v>951</v>
      </c>
      <c r="C355" s="98" t="s">
        <v>951</v>
      </c>
      <c r="D355" s="96" t="s">
        <v>951</v>
      </c>
      <c r="E355" s="97" t="s">
        <v>951</v>
      </c>
      <c r="F355" s="97" t="s">
        <v>951</v>
      </c>
      <c r="G355" s="97" t="s">
        <v>951</v>
      </c>
      <c r="H355" s="98" t="s">
        <v>951</v>
      </c>
      <c r="I355" s="98" t="s">
        <v>951</v>
      </c>
      <c r="J355" s="97" t="s">
        <v>951</v>
      </c>
      <c r="K355" s="97" t="s">
        <v>951</v>
      </c>
      <c r="L355" s="9" t="n">
        <v>1</v>
      </c>
      <c r="M355" s="9" t="s">
        <v>951</v>
      </c>
      <c r="N355" s="9" t="s">
        <v>951</v>
      </c>
      <c r="O355" s="2" t="s">
        <v>951</v>
      </c>
      <c r="P355" s="2" t="s">
        <v>951</v>
      </c>
      <c r="Q355" s="2" t="s">
        <v>951</v>
      </c>
      <c r="R355" s="2" t="s">
        <v>951</v>
      </c>
      <c r="S355" s="23" t="s">
        <v>951</v>
      </c>
      <c r="T355" s="33" t="s">
        <v>951</v>
      </c>
    </row>
    <row r="356" customFormat="false" ht="15.75" hidden="false" customHeight="false" outlineLevel="0" collapsed="false">
      <c r="A356" s="2" t="s">
        <v>2254</v>
      </c>
      <c r="B356" s="9" t="n">
        <v>2006</v>
      </c>
      <c r="C356" s="1" t="s">
        <v>2255</v>
      </c>
      <c r="D356" s="72" t="s">
        <v>951</v>
      </c>
      <c r="E356" s="9" t="s">
        <v>951</v>
      </c>
      <c r="F356" s="9" t="n">
        <v>281</v>
      </c>
      <c r="G356" s="9" t="n">
        <v>494</v>
      </c>
      <c r="H356" s="1" t="s">
        <v>2256</v>
      </c>
      <c r="I356" s="1" t="s">
        <v>2257</v>
      </c>
      <c r="J356" s="78" t="s">
        <v>2258</v>
      </c>
      <c r="K356" s="83" t="n">
        <f aca="false">50/21</f>
        <v>2.380952381</v>
      </c>
      <c r="L356" s="9" t="n">
        <v>1</v>
      </c>
      <c r="M356" s="9" t="s">
        <v>951</v>
      </c>
      <c r="N356" s="9" t="s">
        <v>951</v>
      </c>
      <c r="O356" s="2" t="s">
        <v>951</v>
      </c>
      <c r="P356" s="2" t="s">
        <v>951</v>
      </c>
      <c r="Q356" s="2" t="s">
        <v>951</v>
      </c>
      <c r="R356" s="2" t="s">
        <v>951</v>
      </c>
      <c r="S356" s="23" t="s">
        <v>951</v>
      </c>
      <c r="T356" s="80" t="s">
        <v>2259</v>
      </c>
    </row>
    <row r="357" customFormat="false" ht="15.75" hidden="false" customHeight="false" outlineLevel="0" collapsed="false">
      <c r="A357" s="2" t="s">
        <v>2260</v>
      </c>
      <c r="B357" s="9" t="n">
        <v>2010</v>
      </c>
      <c r="C357" s="1" t="s">
        <v>1045</v>
      </c>
      <c r="D357" s="72" t="n">
        <v>32.072</v>
      </c>
      <c r="E357" s="9" t="n">
        <v>125</v>
      </c>
      <c r="F357" s="9" t="n">
        <v>3432</v>
      </c>
      <c r="G357" s="9" t="n">
        <v>21646</v>
      </c>
      <c r="H357" s="1" t="s">
        <v>2261</v>
      </c>
      <c r="I357" s="1" t="s">
        <v>2262</v>
      </c>
      <c r="J357" s="1" t="s">
        <v>2263</v>
      </c>
      <c r="K357" s="77" t="n">
        <f aca="false">187/22</f>
        <v>8.5</v>
      </c>
      <c r="L357" s="9" t="n">
        <v>1.91</v>
      </c>
      <c r="M357" s="9" t="n">
        <v>7718</v>
      </c>
      <c r="N357" s="9" t="n">
        <v>54</v>
      </c>
      <c r="O357" s="2" t="n">
        <v>387</v>
      </c>
      <c r="P357" s="2" t="n">
        <v>996</v>
      </c>
      <c r="Q357" s="2" t="n">
        <v>847</v>
      </c>
      <c r="R357" s="2" t="n">
        <v>264</v>
      </c>
      <c r="S357" s="81" t="s">
        <v>2264</v>
      </c>
      <c r="T357" s="80" t="s">
        <v>2265</v>
      </c>
    </row>
    <row r="358" customFormat="false" ht="15.75" hidden="false" customHeight="false" outlineLevel="0" collapsed="false">
      <c r="A358" s="2" t="s">
        <v>2266</v>
      </c>
      <c r="B358" s="9" t="n">
        <v>2010</v>
      </c>
      <c r="C358" s="1" t="s">
        <v>1045</v>
      </c>
      <c r="D358" s="72" t="n">
        <v>32.072</v>
      </c>
      <c r="E358" s="9" t="n">
        <v>125</v>
      </c>
      <c r="F358" s="9" t="n">
        <v>3432</v>
      </c>
      <c r="G358" s="9" t="n">
        <v>21646</v>
      </c>
      <c r="H358" s="1" t="s">
        <v>2261</v>
      </c>
      <c r="I358" s="1" t="s">
        <v>2262</v>
      </c>
      <c r="J358" s="1" t="s">
        <v>2263</v>
      </c>
      <c r="K358" s="77" t="n">
        <f aca="false">187/22</f>
        <v>8.5</v>
      </c>
      <c r="L358" s="9" t="n">
        <v>1.91</v>
      </c>
      <c r="M358" s="9" t="n">
        <v>7718</v>
      </c>
      <c r="N358" s="9" t="n">
        <v>54</v>
      </c>
      <c r="O358" s="2" t="n">
        <v>387</v>
      </c>
      <c r="P358" s="2" t="n">
        <v>996</v>
      </c>
      <c r="Q358" s="2" t="n">
        <v>847</v>
      </c>
      <c r="R358" s="2" t="n">
        <v>264</v>
      </c>
      <c r="S358" s="81" t="s">
        <v>2264</v>
      </c>
      <c r="T358" s="80" t="s">
        <v>2265</v>
      </c>
    </row>
    <row r="359" customFormat="false" ht="15.75" hidden="false" customHeight="false" outlineLevel="0" collapsed="false">
      <c r="A359" s="2" t="s">
        <v>2267</v>
      </c>
      <c r="B359" s="9" t="n">
        <v>2009</v>
      </c>
      <c r="C359" s="1" t="s">
        <v>959</v>
      </c>
      <c r="D359" s="72" t="n">
        <v>2.576</v>
      </c>
      <c r="E359" s="9" t="n">
        <v>74</v>
      </c>
      <c r="F359" s="9" t="n">
        <v>71</v>
      </c>
      <c r="G359" s="9" t="n">
        <v>90</v>
      </c>
      <c r="H359" s="1" t="s">
        <v>2268</v>
      </c>
      <c r="I359" s="1" t="s">
        <v>2269</v>
      </c>
      <c r="J359" s="78" t="s">
        <v>2270</v>
      </c>
      <c r="K359" s="83" t="n">
        <f aca="false">15/11</f>
        <v>1.363636364</v>
      </c>
      <c r="L359" s="9" t="n">
        <v>1</v>
      </c>
      <c r="M359" s="9" t="s">
        <v>951</v>
      </c>
      <c r="N359" s="9" t="s">
        <v>951</v>
      </c>
      <c r="O359" s="2" t="s">
        <v>951</v>
      </c>
      <c r="P359" s="2" t="s">
        <v>951</v>
      </c>
      <c r="Q359" s="2" t="s">
        <v>951</v>
      </c>
      <c r="R359" s="2" t="s">
        <v>951</v>
      </c>
      <c r="S359" s="23" t="s">
        <v>951</v>
      </c>
      <c r="T359" s="80" t="s">
        <v>2271</v>
      </c>
    </row>
    <row r="360" customFormat="false" ht="15.75" hidden="false" customHeight="false" outlineLevel="0" collapsed="false">
      <c r="A360" s="2" t="s">
        <v>2272</v>
      </c>
      <c r="B360" s="9" t="n">
        <v>2010</v>
      </c>
      <c r="C360" s="1" t="s">
        <v>1038</v>
      </c>
      <c r="D360" s="72" t="n">
        <v>10.8</v>
      </c>
      <c r="E360" s="9" t="n">
        <v>83</v>
      </c>
      <c r="F360" s="9" t="n">
        <v>314</v>
      </c>
      <c r="G360" s="9" t="n">
        <v>619</v>
      </c>
      <c r="H360" s="1" t="s">
        <v>2273</v>
      </c>
      <c r="I360" s="2" t="s">
        <v>2274</v>
      </c>
      <c r="J360" s="1" t="s">
        <v>2275</v>
      </c>
      <c r="K360" s="77" t="n">
        <f aca="false">22/12</f>
        <v>1.833333333</v>
      </c>
      <c r="L360" s="9" t="n">
        <v>1</v>
      </c>
      <c r="M360" s="9" t="s">
        <v>951</v>
      </c>
      <c r="N360" s="9" t="s">
        <v>951</v>
      </c>
      <c r="O360" s="2" t="s">
        <v>951</v>
      </c>
      <c r="P360" s="2" t="s">
        <v>951</v>
      </c>
      <c r="Q360" s="2" t="s">
        <v>951</v>
      </c>
      <c r="R360" s="2" t="s">
        <v>951</v>
      </c>
      <c r="S360" s="23" t="s">
        <v>951</v>
      </c>
      <c r="T360" s="1" t="s">
        <v>2276</v>
      </c>
    </row>
    <row r="361" customFormat="false" ht="15.75" hidden="false" customHeight="false" outlineLevel="0" collapsed="false">
      <c r="A361" s="2" t="s">
        <v>511</v>
      </c>
      <c r="B361" s="9" t="n">
        <v>2016</v>
      </c>
      <c r="C361" s="1" t="s">
        <v>2277</v>
      </c>
      <c r="D361" s="9" t="s">
        <v>951</v>
      </c>
      <c r="E361" s="9" t="s">
        <v>951</v>
      </c>
      <c r="F361" s="9" t="s">
        <v>951</v>
      </c>
      <c r="G361" s="9" t="n">
        <v>260</v>
      </c>
      <c r="H361" s="1" t="s">
        <v>951</v>
      </c>
      <c r="I361" s="1"/>
      <c r="J361" s="1" t="s">
        <v>2278</v>
      </c>
      <c r="K361" s="77" t="n">
        <f aca="false">94/24</f>
        <v>3.916666667</v>
      </c>
      <c r="L361" s="9" t="n">
        <v>1</v>
      </c>
      <c r="M361" s="9" t="n">
        <v>5</v>
      </c>
      <c r="N361" s="9" t="n">
        <v>1</v>
      </c>
      <c r="O361" s="2" t="n">
        <v>0</v>
      </c>
      <c r="P361" s="2" t="n">
        <v>5</v>
      </c>
      <c r="Q361" s="2" t="n">
        <v>0</v>
      </c>
      <c r="R361" s="2" t="n">
        <v>14</v>
      </c>
      <c r="S361" s="81" t="s">
        <v>2279</v>
      </c>
      <c r="T361" s="1" t="s">
        <v>2280</v>
      </c>
    </row>
    <row r="362" customFormat="false" ht="15.75" hidden="false" customHeight="false" outlineLevel="0" collapsed="false">
      <c r="A362" s="2" t="s">
        <v>2281</v>
      </c>
      <c r="B362" s="9" t="n">
        <v>2013</v>
      </c>
      <c r="C362" s="1" t="s">
        <v>970</v>
      </c>
      <c r="D362" s="9" t="s">
        <v>951</v>
      </c>
      <c r="E362" s="9" t="s">
        <v>951</v>
      </c>
      <c r="F362" s="9" t="s">
        <v>951</v>
      </c>
      <c r="G362" s="9" t="n">
        <v>86</v>
      </c>
      <c r="H362" s="2" t="s">
        <v>951</v>
      </c>
      <c r="I362" s="1"/>
      <c r="J362" s="1" t="s">
        <v>1670</v>
      </c>
      <c r="K362" s="77" t="n">
        <f aca="false">28/26</f>
        <v>1.076923077</v>
      </c>
      <c r="L362" s="9" t="n">
        <v>1.01</v>
      </c>
      <c r="M362" s="9" t="n">
        <v>15</v>
      </c>
      <c r="N362" s="9" t="n">
        <v>3</v>
      </c>
      <c r="O362" s="2" t="n">
        <v>2</v>
      </c>
      <c r="P362" s="2" t="n">
        <v>0</v>
      </c>
      <c r="Q362" s="2" t="n">
        <v>2</v>
      </c>
      <c r="R362" s="2" t="n">
        <v>1</v>
      </c>
      <c r="S362" s="81" t="s">
        <v>2282</v>
      </c>
      <c r="T362" s="1" t="s">
        <v>2283</v>
      </c>
    </row>
    <row r="363" customFormat="false" ht="15.75" hidden="false" customHeight="false" outlineLevel="0" collapsed="false">
      <c r="A363" s="2" t="s">
        <v>2284</v>
      </c>
      <c r="B363" s="9" t="n">
        <v>2011</v>
      </c>
      <c r="C363" s="39" t="s">
        <v>959</v>
      </c>
      <c r="D363" s="72" t="n">
        <v>2.576</v>
      </c>
      <c r="E363" s="9" t="n">
        <v>74</v>
      </c>
      <c r="F363" s="9" t="n">
        <v>39</v>
      </c>
      <c r="G363" s="9" t="n">
        <v>85</v>
      </c>
      <c r="H363" s="1" t="s">
        <v>951</v>
      </c>
      <c r="I363" s="1" t="s">
        <v>951</v>
      </c>
      <c r="J363" s="1" t="s">
        <v>951</v>
      </c>
      <c r="K363" s="9" t="s">
        <v>951</v>
      </c>
      <c r="L363" s="9" t="n">
        <v>1</v>
      </c>
      <c r="M363" s="9" t="s">
        <v>951</v>
      </c>
      <c r="N363" s="9" t="s">
        <v>951</v>
      </c>
      <c r="O363" s="2" t="s">
        <v>951</v>
      </c>
      <c r="P363" s="2" t="s">
        <v>951</v>
      </c>
      <c r="Q363" s="2" t="s">
        <v>951</v>
      </c>
      <c r="R363" s="2" t="s">
        <v>951</v>
      </c>
      <c r="S363" s="23" t="s">
        <v>951</v>
      </c>
      <c r="T363" s="1" t="s">
        <v>2285</v>
      </c>
    </row>
    <row r="364" customFormat="false" ht="15.75" hidden="false" customHeight="false" outlineLevel="0" collapsed="false">
      <c r="A364" s="2" t="s">
        <v>2286</v>
      </c>
      <c r="B364" s="9" t="n">
        <v>2015</v>
      </c>
      <c r="C364" s="1" t="s">
        <v>970</v>
      </c>
      <c r="D364" s="9" t="s">
        <v>951</v>
      </c>
      <c r="E364" s="9" t="s">
        <v>951</v>
      </c>
      <c r="F364" s="9" t="s">
        <v>951</v>
      </c>
      <c r="G364" s="9" t="n">
        <v>19</v>
      </c>
      <c r="H364" s="1" t="s">
        <v>951</v>
      </c>
      <c r="I364" s="1"/>
      <c r="J364" s="1" t="s">
        <v>2287</v>
      </c>
      <c r="K364" s="77" t="n">
        <f aca="false">31/14</f>
        <v>2.214285714</v>
      </c>
      <c r="L364" s="9" t="n">
        <v>1.015</v>
      </c>
      <c r="M364" s="9" t="n">
        <v>158</v>
      </c>
      <c r="N364" s="9" t="n">
        <v>1</v>
      </c>
      <c r="O364" s="2" t="n">
        <v>1</v>
      </c>
      <c r="P364" s="2" t="n">
        <v>1</v>
      </c>
      <c r="Q364" s="2" t="n">
        <v>1</v>
      </c>
      <c r="R364" s="2" t="n">
        <v>5</v>
      </c>
      <c r="S364" s="81" t="s">
        <v>2288</v>
      </c>
      <c r="T364" s="1" t="s">
        <v>2289</v>
      </c>
    </row>
    <row r="365" customFormat="false" ht="15.75" hidden="false" customHeight="false" outlineLevel="0" collapsed="false">
      <c r="A365" s="2" t="s">
        <v>2290</v>
      </c>
      <c r="B365" s="9" t="n">
        <v>2020</v>
      </c>
      <c r="C365" s="1" t="s">
        <v>1116</v>
      </c>
      <c r="D365" s="9" t="s">
        <v>951</v>
      </c>
      <c r="E365" s="9" t="s">
        <v>951</v>
      </c>
      <c r="F365" s="9" t="s">
        <v>951</v>
      </c>
      <c r="G365" s="9" t="n">
        <v>0</v>
      </c>
      <c r="H365" s="2" t="s">
        <v>951</v>
      </c>
      <c r="I365" s="1"/>
      <c r="J365" s="1" t="s">
        <v>2291</v>
      </c>
      <c r="K365" s="77" t="n">
        <f aca="false">17/18</f>
        <v>0.9444444444</v>
      </c>
      <c r="L365" s="9" t="n">
        <v>1.22</v>
      </c>
      <c r="M365" s="9" t="n">
        <v>57</v>
      </c>
      <c r="N365" s="9" t="n">
        <v>2</v>
      </c>
      <c r="O365" s="2" t="n">
        <v>13</v>
      </c>
      <c r="P365" s="2" t="n">
        <v>31</v>
      </c>
      <c r="Q365" s="2" t="n">
        <v>2</v>
      </c>
      <c r="R365" s="2" t="n">
        <v>13</v>
      </c>
      <c r="S365" s="81" t="s">
        <v>2292</v>
      </c>
      <c r="T365" s="1" t="s">
        <v>2293</v>
      </c>
    </row>
    <row r="366" customFormat="false" ht="15.75" hidden="false" customHeight="false" outlineLevel="0" collapsed="false">
      <c r="A366" s="2" t="s">
        <v>33</v>
      </c>
      <c r="B366" s="9" t="n">
        <v>2006</v>
      </c>
      <c r="C366" s="1" t="s">
        <v>970</v>
      </c>
      <c r="D366" s="72" t="n">
        <v>4.981</v>
      </c>
      <c r="E366" s="9" t="n">
        <v>106</v>
      </c>
      <c r="F366" s="9" t="n">
        <v>87</v>
      </c>
      <c r="G366" s="9" t="n">
        <v>117</v>
      </c>
      <c r="H366" s="1" t="s">
        <v>2294</v>
      </c>
      <c r="I366" s="1" t="s">
        <v>2295</v>
      </c>
      <c r="J366" s="1" t="s">
        <v>2296</v>
      </c>
      <c r="K366" s="77" t="n">
        <f aca="false">49/47</f>
        <v>1.042553191</v>
      </c>
      <c r="L366" s="9" t="n">
        <v>1</v>
      </c>
      <c r="M366" s="9" t="s">
        <v>951</v>
      </c>
      <c r="N366" s="9" t="s">
        <v>951</v>
      </c>
      <c r="O366" s="2" t="s">
        <v>951</v>
      </c>
      <c r="P366" s="2" t="s">
        <v>951</v>
      </c>
      <c r="Q366" s="2" t="s">
        <v>951</v>
      </c>
      <c r="R366" s="2" t="s">
        <v>951</v>
      </c>
      <c r="S366" s="23" t="s">
        <v>951</v>
      </c>
      <c r="T366" s="80" t="s">
        <v>2297</v>
      </c>
    </row>
    <row r="367" customFormat="false" ht="15.75" hidden="false" customHeight="false" outlineLevel="0" collapsed="false">
      <c r="A367" s="2" t="s">
        <v>2298</v>
      </c>
      <c r="B367" s="9" t="n">
        <v>2014</v>
      </c>
      <c r="C367" s="1" t="s">
        <v>970</v>
      </c>
      <c r="D367" s="72" t="n">
        <v>4.981</v>
      </c>
      <c r="E367" s="9" t="n">
        <v>106</v>
      </c>
      <c r="F367" s="9" t="n">
        <v>708</v>
      </c>
      <c r="G367" s="9" t="n">
        <v>15106</v>
      </c>
      <c r="H367" s="1" t="s">
        <v>2299</v>
      </c>
      <c r="I367" s="1" t="s">
        <v>2300</v>
      </c>
      <c r="J367" s="78" t="s">
        <v>2301</v>
      </c>
      <c r="K367" s="83" t="n">
        <f aca="false">59/21</f>
        <v>2.80952380952381</v>
      </c>
      <c r="L367" s="9" t="n">
        <v>8.212</v>
      </c>
      <c r="M367" s="9" t="n">
        <v>421</v>
      </c>
      <c r="N367" s="9" t="n">
        <v>6</v>
      </c>
      <c r="O367" s="2" t="n">
        <v>5</v>
      </c>
      <c r="P367" s="2" t="n">
        <v>35</v>
      </c>
      <c r="Q367" s="2" t="n">
        <v>15</v>
      </c>
      <c r="R367" s="2" t="n">
        <v>164</v>
      </c>
      <c r="S367" s="79" t="s">
        <v>2302</v>
      </c>
      <c r="T367" s="1" t="s">
        <v>2303</v>
      </c>
    </row>
    <row r="368" customFormat="false" ht="15.75" hidden="false" customHeight="false" outlineLevel="0" collapsed="false">
      <c r="A368" s="2" t="s">
        <v>2304</v>
      </c>
      <c r="B368" s="9" t="n">
        <v>2014</v>
      </c>
      <c r="C368" s="1" t="s">
        <v>970</v>
      </c>
      <c r="D368" s="72" t="n">
        <v>4.981</v>
      </c>
      <c r="E368" s="9" t="n">
        <v>106</v>
      </c>
      <c r="F368" s="9" t="n">
        <v>708</v>
      </c>
      <c r="G368" s="9" t="n">
        <v>15106</v>
      </c>
      <c r="H368" s="1" t="s">
        <v>2299</v>
      </c>
      <c r="I368" s="1" t="s">
        <v>2300</v>
      </c>
      <c r="J368" s="78" t="s">
        <v>2301</v>
      </c>
      <c r="K368" s="83" t="n">
        <f aca="false">59/21</f>
        <v>2.80952380952381</v>
      </c>
      <c r="L368" s="9" t="n">
        <v>8.212</v>
      </c>
      <c r="M368" s="9" t="n">
        <v>421</v>
      </c>
      <c r="N368" s="9" t="n">
        <v>6</v>
      </c>
      <c r="O368" s="2" t="n">
        <v>5</v>
      </c>
      <c r="P368" s="2" t="n">
        <v>35</v>
      </c>
      <c r="Q368" s="2" t="n">
        <v>15</v>
      </c>
      <c r="R368" s="2" t="n">
        <v>164</v>
      </c>
      <c r="S368" s="79" t="s">
        <v>2302</v>
      </c>
      <c r="T368" s="1" t="s">
        <v>2303</v>
      </c>
    </row>
    <row r="369" customFormat="false" ht="15.75" hidden="false" customHeight="false" outlineLevel="0" collapsed="false">
      <c r="A369" s="2" t="s">
        <v>2305</v>
      </c>
      <c r="B369" s="9" t="n">
        <v>2013</v>
      </c>
      <c r="C369" s="1" t="s">
        <v>967</v>
      </c>
      <c r="D369" s="84" t="n">
        <v>9.112</v>
      </c>
      <c r="E369" s="9" t="n">
        <v>172</v>
      </c>
      <c r="F369" s="9" t="n">
        <v>22</v>
      </c>
      <c r="G369" s="9" t="n">
        <v>46</v>
      </c>
      <c r="H369" s="1" t="s">
        <v>2306</v>
      </c>
      <c r="I369" s="1" t="s">
        <v>2307</v>
      </c>
      <c r="J369" s="78" t="s">
        <v>2308</v>
      </c>
      <c r="K369" s="83" t="s">
        <v>2309</v>
      </c>
      <c r="L369" s="9" t="n">
        <v>1</v>
      </c>
      <c r="M369" s="9" t="s">
        <v>951</v>
      </c>
      <c r="N369" s="9" t="s">
        <v>951</v>
      </c>
      <c r="O369" s="2" t="s">
        <v>951</v>
      </c>
      <c r="P369" s="2" t="s">
        <v>951</v>
      </c>
      <c r="Q369" s="2" t="s">
        <v>951</v>
      </c>
      <c r="R369" s="2" t="s">
        <v>951</v>
      </c>
      <c r="S369" s="23" t="s">
        <v>951</v>
      </c>
      <c r="T369" s="80" t="s">
        <v>2310</v>
      </c>
    </row>
    <row r="370" customFormat="false" ht="15.75" hidden="false" customHeight="false" outlineLevel="0" collapsed="false">
      <c r="A370" s="2" t="s">
        <v>2311</v>
      </c>
      <c r="B370" s="9" t="n">
        <v>2009</v>
      </c>
      <c r="C370" s="39" t="s">
        <v>1132</v>
      </c>
      <c r="D370" s="9" t="s">
        <v>951</v>
      </c>
      <c r="E370" s="9" t="s">
        <v>951</v>
      </c>
      <c r="F370" s="9" t="s">
        <v>951</v>
      </c>
      <c r="G370" s="9" t="n">
        <v>603</v>
      </c>
      <c r="H370" s="1" t="s">
        <v>951</v>
      </c>
      <c r="I370" s="1"/>
      <c r="J370" s="1" t="s">
        <v>951</v>
      </c>
      <c r="K370" s="77" t="s">
        <v>951</v>
      </c>
      <c r="L370" s="9" t="n">
        <v>3.2</v>
      </c>
      <c r="M370" s="9" t="s">
        <v>951</v>
      </c>
      <c r="N370" s="9" t="s">
        <v>951</v>
      </c>
      <c r="O370" s="2" t="s">
        <v>951</v>
      </c>
      <c r="P370" s="2" t="s">
        <v>951</v>
      </c>
      <c r="Q370" s="2" t="s">
        <v>951</v>
      </c>
      <c r="R370" s="2" t="s">
        <v>951</v>
      </c>
      <c r="S370" s="23" t="s">
        <v>951</v>
      </c>
      <c r="T370" s="1" t="s">
        <v>2312</v>
      </c>
    </row>
    <row r="371" customFormat="false" ht="15.75" hidden="false" customHeight="false" outlineLevel="0" collapsed="false">
      <c r="A371" s="2" t="s">
        <v>2313</v>
      </c>
      <c r="B371" s="9" t="n">
        <v>2011</v>
      </c>
      <c r="C371" s="1" t="s">
        <v>986</v>
      </c>
      <c r="D371" s="9" t="s">
        <v>951</v>
      </c>
      <c r="E371" s="9" t="s">
        <v>951</v>
      </c>
      <c r="F371" s="9" t="s">
        <v>951</v>
      </c>
      <c r="G371" s="9" t="n">
        <v>203</v>
      </c>
      <c r="H371" s="2" t="s">
        <v>951</v>
      </c>
      <c r="I371" s="1"/>
      <c r="J371" s="1" t="s">
        <v>2314</v>
      </c>
      <c r="K371" s="77" t="n">
        <f aca="false">47/31</f>
        <v>1.516129032</v>
      </c>
      <c r="L371" s="9" t="n">
        <v>1</v>
      </c>
      <c r="M371" s="9" t="n">
        <v>16</v>
      </c>
      <c r="N371" s="9" t="n">
        <v>2</v>
      </c>
      <c r="O371" s="2" t="n">
        <v>2</v>
      </c>
      <c r="P371" s="2" t="n">
        <v>6</v>
      </c>
      <c r="Q371" s="2" t="n">
        <v>1</v>
      </c>
      <c r="R371" s="2" t="n">
        <v>11</v>
      </c>
      <c r="S371" s="81" t="s">
        <v>2315</v>
      </c>
      <c r="T371" s="1" t="s">
        <v>2316</v>
      </c>
    </row>
    <row r="372" customFormat="false" ht="15.75" hidden="false" customHeight="false" outlineLevel="0" collapsed="false">
      <c r="A372" s="2" t="s">
        <v>2317</v>
      </c>
      <c r="B372" s="9" t="n">
        <v>2012</v>
      </c>
      <c r="C372" s="1" t="s">
        <v>1466</v>
      </c>
      <c r="D372" s="9" t="s">
        <v>951</v>
      </c>
      <c r="E372" s="9" t="s">
        <v>951</v>
      </c>
      <c r="F372" s="9" t="s">
        <v>951</v>
      </c>
      <c r="G372" s="9" t="n">
        <v>180</v>
      </c>
      <c r="H372" s="1" t="s">
        <v>951</v>
      </c>
      <c r="I372" s="1"/>
      <c r="J372" s="1" t="s">
        <v>2138</v>
      </c>
      <c r="K372" s="77" t="n">
        <f aca="false">30/11</f>
        <v>2.727272727</v>
      </c>
      <c r="L372" s="9" t="n">
        <v>1</v>
      </c>
      <c r="M372" s="9" t="s">
        <v>951</v>
      </c>
      <c r="N372" s="9" t="s">
        <v>951</v>
      </c>
      <c r="O372" s="2" t="s">
        <v>951</v>
      </c>
      <c r="P372" s="2" t="s">
        <v>951</v>
      </c>
      <c r="Q372" s="2" t="s">
        <v>951</v>
      </c>
      <c r="R372" s="2" t="s">
        <v>951</v>
      </c>
      <c r="S372" s="23" t="s">
        <v>951</v>
      </c>
      <c r="T372" s="1" t="s">
        <v>2318</v>
      </c>
    </row>
    <row r="373" customFormat="false" ht="15.75" hidden="false" customHeight="false" outlineLevel="0" collapsed="false">
      <c r="A373" s="2" t="s">
        <v>512</v>
      </c>
      <c r="B373" s="9" t="n">
        <v>2017</v>
      </c>
      <c r="C373" s="1" t="s">
        <v>1157</v>
      </c>
      <c r="D373" s="9" t="s">
        <v>951</v>
      </c>
      <c r="E373" s="9" t="s">
        <v>951</v>
      </c>
      <c r="F373" s="9" t="s">
        <v>951</v>
      </c>
      <c r="G373" s="9" t="n">
        <v>44</v>
      </c>
      <c r="H373" s="2" t="s">
        <v>951</v>
      </c>
      <c r="I373" s="1"/>
      <c r="J373" s="1" t="s">
        <v>2149</v>
      </c>
      <c r="K373" s="77" t="n">
        <f aca="false">44/24</f>
        <v>1.833333333</v>
      </c>
      <c r="L373" s="9" t="n">
        <v>1</v>
      </c>
      <c r="M373" s="9" t="n">
        <v>49</v>
      </c>
      <c r="N373" s="9" t="n">
        <v>3</v>
      </c>
      <c r="O373" s="2" t="n">
        <v>12</v>
      </c>
      <c r="P373" s="2" t="n">
        <v>0</v>
      </c>
      <c r="Q373" s="2" t="n">
        <v>0</v>
      </c>
      <c r="R373" s="2" t="n">
        <v>8</v>
      </c>
      <c r="S373" s="81" t="s">
        <v>2319</v>
      </c>
      <c r="T373" s="1" t="s">
        <v>2320</v>
      </c>
    </row>
    <row r="374" customFormat="false" ht="15.75" hidden="false" customHeight="false" outlineLevel="0" collapsed="false">
      <c r="A374" s="2" t="s">
        <v>2321</v>
      </c>
      <c r="B374" s="9" t="n">
        <v>2017</v>
      </c>
      <c r="C374" s="1" t="s">
        <v>970</v>
      </c>
      <c r="D374" s="9" t="s">
        <v>951</v>
      </c>
      <c r="E374" s="9" t="s">
        <v>951</v>
      </c>
      <c r="F374" s="9" t="s">
        <v>951</v>
      </c>
      <c r="G374" s="9" t="n">
        <v>10</v>
      </c>
      <c r="H374" s="1" t="s">
        <v>951</v>
      </c>
      <c r="I374" s="1"/>
      <c r="J374" s="1" t="s">
        <v>2322</v>
      </c>
      <c r="K374" s="77" t="n">
        <f aca="false">24/20</f>
        <v>1.2</v>
      </c>
      <c r="L374" s="9" t="n">
        <v>1</v>
      </c>
      <c r="M374" s="9" t="s">
        <v>951</v>
      </c>
      <c r="N374" s="9" t="s">
        <v>951</v>
      </c>
      <c r="O374" s="2" t="s">
        <v>951</v>
      </c>
      <c r="P374" s="2" t="s">
        <v>951</v>
      </c>
      <c r="Q374" s="2" t="s">
        <v>951</v>
      </c>
      <c r="R374" s="2" t="s">
        <v>951</v>
      </c>
      <c r="S374" s="23" t="s">
        <v>951</v>
      </c>
      <c r="T374" s="1" t="s">
        <v>2323</v>
      </c>
    </row>
    <row r="375" customFormat="false" ht="15.75" hidden="false" customHeight="false" outlineLevel="0" collapsed="false">
      <c r="A375" s="2" t="s">
        <v>2324</v>
      </c>
      <c r="B375" s="9" t="n">
        <v>2020</v>
      </c>
      <c r="C375" s="39" t="s">
        <v>1045</v>
      </c>
      <c r="D375" s="9" t="s">
        <v>951</v>
      </c>
      <c r="E375" s="9" t="s">
        <v>951</v>
      </c>
      <c r="F375" s="9" t="s">
        <v>951</v>
      </c>
      <c r="G375" s="9" t="n">
        <v>144</v>
      </c>
      <c r="H375" s="2" t="s">
        <v>951</v>
      </c>
      <c r="I375" s="1"/>
      <c r="J375" s="1" t="s">
        <v>993</v>
      </c>
      <c r="K375" s="77" t="n">
        <f aca="false">53/16</f>
        <v>3.3125</v>
      </c>
      <c r="L375" s="9" t="n">
        <v>2.5</v>
      </c>
      <c r="M375" s="9" t="n">
        <v>435</v>
      </c>
      <c r="N375" s="9" t="n">
        <v>6</v>
      </c>
      <c r="O375" s="2" t="n">
        <v>18</v>
      </c>
      <c r="P375" s="2" t="n">
        <v>203</v>
      </c>
      <c r="Q375" s="2" t="n">
        <v>17</v>
      </c>
      <c r="R375" s="2" t="n">
        <v>84</v>
      </c>
      <c r="S375" s="81" t="s">
        <v>2325</v>
      </c>
      <c r="T375" s="1" t="s">
        <v>2326</v>
      </c>
    </row>
    <row r="376" customFormat="false" ht="15.75" hidden="false" customHeight="false" outlineLevel="0" collapsed="false">
      <c r="A376" s="2" t="s">
        <v>2327</v>
      </c>
      <c r="B376" s="9" t="n">
        <v>2013</v>
      </c>
      <c r="C376" s="1" t="s">
        <v>1466</v>
      </c>
      <c r="D376" s="9" t="s">
        <v>951</v>
      </c>
      <c r="E376" s="9" t="s">
        <v>951</v>
      </c>
      <c r="F376" s="9" t="s">
        <v>951</v>
      </c>
      <c r="G376" s="9" t="n">
        <v>15</v>
      </c>
      <c r="H376" s="1" t="s">
        <v>951</v>
      </c>
      <c r="I376" s="1"/>
      <c r="J376" s="1" t="s">
        <v>1682</v>
      </c>
      <c r="K376" s="77" t="n">
        <f aca="false">43/20</f>
        <v>2.15</v>
      </c>
      <c r="L376" s="9" t="n">
        <v>1.1206</v>
      </c>
      <c r="M376" s="9" t="s">
        <v>951</v>
      </c>
      <c r="N376" s="9" t="s">
        <v>951</v>
      </c>
      <c r="O376" s="2" t="s">
        <v>951</v>
      </c>
      <c r="P376" s="2" t="s">
        <v>951</v>
      </c>
      <c r="Q376" s="2" t="s">
        <v>951</v>
      </c>
      <c r="R376" s="2" t="s">
        <v>951</v>
      </c>
      <c r="S376" s="23" t="s">
        <v>951</v>
      </c>
      <c r="T376" s="1" t="s">
        <v>1683</v>
      </c>
    </row>
    <row r="377" customFormat="false" ht="15.75" hidden="false" customHeight="false" outlineLevel="0" collapsed="false">
      <c r="A377" s="2" t="s">
        <v>2328</v>
      </c>
      <c r="B377" s="9" t="n">
        <v>2014</v>
      </c>
      <c r="C377" s="1" t="s">
        <v>970</v>
      </c>
      <c r="D377" s="9" t="s">
        <v>951</v>
      </c>
      <c r="E377" s="9" t="s">
        <v>951</v>
      </c>
      <c r="F377" s="9" t="s">
        <v>951</v>
      </c>
      <c r="G377" s="9" t="n">
        <v>46</v>
      </c>
      <c r="H377" s="2" t="s">
        <v>951</v>
      </c>
      <c r="I377" s="1"/>
      <c r="J377" s="1" t="s">
        <v>2329</v>
      </c>
      <c r="K377" s="77" t="n">
        <f aca="false">55/14</f>
        <v>3.928571429</v>
      </c>
      <c r="L377" s="9" t="n">
        <v>1</v>
      </c>
      <c r="M377" s="9" t="n">
        <v>18</v>
      </c>
      <c r="N377" s="9" t="n">
        <v>1</v>
      </c>
      <c r="O377" s="76" t="n">
        <v>0</v>
      </c>
      <c r="P377" s="76" t="n">
        <v>0</v>
      </c>
      <c r="Q377" s="76" t="n">
        <v>0</v>
      </c>
      <c r="R377" s="76" t="n">
        <v>0</v>
      </c>
      <c r="S377" s="76" t="s">
        <v>2330</v>
      </c>
      <c r="T377" s="1" t="s">
        <v>2331</v>
      </c>
    </row>
    <row r="378" customFormat="false" ht="15.75" hidden="false" customHeight="false" outlineLevel="0" collapsed="false">
      <c r="A378" s="2" t="s">
        <v>2332</v>
      </c>
      <c r="B378" s="9" t="n">
        <v>2001</v>
      </c>
      <c r="C378" s="78" t="s">
        <v>1038</v>
      </c>
      <c r="D378" s="72" t="n">
        <v>10.8</v>
      </c>
      <c r="E378" s="9" t="n">
        <v>83</v>
      </c>
      <c r="F378" s="9" t="n">
        <v>151</v>
      </c>
      <c r="G378" s="9" t="n">
        <v>179</v>
      </c>
      <c r="H378" s="1" t="s">
        <v>951</v>
      </c>
      <c r="I378" s="1" t="s">
        <v>951</v>
      </c>
      <c r="J378" s="1" t="s">
        <v>951</v>
      </c>
      <c r="K378" s="9" t="s">
        <v>951</v>
      </c>
      <c r="L378" s="9" t="n">
        <v>1</v>
      </c>
      <c r="M378" s="9" t="s">
        <v>951</v>
      </c>
      <c r="N378" s="9" t="s">
        <v>951</v>
      </c>
      <c r="O378" s="2" t="s">
        <v>951</v>
      </c>
      <c r="P378" s="2" t="s">
        <v>951</v>
      </c>
      <c r="Q378" s="2" t="s">
        <v>951</v>
      </c>
      <c r="R378" s="2" t="s">
        <v>951</v>
      </c>
      <c r="S378" s="23" t="s">
        <v>951</v>
      </c>
      <c r="T378" s="78" t="s">
        <v>2333</v>
      </c>
    </row>
    <row r="379" customFormat="false" ht="15.75" hidden="false" customHeight="false" outlineLevel="0" collapsed="false">
      <c r="A379" s="2" t="s">
        <v>2334</v>
      </c>
      <c r="B379" s="9" t="n">
        <v>2004</v>
      </c>
      <c r="C379" s="39" t="s">
        <v>1132</v>
      </c>
      <c r="D379" s="72" t="n">
        <v>14.63</v>
      </c>
      <c r="E379" s="9" t="n">
        <v>107</v>
      </c>
      <c r="F379" s="9" t="n">
        <v>194</v>
      </c>
      <c r="G379" s="2" t="n">
        <v>277</v>
      </c>
      <c r="H379" s="1" t="s">
        <v>951</v>
      </c>
      <c r="I379" s="1" t="s">
        <v>951</v>
      </c>
      <c r="J379" s="1" t="s">
        <v>951</v>
      </c>
      <c r="K379" s="9" t="s">
        <v>951</v>
      </c>
      <c r="L379" s="9" t="n">
        <v>1</v>
      </c>
      <c r="M379" s="9" t="s">
        <v>951</v>
      </c>
      <c r="N379" s="9" t="s">
        <v>951</v>
      </c>
      <c r="O379" s="2" t="s">
        <v>951</v>
      </c>
      <c r="P379" s="2" t="s">
        <v>951</v>
      </c>
      <c r="Q379" s="2" t="s">
        <v>951</v>
      </c>
      <c r="R379" s="2" t="s">
        <v>951</v>
      </c>
      <c r="S379" s="23" t="s">
        <v>951</v>
      </c>
      <c r="T379" s="1" t="s">
        <v>2335</v>
      </c>
    </row>
    <row r="380" customFormat="false" ht="15.75" hidden="false" customHeight="false" outlineLevel="0" collapsed="false">
      <c r="A380" s="2" t="s">
        <v>2336</v>
      </c>
      <c r="B380" s="9" t="n">
        <v>2005</v>
      </c>
      <c r="C380" s="78" t="s">
        <v>970</v>
      </c>
      <c r="D380" s="72" t="n">
        <v>4.981</v>
      </c>
      <c r="E380" s="9" t="n">
        <v>106</v>
      </c>
      <c r="F380" s="9" t="n">
        <v>425</v>
      </c>
      <c r="G380" s="9" t="n">
        <v>1031</v>
      </c>
      <c r="H380" s="1" t="s">
        <v>2337</v>
      </c>
      <c r="I380" s="1" t="s">
        <v>2338</v>
      </c>
      <c r="J380" s="1" t="s">
        <v>1539</v>
      </c>
      <c r="K380" s="77" t="n">
        <f aca="false">93/33</f>
        <v>2.818181818</v>
      </c>
      <c r="L380" s="9" t="n">
        <v>1</v>
      </c>
      <c r="M380" s="9" t="s">
        <v>951</v>
      </c>
      <c r="N380" s="9" t="s">
        <v>951</v>
      </c>
      <c r="O380" s="2" t="s">
        <v>951</v>
      </c>
      <c r="P380" s="2" t="s">
        <v>951</v>
      </c>
      <c r="Q380" s="2" t="s">
        <v>951</v>
      </c>
      <c r="R380" s="2" t="s">
        <v>951</v>
      </c>
      <c r="S380" s="23" t="s">
        <v>951</v>
      </c>
      <c r="T380" s="78" t="s">
        <v>2339</v>
      </c>
    </row>
    <row r="381" customFormat="false" ht="15.75" hidden="false" customHeight="false" outlineLevel="0" collapsed="false">
      <c r="A381" s="2" t="s">
        <v>2340</v>
      </c>
      <c r="B381" s="9" t="n">
        <v>2010</v>
      </c>
      <c r="C381" s="1" t="s">
        <v>970</v>
      </c>
      <c r="D381" s="72" t="n">
        <v>4.981</v>
      </c>
      <c r="E381" s="9" t="n">
        <v>106</v>
      </c>
      <c r="F381" s="9" t="n">
        <v>99</v>
      </c>
      <c r="G381" s="9" t="n">
        <v>172</v>
      </c>
      <c r="H381" s="2" t="s">
        <v>2341</v>
      </c>
      <c r="I381" s="39" t="s">
        <v>2342</v>
      </c>
      <c r="J381" s="78" t="s">
        <v>2343</v>
      </c>
      <c r="K381" s="83" t="s">
        <v>2344</v>
      </c>
      <c r="L381" s="9" t="s">
        <v>951</v>
      </c>
      <c r="M381" s="9" t="s">
        <v>951</v>
      </c>
      <c r="N381" s="9" t="s">
        <v>951</v>
      </c>
      <c r="O381" s="2" t="s">
        <v>951</v>
      </c>
      <c r="P381" s="2" t="s">
        <v>951</v>
      </c>
      <c r="Q381" s="2" t="s">
        <v>951</v>
      </c>
      <c r="R381" s="2" t="s">
        <v>951</v>
      </c>
      <c r="S381" s="23" t="s">
        <v>951</v>
      </c>
      <c r="T381" s="1" t="s">
        <v>2345</v>
      </c>
    </row>
    <row r="382" customFormat="false" ht="15.75" hidden="false" customHeight="false" outlineLevel="0" collapsed="false">
      <c r="A382" s="2" t="s">
        <v>2346</v>
      </c>
      <c r="B382" s="9" t="n">
        <v>2009</v>
      </c>
      <c r="C382" s="1" t="s">
        <v>970</v>
      </c>
      <c r="D382" s="72" t="n">
        <v>4.981</v>
      </c>
      <c r="E382" s="9" t="n">
        <v>106</v>
      </c>
      <c r="F382" s="9" t="n">
        <v>114</v>
      </c>
      <c r="G382" s="9" t="n">
        <v>188</v>
      </c>
      <c r="H382" s="1" t="s">
        <v>951</v>
      </c>
      <c r="I382" s="1" t="s">
        <v>951</v>
      </c>
      <c r="J382" s="1" t="s">
        <v>2347</v>
      </c>
      <c r="K382" s="77" t="n">
        <f aca="false">45/19</f>
        <v>2.368421053</v>
      </c>
      <c r="L382" s="9" t="n">
        <v>2.1</v>
      </c>
      <c r="M382" s="9" t="n">
        <v>397</v>
      </c>
      <c r="N382" s="9" t="n">
        <v>7</v>
      </c>
      <c r="O382" s="2" t="n">
        <v>4</v>
      </c>
      <c r="P382" s="2" t="n">
        <v>8</v>
      </c>
      <c r="Q382" s="2" t="n">
        <v>3</v>
      </c>
      <c r="R382" s="2" t="n">
        <v>2</v>
      </c>
      <c r="S382" s="79" t="s">
        <v>2348</v>
      </c>
      <c r="T382" s="1" t="s">
        <v>2349</v>
      </c>
    </row>
    <row r="383" customFormat="false" ht="15.75" hidden="false" customHeight="false" outlineLevel="0" collapsed="false">
      <c r="A383" s="2" t="s">
        <v>2350</v>
      </c>
      <c r="B383" s="9" t="n">
        <v>2006</v>
      </c>
      <c r="C383" s="1" t="s">
        <v>1382</v>
      </c>
      <c r="D383" s="84" t="n">
        <v>1.463</v>
      </c>
      <c r="E383" s="9" t="n">
        <v>19</v>
      </c>
      <c r="F383" s="9" t="n">
        <v>174</v>
      </c>
      <c r="G383" s="9" t="n">
        <v>256</v>
      </c>
      <c r="H383" s="1" t="s">
        <v>951</v>
      </c>
      <c r="I383" s="1" t="s">
        <v>951</v>
      </c>
      <c r="J383" s="78" t="s">
        <v>2351</v>
      </c>
      <c r="K383" s="83" t="n">
        <f aca="false">32/16</f>
        <v>2</v>
      </c>
      <c r="L383" s="9" t="n">
        <v>1</v>
      </c>
      <c r="M383" s="9" t="s">
        <v>951</v>
      </c>
      <c r="N383" s="9" t="s">
        <v>951</v>
      </c>
      <c r="O383" s="2" t="s">
        <v>951</v>
      </c>
      <c r="P383" s="2" t="s">
        <v>951</v>
      </c>
      <c r="Q383" s="2" t="s">
        <v>951</v>
      </c>
      <c r="R383" s="2" t="s">
        <v>951</v>
      </c>
      <c r="S383" s="23" t="s">
        <v>951</v>
      </c>
      <c r="T383" s="1" t="s">
        <v>2352</v>
      </c>
    </row>
    <row r="384" customFormat="false" ht="15.75" hidden="false" customHeight="false" outlineLevel="0" collapsed="false">
      <c r="A384" s="2" t="s">
        <v>2353</v>
      </c>
      <c r="B384" s="9" t="n">
        <v>2011</v>
      </c>
      <c r="C384" s="1" t="s">
        <v>1382</v>
      </c>
      <c r="D384" s="84" t="n">
        <v>1.463</v>
      </c>
      <c r="E384" s="9" t="n">
        <v>19</v>
      </c>
      <c r="F384" s="9" t="n">
        <v>404</v>
      </c>
      <c r="G384" s="9" t="n">
        <v>2399</v>
      </c>
      <c r="H384" s="1" t="s">
        <v>2354</v>
      </c>
      <c r="I384" s="1" t="s">
        <v>2355</v>
      </c>
      <c r="J384" s="1" t="s">
        <v>2356</v>
      </c>
      <c r="K384" s="77" t="s">
        <v>2357</v>
      </c>
      <c r="L384" s="9" t="n">
        <v>1</v>
      </c>
      <c r="M384" s="9" t="s">
        <v>951</v>
      </c>
      <c r="N384" s="9" t="s">
        <v>951</v>
      </c>
      <c r="O384" s="2" t="s">
        <v>951</v>
      </c>
      <c r="P384" s="2" t="s">
        <v>951</v>
      </c>
      <c r="Q384" s="2" t="s">
        <v>951</v>
      </c>
      <c r="R384" s="2" t="s">
        <v>951</v>
      </c>
      <c r="S384" s="23" t="s">
        <v>951</v>
      </c>
      <c r="T384" s="1" t="s">
        <v>2358</v>
      </c>
    </row>
    <row r="385" customFormat="false" ht="15.75" hidden="false" customHeight="false" outlineLevel="0" collapsed="false">
      <c r="A385" s="2" t="s">
        <v>2359</v>
      </c>
      <c r="B385" s="9" t="n">
        <v>2004</v>
      </c>
      <c r="C385" s="1" t="s">
        <v>2360</v>
      </c>
      <c r="D385" s="72" t="n">
        <v>4.6</v>
      </c>
      <c r="E385" s="9" t="n">
        <v>54</v>
      </c>
      <c r="F385" s="9" t="n">
        <v>1173</v>
      </c>
      <c r="G385" s="9" t="n">
        <v>2081</v>
      </c>
      <c r="H385" s="1" t="s">
        <v>951</v>
      </c>
      <c r="I385" s="1" t="s">
        <v>951</v>
      </c>
      <c r="J385" s="78" t="s">
        <v>2361</v>
      </c>
      <c r="K385" s="83" t="n">
        <f aca="false">22/22</f>
        <v>1</v>
      </c>
      <c r="L385" s="9" t="n">
        <v>1</v>
      </c>
      <c r="M385" s="9" t="s">
        <v>951</v>
      </c>
      <c r="N385" s="9" t="s">
        <v>951</v>
      </c>
      <c r="O385" s="2" t="s">
        <v>951</v>
      </c>
      <c r="P385" s="2" t="s">
        <v>951</v>
      </c>
      <c r="Q385" s="2" t="s">
        <v>951</v>
      </c>
      <c r="R385" s="2" t="s">
        <v>951</v>
      </c>
      <c r="S385" s="23" t="s">
        <v>951</v>
      </c>
      <c r="T385" s="1" t="s">
        <v>2362</v>
      </c>
    </row>
    <row r="386" customFormat="false" ht="15.75" hidden="false" customHeight="false" outlineLevel="0" collapsed="false">
      <c r="A386" s="2" t="s">
        <v>2363</v>
      </c>
      <c r="B386" s="9" t="n">
        <v>2008</v>
      </c>
      <c r="C386" s="1" t="s">
        <v>970</v>
      </c>
      <c r="D386" s="72" t="n">
        <v>4.981</v>
      </c>
      <c r="E386" s="9" t="n">
        <v>106</v>
      </c>
      <c r="F386" s="9" t="n">
        <v>74</v>
      </c>
      <c r="G386" s="9" t="n">
        <v>267</v>
      </c>
      <c r="H386" s="1" t="s">
        <v>2364</v>
      </c>
      <c r="I386" s="1" t="s">
        <v>2365</v>
      </c>
      <c r="J386" s="1" t="s">
        <v>2366</v>
      </c>
      <c r="K386" s="77" t="n">
        <v>2.3</v>
      </c>
      <c r="L386" s="9" t="n">
        <v>1</v>
      </c>
      <c r="M386" s="9" t="s">
        <v>951</v>
      </c>
      <c r="N386" s="9" t="s">
        <v>951</v>
      </c>
      <c r="O386" s="2" t="s">
        <v>951</v>
      </c>
      <c r="P386" s="2" t="s">
        <v>951</v>
      </c>
      <c r="Q386" s="2" t="s">
        <v>951</v>
      </c>
      <c r="R386" s="2" t="s">
        <v>951</v>
      </c>
      <c r="S386" s="23" t="s">
        <v>951</v>
      </c>
      <c r="T386" s="1" t="s">
        <v>2367</v>
      </c>
    </row>
    <row r="387" customFormat="false" ht="15.75" hidden="false" customHeight="false" outlineLevel="0" collapsed="false">
      <c r="A387" s="2" t="s">
        <v>2368</v>
      </c>
      <c r="B387" s="9" t="n">
        <v>2006</v>
      </c>
      <c r="C387" s="1" t="s">
        <v>970</v>
      </c>
      <c r="D387" s="72" t="n">
        <v>4.981</v>
      </c>
      <c r="E387" s="9" t="n">
        <v>106</v>
      </c>
      <c r="F387" s="9" t="n">
        <v>209</v>
      </c>
      <c r="G387" s="9" t="n">
        <v>352</v>
      </c>
      <c r="H387" s="1" t="s">
        <v>2364</v>
      </c>
      <c r="I387" s="1" t="s">
        <v>2365</v>
      </c>
      <c r="J387" s="1" t="s">
        <v>2366</v>
      </c>
      <c r="K387" s="77" t="n">
        <v>2.3</v>
      </c>
      <c r="L387" s="9" t="n">
        <v>1</v>
      </c>
      <c r="M387" s="9" t="s">
        <v>951</v>
      </c>
      <c r="N387" s="9" t="s">
        <v>951</v>
      </c>
      <c r="O387" s="2" t="s">
        <v>951</v>
      </c>
      <c r="P387" s="2" t="s">
        <v>951</v>
      </c>
      <c r="Q387" s="2" t="s">
        <v>951</v>
      </c>
      <c r="R387" s="2" t="s">
        <v>951</v>
      </c>
      <c r="S387" s="23" t="s">
        <v>951</v>
      </c>
      <c r="T387" s="1" t="s">
        <v>2369</v>
      </c>
    </row>
    <row r="388" customFormat="false" ht="15.75" hidden="false" customHeight="false" outlineLevel="0" collapsed="false">
      <c r="A388" s="2" t="s">
        <v>31</v>
      </c>
      <c r="B388" s="9" t="n">
        <v>2003</v>
      </c>
      <c r="C388" s="1" t="s">
        <v>959</v>
      </c>
      <c r="D388" s="72" t="n">
        <v>2.576</v>
      </c>
      <c r="E388" s="9" t="n">
        <v>74</v>
      </c>
      <c r="F388" s="9" t="n">
        <v>284</v>
      </c>
      <c r="G388" s="9" t="n">
        <v>306</v>
      </c>
      <c r="H388" s="1" t="s">
        <v>1672</v>
      </c>
      <c r="I388" s="1" t="s">
        <v>1673</v>
      </c>
      <c r="J388" s="1" t="s">
        <v>1674</v>
      </c>
      <c r="K388" s="77" t="n">
        <f aca="false">91/30</f>
        <v>3.033333333</v>
      </c>
      <c r="L388" s="9" t="n">
        <v>1</v>
      </c>
      <c r="M388" s="9" t="s">
        <v>951</v>
      </c>
      <c r="N388" s="9" t="s">
        <v>951</v>
      </c>
      <c r="O388" s="2" t="s">
        <v>951</v>
      </c>
      <c r="P388" s="2" t="s">
        <v>951</v>
      </c>
      <c r="Q388" s="2" t="s">
        <v>951</v>
      </c>
      <c r="R388" s="2" t="s">
        <v>951</v>
      </c>
      <c r="S388" s="23" t="s">
        <v>951</v>
      </c>
      <c r="T388" s="80" t="s">
        <v>2370</v>
      </c>
    </row>
    <row r="389" customFormat="false" ht="15.75" hidden="false" customHeight="false" outlineLevel="0" collapsed="false">
      <c r="A389" s="2" t="s">
        <v>2371</v>
      </c>
      <c r="B389" s="9" t="n">
        <v>2014</v>
      </c>
      <c r="C389" s="1" t="s">
        <v>1237</v>
      </c>
      <c r="D389" s="9" t="s">
        <v>951</v>
      </c>
      <c r="E389" s="9" t="s">
        <v>951</v>
      </c>
      <c r="F389" s="9" t="s">
        <v>951</v>
      </c>
      <c r="G389" s="9" t="n">
        <v>5</v>
      </c>
      <c r="H389" s="1" t="s">
        <v>951</v>
      </c>
      <c r="I389" s="1"/>
      <c r="J389" s="1" t="s">
        <v>951</v>
      </c>
      <c r="K389" s="77" t="s">
        <v>951</v>
      </c>
      <c r="L389" s="9" t="n">
        <v>1</v>
      </c>
      <c r="M389" s="9" t="n">
        <v>1</v>
      </c>
      <c r="N389" s="9" t="n">
        <v>1</v>
      </c>
      <c r="O389" s="2" t="n">
        <v>2</v>
      </c>
      <c r="P389" s="2" t="n">
        <v>0</v>
      </c>
      <c r="Q389" s="2" t="n">
        <v>0</v>
      </c>
      <c r="R389" s="2" t="n">
        <v>2</v>
      </c>
      <c r="S389" s="81" t="s">
        <v>2372</v>
      </c>
      <c r="T389" s="1" t="s">
        <v>2373</v>
      </c>
    </row>
    <row r="390" customFormat="false" ht="15.75" hidden="false" customHeight="false" outlineLevel="0" collapsed="false">
      <c r="A390" s="2" t="s">
        <v>28</v>
      </c>
      <c r="B390" s="9" t="n">
        <v>2005</v>
      </c>
      <c r="C390" s="1" t="s">
        <v>959</v>
      </c>
      <c r="D390" s="72" t="n">
        <v>2.576</v>
      </c>
      <c r="E390" s="9" t="n">
        <v>74</v>
      </c>
      <c r="F390" s="9" t="n">
        <v>61</v>
      </c>
      <c r="G390" s="9" t="n">
        <v>92</v>
      </c>
      <c r="H390" s="1" t="s">
        <v>2374</v>
      </c>
      <c r="I390" s="1" t="s">
        <v>2375</v>
      </c>
      <c r="J390" s="78" t="s">
        <v>2376</v>
      </c>
      <c r="K390" s="83" t="n">
        <f aca="false">53/20</f>
        <v>2.65</v>
      </c>
      <c r="L390" s="9" t="n">
        <v>1</v>
      </c>
      <c r="M390" s="9" t="s">
        <v>951</v>
      </c>
      <c r="N390" s="9" t="s">
        <v>951</v>
      </c>
      <c r="O390" s="2" t="s">
        <v>951</v>
      </c>
      <c r="P390" s="2" t="s">
        <v>951</v>
      </c>
      <c r="Q390" s="2" t="s">
        <v>951</v>
      </c>
      <c r="R390" s="2" t="s">
        <v>951</v>
      </c>
      <c r="S390" s="23" t="s">
        <v>951</v>
      </c>
      <c r="T390" s="80" t="s">
        <v>2377</v>
      </c>
    </row>
    <row r="391" customFormat="false" ht="15.75" hidden="false" customHeight="false" outlineLevel="0" collapsed="false">
      <c r="A391" s="2" t="s">
        <v>2378</v>
      </c>
      <c r="B391" s="9" t="n">
        <v>2010</v>
      </c>
      <c r="C391" s="39" t="s">
        <v>959</v>
      </c>
      <c r="D391" s="9" t="s">
        <v>951</v>
      </c>
      <c r="E391" s="9" t="s">
        <v>951</v>
      </c>
      <c r="F391" s="9" t="s">
        <v>951</v>
      </c>
      <c r="G391" s="9" t="n">
        <v>54</v>
      </c>
      <c r="H391" s="2" t="s">
        <v>951</v>
      </c>
      <c r="I391" s="1"/>
      <c r="J391" s="1" t="s">
        <v>998</v>
      </c>
      <c r="K391" s="77" t="n">
        <f aca="false">101/20</f>
        <v>5.05</v>
      </c>
      <c r="L391" s="9" t="n">
        <v>1</v>
      </c>
      <c r="M391" s="9" t="s">
        <v>951</v>
      </c>
      <c r="N391" s="9" t="s">
        <v>951</v>
      </c>
      <c r="O391" s="2" t="s">
        <v>951</v>
      </c>
      <c r="P391" s="2" t="s">
        <v>951</v>
      </c>
      <c r="Q391" s="2" t="s">
        <v>951</v>
      </c>
      <c r="R391" s="2" t="s">
        <v>951</v>
      </c>
      <c r="S391" s="23" t="s">
        <v>951</v>
      </c>
      <c r="T391" s="1" t="s">
        <v>2379</v>
      </c>
    </row>
    <row r="392" customFormat="false" ht="15.75" hidden="false" customHeight="false" outlineLevel="0" collapsed="false">
      <c r="A392" s="2" t="s">
        <v>2380</v>
      </c>
      <c r="B392" s="9" t="n">
        <v>2011</v>
      </c>
      <c r="C392" s="1" t="s">
        <v>970</v>
      </c>
      <c r="D392" s="9" t="s">
        <v>951</v>
      </c>
      <c r="E392" s="9" t="s">
        <v>951</v>
      </c>
      <c r="F392" s="9" t="s">
        <v>951</v>
      </c>
      <c r="G392" s="9" t="n">
        <v>357</v>
      </c>
      <c r="H392" s="1" t="s">
        <v>951</v>
      </c>
      <c r="I392" s="1"/>
      <c r="J392" s="1" t="s">
        <v>2381</v>
      </c>
      <c r="K392" s="77" t="n">
        <f aca="false">49/29</f>
        <v>1.689655172</v>
      </c>
      <c r="L392" s="9" t="n">
        <v>2.0506</v>
      </c>
      <c r="M392" s="9" t="n">
        <v>1530</v>
      </c>
      <c r="N392" s="9" t="n">
        <v>3</v>
      </c>
      <c r="O392" s="76" t="n">
        <v>48</v>
      </c>
      <c r="P392" s="76" t="n">
        <v>140</v>
      </c>
      <c r="Q392" s="76" t="n">
        <v>1</v>
      </c>
      <c r="R392" s="76" t="n">
        <v>4</v>
      </c>
      <c r="S392" s="76" t="s">
        <v>2382</v>
      </c>
      <c r="T392" s="1" t="s">
        <v>2383</v>
      </c>
    </row>
    <row r="393" customFormat="false" ht="15.75" hidden="false" customHeight="false" outlineLevel="0" collapsed="false">
      <c r="A393" s="2" t="s">
        <v>2384</v>
      </c>
      <c r="B393" s="9" t="n">
        <v>1995</v>
      </c>
      <c r="C393" s="1" t="s">
        <v>970</v>
      </c>
      <c r="D393" s="72" t="n">
        <v>4.981</v>
      </c>
      <c r="E393" s="9" t="n">
        <v>106</v>
      </c>
      <c r="F393" s="9" t="n">
        <v>549</v>
      </c>
      <c r="G393" s="9" t="n">
        <v>641</v>
      </c>
      <c r="H393" s="1" t="s">
        <v>2385</v>
      </c>
      <c r="I393" s="1" t="s">
        <v>2386</v>
      </c>
      <c r="J393" s="1" t="s">
        <v>2387</v>
      </c>
      <c r="K393" s="77" t="n">
        <f aca="false">31/33</f>
        <v>0.9393939394</v>
      </c>
      <c r="L393" s="9" t="n">
        <v>3.5</v>
      </c>
      <c r="M393" s="9" t="s">
        <v>951</v>
      </c>
      <c r="N393" s="9" t="s">
        <v>951</v>
      </c>
      <c r="O393" s="2" t="s">
        <v>951</v>
      </c>
      <c r="P393" s="2" t="s">
        <v>951</v>
      </c>
      <c r="Q393" s="2" t="s">
        <v>951</v>
      </c>
      <c r="R393" s="2" t="s">
        <v>951</v>
      </c>
      <c r="S393" s="23" t="s">
        <v>951</v>
      </c>
      <c r="T393" s="80" t="s">
        <v>2388</v>
      </c>
    </row>
    <row r="394" customFormat="false" ht="15.75" hidden="false" customHeight="false" outlineLevel="0" collapsed="false">
      <c r="A394" s="2" t="s">
        <v>2389</v>
      </c>
      <c r="B394" s="9" t="n">
        <v>2011</v>
      </c>
      <c r="C394" s="1" t="s">
        <v>1121</v>
      </c>
      <c r="D394" s="72" t="n">
        <v>14.387</v>
      </c>
      <c r="E394" s="9" t="n">
        <v>57</v>
      </c>
      <c r="F394" s="9" t="n">
        <v>138</v>
      </c>
      <c r="G394" s="9" t="n">
        <v>323</v>
      </c>
      <c r="H394" s="1" t="s">
        <v>2390</v>
      </c>
      <c r="I394" s="1" t="s">
        <v>2391</v>
      </c>
      <c r="J394" s="78" t="s">
        <v>2392</v>
      </c>
      <c r="K394" s="83" t="n">
        <f aca="false">39/33</f>
        <v>1.181818182</v>
      </c>
      <c r="L394" s="9" t="n">
        <v>2</v>
      </c>
      <c r="M394" s="9" t="s">
        <v>951</v>
      </c>
      <c r="N394" s="9" t="s">
        <v>951</v>
      </c>
      <c r="O394" s="2" t="s">
        <v>951</v>
      </c>
      <c r="P394" s="2" t="s">
        <v>951</v>
      </c>
      <c r="Q394" s="2" t="s">
        <v>951</v>
      </c>
      <c r="R394" s="2" t="s">
        <v>951</v>
      </c>
      <c r="S394" s="23" t="s">
        <v>951</v>
      </c>
      <c r="T394" s="1" t="s">
        <v>2393</v>
      </c>
    </row>
    <row r="395" customFormat="false" ht="15.75" hidden="false" customHeight="false" outlineLevel="0" collapsed="false">
      <c r="A395" s="2" t="s">
        <v>2394</v>
      </c>
      <c r="B395" s="39" t="n">
        <v>2019</v>
      </c>
      <c r="C395" s="39" t="s">
        <v>1057</v>
      </c>
      <c r="D395" s="9" t="s">
        <v>951</v>
      </c>
      <c r="E395" s="9" t="s">
        <v>951</v>
      </c>
      <c r="F395" s="9" t="s">
        <v>951</v>
      </c>
      <c r="G395" s="9" t="n">
        <v>116</v>
      </c>
      <c r="H395" s="2" t="s">
        <v>951</v>
      </c>
      <c r="I395" s="1"/>
      <c r="J395" s="1" t="s">
        <v>2395</v>
      </c>
      <c r="K395" s="77" t="n">
        <f aca="false">69/31</f>
        <v>2.225806452</v>
      </c>
      <c r="L395" s="9" t="n">
        <v>1.7</v>
      </c>
      <c r="M395" s="9" t="n">
        <v>182</v>
      </c>
      <c r="N395" s="9" t="n">
        <v>5</v>
      </c>
      <c r="O395" s="76" t="n">
        <v>1</v>
      </c>
      <c r="P395" s="76" t="n">
        <v>58</v>
      </c>
      <c r="Q395" s="76" t="n">
        <v>27</v>
      </c>
      <c r="R395" s="76" t="n">
        <v>35</v>
      </c>
      <c r="S395" s="76" t="s">
        <v>2396</v>
      </c>
      <c r="T395" s="1" t="s">
        <v>2397</v>
      </c>
    </row>
    <row r="396" customFormat="false" ht="15.75" hidden="false" customHeight="false" outlineLevel="0" collapsed="false">
      <c r="A396" s="2" t="s">
        <v>2398</v>
      </c>
      <c r="B396" s="9" t="n">
        <v>2016</v>
      </c>
      <c r="C396" s="82" t="s">
        <v>1070</v>
      </c>
      <c r="D396" s="72"/>
      <c r="E396" s="9"/>
      <c r="F396" s="9"/>
      <c r="G396" s="9" t="n">
        <v>127</v>
      </c>
      <c r="H396" s="1"/>
      <c r="I396" s="1"/>
      <c r="J396" s="1" t="s">
        <v>2399</v>
      </c>
      <c r="K396" s="77" t="n">
        <f aca="false">44/22</f>
        <v>2</v>
      </c>
      <c r="L396" s="9" t="n">
        <v>3</v>
      </c>
      <c r="M396" s="9" t="n">
        <v>263</v>
      </c>
      <c r="N396" s="9" t="n">
        <v>6</v>
      </c>
      <c r="O396" s="76" t="n">
        <v>0</v>
      </c>
      <c r="P396" s="76" t="n">
        <v>18</v>
      </c>
      <c r="Q396" s="76" t="n">
        <v>0</v>
      </c>
      <c r="R396" s="76" t="n">
        <v>14</v>
      </c>
      <c r="S396" s="76" t="s">
        <v>2400</v>
      </c>
      <c r="T396" s="1" t="s">
        <v>2401</v>
      </c>
    </row>
    <row r="397" customFormat="false" ht="15.75" hidden="false" customHeight="false" outlineLevel="0" collapsed="false">
      <c r="A397" s="2" t="s">
        <v>2402</v>
      </c>
      <c r="B397" s="9" t="n">
        <v>2014</v>
      </c>
      <c r="C397" s="82" t="s">
        <v>1045</v>
      </c>
      <c r="D397" s="9" t="s">
        <v>951</v>
      </c>
      <c r="E397" s="9" t="s">
        <v>951</v>
      </c>
      <c r="F397" s="9" t="s">
        <v>951</v>
      </c>
      <c r="G397" s="9" t="n">
        <v>790</v>
      </c>
      <c r="H397" s="1" t="s">
        <v>951</v>
      </c>
      <c r="I397" s="1"/>
      <c r="J397" s="1" t="s">
        <v>951</v>
      </c>
      <c r="K397" s="77" t="s">
        <v>951</v>
      </c>
      <c r="L397" s="9" t="n">
        <v>3</v>
      </c>
      <c r="M397" s="9" t="n">
        <v>146</v>
      </c>
      <c r="N397" s="9" t="n">
        <v>8</v>
      </c>
      <c r="O397" s="76" t="n">
        <v>40</v>
      </c>
      <c r="P397" s="76" t="n">
        <v>37</v>
      </c>
      <c r="Q397" s="76" t="n">
        <v>11</v>
      </c>
      <c r="R397" s="76" t="n">
        <v>59</v>
      </c>
      <c r="S397" s="76" t="s">
        <v>2403</v>
      </c>
      <c r="T397" s="78" t="s">
        <v>2404</v>
      </c>
    </row>
    <row r="398" customFormat="false" ht="15.75" hidden="false" customHeight="false" outlineLevel="0" collapsed="false">
      <c r="A398" s="2" t="s">
        <v>2405</v>
      </c>
      <c r="B398" s="9" t="n">
        <v>2018</v>
      </c>
      <c r="C398" s="1" t="s">
        <v>1116</v>
      </c>
      <c r="D398" s="9" t="s">
        <v>951</v>
      </c>
      <c r="E398" s="9" t="s">
        <v>951</v>
      </c>
      <c r="F398" s="9" t="s">
        <v>951</v>
      </c>
      <c r="G398" s="9" t="n">
        <v>8</v>
      </c>
      <c r="H398" s="1" t="s">
        <v>951</v>
      </c>
      <c r="I398" s="1"/>
      <c r="J398" s="1" t="s">
        <v>1416</v>
      </c>
      <c r="K398" s="77" t="n">
        <f aca="false">77/19</f>
        <v>4.052631579</v>
      </c>
      <c r="L398" s="9" t="n">
        <v>1.13</v>
      </c>
      <c r="M398" s="9" t="n">
        <v>295</v>
      </c>
      <c r="N398" s="9" t="n">
        <v>4</v>
      </c>
      <c r="O398" s="76" t="n">
        <v>3</v>
      </c>
      <c r="P398" s="76" t="n">
        <v>39</v>
      </c>
      <c r="Q398" s="76" t="n">
        <v>9</v>
      </c>
      <c r="R398" s="76" t="n">
        <v>28</v>
      </c>
      <c r="S398" s="76" t="s">
        <v>2406</v>
      </c>
      <c r="T398" s="78" t="s">
        <v>2407</v>
      </c>
    </row>
    <row r="399" customFormat="false" ht="15.75" hidden="false" customHeight="false" outlineLevel="0" collapsed="false">
      <c r="A399" s="2" t="s">
        <v>513</v>
      </c>
      <c r="B399" s="9" t="n">
        <v>2017</v>
      </c>
      <c r="C399" s="1" t="s">
        <v>2239</v>
      </c>
      <c r="D399" s="9" t="s">
        <v>951</v>
      </c>
      <c r="E399" s="9" t="s">
        <v>951</v>
      </c>
      <c r="F399" s="9" t="s">
        <v>951</v>
      </c>
      <c r="G399" s="9" t="n">
        <v>11</v>
      </c>
      <c r="H399" s="2" t="s">
        <v>951</v>
      </c>
      <c r="I399" s="1"/>
      <c r="J399" s="2" t="s">
        <v>2408</v>
      </c>
      <c r="K399" s="77" t="n">
        <f aca="false">82/23</f>
        <v>3.565217391</v>
      </c>
      <c r="L399" s="9" t="n">
        <v>1</v>
      </c>
      <c r="M399" s="9" t="n">
        <v>34</v>
      </c>
      <c r="N399" s="9" t="n">
        <v>1</v>
      </c>
      <c r="O399" s="2" t="n">
        <v>2</v>
      </c>
      <c r="P399" s="2" t="n">
        <v>0</v>
      </c>
      <c r="Q399" s="2" t="n">
        <v>3</v>
      </c>
      <c r="R399" s="2" t="n">
        <v>4</v>
      </c>
      <c r="S399" s="81" t="s">
        <v>2409</v>
      </c>
      <c r="T399" s="1" t="s">
        <v>2410</v>
      </c>
    </row>
    <row r="400" customFormat="false" ht="15.75" hidden="false" customHeight="false" outlineLevel="0" collapsed="false">
      <c r="A400" s="2" t="s">
        <v>2411</v>
      </c>
      <c r="B400" s="9" t="n">
        <v>2019</v>
      </c>
      <c r="C400" s="1" t="s">
        <v>997</v>
      </c>
      <c r="D400" s="9" t="s">
        <v>951</v>
      </c>
      <c r="E400" s="9" t="s">
        <v>951</v>
      </c>
      <c r="F400" s="9" t="s">
        <v>951</v>
      </c>
      <c r="G400" s="9" t="n">
        <v>37</v>
      </c>
      <c r="H400" s="1" t="s">
        <v>951</v>
      </c>
      <c r="I400" s="1"/>
      <c r="J400" s="1" t="s">
        <v>2412</v>
      </c>
      <c r="K400" s="77" t="n">
        <f aca="false">46/23</f>
        <v>2</v>
      </c>
      <c r="L400" s="9" t="n">
        <v>1.9923</v>
      </c>
      <c r="M400" s="9" t="n">
        <v>251</v>
      </c>
      <c r="N400" s="9" t="n">
        <v>5</v>
      </c>
      <c r="O400" s="76" t="n">
        <v>10</v>
      </c>
      <c r="P400" s="76" t="n">
        <v>19</v>
      </c>
      <c r="Q400" s="76" t="n">
        <v>5</v>
      </c>
      <c r="R400" s="76" t="n">
        <v>11</v>
      </c>
      <c r="S400" s="76" t="s">
        <v>2413</v>
      </c>
      <c r="T400" s="1" t="s">
        <v>2414</v>
      </c>
    </row>
    <row r="401" customFormat="false" ht="15.75" hidden="false" customHeight="false" outlineLevel="0" collapsed="false">
      <c r="A401" s="2" t="s">
        <v>2415</v>
      </c>
      <c r="B401" s="9" t="n">
        <v>2017</v>
      </c>
      <c r="C401" s="1" t="s">
        <v>970</v>
      </c>
      <c r="D401" s="9" t="s">
        <v>951</v>
      </c>
      <c r="E401" s="9" t="s">
        <v>951</v>
      </c>
      <c r="F401" s="9" t="s">
        <v>951</v>
      </c>
      <c r="G401" s="9" t="n">
        <v>92</v>
      </c>
      <c r="H401" s="2" t="s">
        <v>951</v>
      </c>
      <c r="I401" s="1"/>
      <c r="J401" s="1" t="s">
        <v>951</v>
      </c>
      <c r="K401" s="77" t="s">
        <v>951</v>
      </c>
      <c r="L401" s="9" t="n">
        <v>1</v>
      </c>
      <c r="M401" s="9" t="n">
        <v>11</v>
      </c>
      <c r="N401" s="9" t="n">
        <v>1</v>
      </c>
      <c r="O401" s="76" t="n">
        <v>2</v>
      </c>
      <c r="P401" s="76" t="n">
        <v>1</v>
      </c>
      <c r="Q401" s="76" t="n">
        <v>0</v>
      </c>
      <c r="R401" s="76" t="n">
        <v>13</v>
      </c>
      <c r="S401" s="76" t="s">
        <v>2416</v>
      </c>
      <c r="T401" s="1" t="s">
        <v>2417</v>
      </c>
    </row>
    <row r="402" customFormat="false" ht="15.75" hidden="false" customHeight="false" outlineLevel="0" collapsed="false">
      <c r="A402" s="2" t="s">
        <v>514</v>
      </c>
      <c r="B402" s="9" t="n">
        <v>2016</v>
      </c>
      <c r="C402" s="1" t="s">
        <v>1116</v>
      </c>
      <c r="D402" s="9" t="s">
        <v>951</v>
      </c>
      <c r="E402" s="9" t="s">
        <v>951</v>
      </c>
      <c r="F402" s="9" t="s">
        <v>951</v>
      </c>
      <c r="G402" s="9" t="n">
        <v>23</v>
      </c>
      <c r="H402" s="1" t="s">
        <v>951</v>
      </c>
      <c r="I402" s="1"/>
      <c r="J402" s="1" t="s">
        <v>2418</v>
      </c>
      <c r="K402" s="77" t="n">
        <f aca="false">49/20</f>
        <v>2.45</v>
      </c>
      <c r="L402" s="9" t="n">
        <v>1.07</v>
      </c>
      <c r="M402" s="9" t="n">
        <v>329</v>
      </c>
      <c r="N402" s="9" t="n">
        <v>3</v>
      </c>
      <c r="O402" s="2" t="n">
        <v>5</v>
      </c>
      <c r="P402" s="2" t="n">
        <v>20</v>
      </c>
      <c r="Q402" s="2" t="n">
        <v>8</v>
      </c>
      <c r="R402" s="2" t="n">
        <v>10</v>
      </c>
      <c r="S402" s="81" t="s">
        <v>2419</v>
      </c>
      <c r="T402" s="1" t="s">
        <v>2420</v>
      </c>
    </row>
    <row r="403" customFormat="false" ht="15.75" hidden="false" customHeight="false" outlineLevel="0" collapsed="false">
      <c r="A403" s="2" t="s">
        <v>515</v>
      </c>
      <c r="B403" s="9" t="n">
        <v>2016</v>
      </c>
      <c r="C403" s="1" t="s">
        <v>959</v>
      </c>
      <c r="D403" s="9" t="s">
        <v>951</v>
      </c>
      <c r="E403" s="9" t="s">
        <v>951</v>
      </c>
      <c r="F403" s="9" t="s">
        <v>951</v>
      </c>
      <c r="G403" s="9" t="n">
        <v>28</v>
      </c>
      <c r="H403" s="2" t="s">
        <v>951</v>
      </c>
      <c r="I403" s="1"/>
      <c r="J403" s="1" t="s">
        <v>951</v>
      </c>
      <c r="K403" s="77" t="s">
        <v>951</v>
      </c>
      <c r="L403" s="9" t="n">
        <v>1</v>
      </c>
      <c r="M403" s="9" t="n">
        <v>11</v>
      </c>
      <c r="N403" s="9" t="n">
        <v>1</v>
      </c>
      <c r="O403" s="2" t="n">
        <v>0</v>
      </c>
      <c r="P403" s="2" t="n">
        <v>0</v>
      </c>
      <c r="Q403" s="2" t="n">
        <v>0</v>
      </c>
      <c r="R403" s="2" t="n">
        <v>4</v>
      </c>
      <c r="S403" s="81" t="s">
        <v>2421</v>
      </c>
      <c r="T403" s="1" t="s">
        <v>2422</v>
      </c>
    </row>
    <row r="404" customFormat="false" ht="15.75" hidden="false" customHeight="false" outlineLevel="0" collapsed="false">
      <c r="A404" s="2" t="s">
        <v>2423</v>
      </c>
      <c r="B404" s="9" t="n">
        <v>2018</v>
      </c>
      <c r="C404" s="1" t="s">
        <v>1432</v>
      </c>
      <c r="D404" s="9" t="s">
        <v>951</v>
      </c>
      <c r="E404" s="9" t="s">
        <v>951</v>
      </c>
      <c r="F404" s="9" t="s">
        <v>951</v>
      </c>
      <c r="G404" s="9" t="n">
        <v>13</v>
      </c>
      <c r="H404" s="1" t="s">
        <v>951</v>
      </c>
      <c r="I404" s="1"/>
      <c r="J404" s="1" t="s">
        <v>1979</v>
      </c>
      <c r="K404" s="77" t="n">
        <f aca="false">51/13</f>
        <v>3.923076923</v>
      </c>
      <c r="L404" s="9" t="n">
        <v>1</v>
      </c>
      <c r="M404" s="9" t="n">
        <v>32</v>
      </c>
      <c r="N404" s="9" t="n">
        <v>3</v>
      </c>
      <c r="O404" s="2" t="n">
        <v>6</v>
      </c>
      <c r="P404" s="2" t="n">
        <v>10</v>
      </c>
      <c r="Q404" s="2" t="n">
        <v>3</v>
      </c>
      <c r="R404" s="2" t="n">
        <v>6</v>
      </c>
      <c r="S404" s="79" t="s">
        <v>2424</v>
      </c>
      <c r="T404" s="1" t="s">
        <v>2425</v>
      </c>
    </row>
    <row r="405" customFormat="false" ht="15.75" hidden="false" customHeight="false" outlineLevel="0" collapsed="false">
      <c r="A405" s="2" t="s">
        <v>2426</v>
      </c>
      <c r="B405" s="9" t="s">
        <v>951</v>
      </c>
      <c r="C405" s="1" t="s">
        <v>951</v>
      </c>
      <c r="D405" s="72" t="s">
        <v>951</v>
      </c>
      <c r="E405" s="9" t="s">
        <v>951</v>
      </c>
      <c r="F405" s="9" t="s">
        <v>951</v>
      </c>
      <c r="G405" s="9" t="s">
        <v>951</v>
      </c>
      <c r="H405" s="1" t="s">
        <v>951</v>
      </c>
      <c r="I405" s="1" t="s">
        <v>951</v>
      </c>
      <c r="J405" s="1" t="s">
        <v>951</v>
      </c>
      <c r="K405" s="9" t="s">
        <v>951</v>
      </c>
      <c r="L405" s="9" t="n">
        <v>1</v>
      </c>
      <c r="M405" s="9" t="s">
        <v>951</v>
      </c>
      <c r="N405" s="9" t="s">
        <v>951</v>
      </c>
      <c r="O405" s="2" t="s">
        <v>951</v>
      </c>
      <c r="P405" s="2" t="s">
        <v>951</v>
      </c>
      <c r="Q405" s="2" t="s">
        <v>951</v>
      </c>
      <c r="R405" s="2" t="s">
        <v>951</v>
      </c>
      <c r="S405" s="23" t="s">
        <v>951</v>
      </c>
      <c r="T405" s="1" t="s">
        <v>951</v>
      </c>
    </row>
    <row r="406" customFormat="false" ht="15.75" hidden="false" customHeight="false" outlineLevel="0" collapsed="false">
      <c r="A406" s="2" t="s">
        <v>516</v>
      </c>
      <c r="B406" s="9" t="n">
        <v>2014</v>
      </c>
      <c r="C406" s="1" t="s">
        <v>997</v>
      </c>
      <c r="D406" s="9" t="s">
        <v>951</v>
      </c>
      <c r="E406" s="9" t="s">
        <v>951</v>
      </c>
      <c r="F406" s="9" t="s">
        <v>951</v>
      </c>
      <c r="G406" s="9" t="n">
        <v>203</v>
      </c>
      <c r="H406" s="2" t="s">
        <v>951</v>
      </c>
      <c r="I406" s="1"/>
      <c r="J406" s="23" t="s">
        <v>2427</v>
      </c>
      <c r="K406" s="77" t="n">
        <f aca="false">53/21</f>
        <v>2.523809524</v>
      </c>
      <c r="L406" s="9" t="n">
        <v>1</v>
      </c>
      <c r="M406" s="9" t="n">
        <v>40</v>
      </c>
      <c r="N406" s="9" t="n">
        <v>2</v>
      </c>
      <c r="O406" s="2" t="n">
        <v>0</v>
      </c>
      <c r="P406" s="2" t="n">
        <v>8</v>
      </c>
      <c r="Q406" s="2" t="n">
        <v>0</v>
      </c>
      <c r="R406" s="2" t="n">
        <v>8</v>
      </c>
      <c r="S406" s="81" t="s">
        <v>2428</v>
      </c>
      <c r="T406" s="78" t="s">
        <v>2429</v>
      </c>
    </row>
    <row r="407" customFormat="false" ht="15.75" hidden="false" customHeight="false" outlineLevel="0" collapsed="false">
      <c r="A407" s="2" t="s">
        <v>2430</v>
      </c>
      <c r="B407" s="9" t="n">
        <v>2003</v>
      </c>
      <c r="C407" s="1" t="s">
        <v>2431</v>
      </c>
      <c r="D407" s="72" t="n">
        <v>2.854</v>
      </c>
      <c r="E407" s="9" t="n">
        <v>39</v>
      </c>
      <c r="F407" s="9" t="n">
        <v>995</v>
      </c>
      <c r="G407" s="9" t="n">
        <v>1220</v>
      </c>
      <c r="H407" s="1" t="s">
        <v>2432</v>
      </c>
      <c r="I407" s="1" t="s">
        <v>2433</v>
      </c>
      <c r="J407" s="78" t="s">
        <v>2434</v>
      </c>
      <c r="K407" s="83" t="n">
        <f aca="false">59/31</f>
        <v>1.90322580645161</v>
      </c>
      <c r="L407" s="9" t="n">
        <v>4</v>
      </c>
      <c r="M407" s="9" t="s">
        <v>951</v>
      </c>
      <c r="N407" s="9" t="s">
        <v>951</v>
      </c>
      <c r="O407" s="2" t="s">
        <v>951</v>
      </c>
      <c r="P407" s="2" t="s">
        <v>951</v>
      </c>
      <c r="Q407" s="2" t="s">
        <v>951</v>
      </c>
      <c r="R407" s="2" t="s">
        <v>951</v>
      </c>
      <c r="S407" s="23" t="s">
        <v>951</v>
      </c>
      <c r="T407" s="78" t="s">
        <v>2435</v>
      </c>
    </row>
    <row r="408" customFormat="false" ht="15.75" hidden="false" customHeight="false" outlineLevel="0" collapsed="false">
      <c r="A408" s="2" t="s">
        <v>2436</v>
      </c>
      <c r="B408" s="9" t="n">
        <v>2003</v>
      </c>
      <c r="C408" s="1" t="s">
        <v>2431</v>
      </c>
      <c r="D408" s="72" t="n">
        <v>2.854</v>
      </c>
      <c r="E408" s="9" t="n">
        <v>39</v>
      </c>
      <c r="F408" s="9" t="n">
        <v>995</v>
      </c>
      <c r="G408" s="9" t="n">
        <v>1220</v>
      </c>
      <c r="H408" s="1" t="s">
        <v>2432</v>
      </c>
      <c r="I408" s="1" t="s">
        <v>2433</v>
      </c>
      <c r="J408" s="78" t="s">
        <v>2434</v>
      </c>
      <c r="K408" s="83" t="n">
        <f aca="false">59/31</f>
        <v>1.90322580645161</v>
      </c>
      <c r="L408" s="9" t="n">
        <v>4</v>
      </c>
      <c r="M408" s="9" t="s">
        <v>951</v>
      </c>
      <c r="N408" s="9" t="s">
        <v>951</v>
      </c>
      <c r="O408" s="2" t="s">
        <v>951</v>
      </c>
      <c r="P408" s="2" t="s">
        <v>951</v>
      </c>
      <c r="Q408" s="2" t="s">
        <v>951</v>
      </c>
      <c r="R408" s="2" t="s">
        <v>951</v>
      </c>
      <c r="S408" s="23" t="s">
        <v>951</v>
      </c>
      <c r="T408" s="78" t="s">
        <v>2435</v>
      </c>
    </row>
    <row r="409" customFormat="false" ht="15.75" hidden="false" customHeight="false" outlineLevel="0" collapsed="false">
      <c r="A409" s="2" t="s">
        <v>223</v>
      </c>
      <c r="B409" s="9" t="n">
        <v>2009</v>
      </c>
      <c r="C409" s="1" t="s">
        <v>2437</v>
      </c>
      <c r="D409" s="72" t="n">
        <v>4.62</v>
      </c>
      <c r="E409" s="9" t="n">
        <v>74</v>
      </c>
      <c r="F409" s="9" t="n">
        <v>215</v>
      </c>
      <c r="G409" s="9" t="n">
        <v>496</v>
      </c>
      <c r="H409" s="1" t="s">
        <v>951</v>
      </c>
      <c r="I409" s="1" t="s">
        <v>951</v>
      </c>
      <c r="J409" s="1" t="s">
        <v>951</v>
      </c>
      <c r="K409" s="9" t="s">
        <v>951</v>
      </c>
      <c r="L409" s="9" t="s">
        <v>951</v>
      </c>
      <c r="M409" s="9" t="s">
        <v>951</v>
      </c>
      <c r="N409" s="9" t="s">
        <v>951</v>
      </c>
      <c r="O409" s="2" t="s">
        <v>951</v>
      </c>
      <c r="P409" s="2" t="s">
        <v>951</v>
      </c>
      <c r="Q409" s="2" t="s">
        <v>951</v>
      </c>
      <c r="R409" s="2" t="s">
        <v>951</v>
      </c>
      <c r="S409" s="23" t="s">
        <v>951</v>
      </c>
      <c r="T409" s="1" t="s">
        <v>2438</v>
      </c>
    </row>
    <row r="410" customFormat="false" ht="15.75" hidden="false" customHeight="false" outlineLevel="0" collapsed="false">
      <c r="A410" s="2" t="s">
        <v>2439</v>
      </c>
      <c r="B410" s="9" t="n">
        <v>1992</v>
      </c>
      <c r="C410" s="78" t="s">
        <v>1475</v>
      </c>
      <c r="D410" s="72" t="s">
        <v>1338</v>
      </c>
      <c r="E410" s="9" t="n">
        <v>62</v>
      </c>
      <c r="F410" s="9" t="n">
        <v>586</v>
      </c>
      <c r="G410" s="9" t="n">
        <v>712</v>
      </c>
      <c r="H410" s="1" t="s">
        <v>2440</v>
      </c>
      <c r="I410" s="1" t="s">
        <v>2441</v>
      </c>
      <c r="J410" s="1" t="s">
        <v>2442</v>
      </c>
      <c r="K410" s="77" t="n">
        <f aca="false">93/51</f>
        <v>1.823529412</v>
      </c>
      <c r="L410" s="9" t="s">
        <v>951</v>
      </c>
      <c r="M410" s="9" t="s">
        <v>951</v>
      </c>
      <c r="N410" s="9" t="s">
        <v>951</v>
      </c>
      <c r="O410" s="2" t="s">
        <v>951</v>
      </c>
      <c r="P410" s="2" t="s">
        <v>951</v>
      </c>
      <c r="Q410" s="2" t="s">
        <v>951</v>
      </c>
      <c r="R410" s="2" t="s">
        <v>951</v>
      </c>
      <c r="S410" s="23" t="s">
        <v>951</v>
      </c>
      <c r="T410" s="78" t="s">
        <v>2443</v>
      </c>
    </row>
    <row r="411" customFormat="false" ht="15.75" hidden="false" customHeight="false" outlineLevel="0" collapsed="false">
      <c r="A411" s="2" t="s">
        <v>2444</v>
      </c>
      <c r="B411" s="9" t="n">
        <v>2014</v>
      </c>
      <c r="C411" s="1" t="s">
        <v>970</v>
      </c>
      <c r="D411" s="72" t="n">
        <v>4.981</v>
      </c>
      <c r="E411" s="9" t="n">
        <v>106</v>
      </c>
      <c r="F411" s="9" t="n">
        <v>9</v>
      </c>
      <c r="G411" s="9" t="n">
        <v>50</v>
      </c>
      <c r="H411" s="1" t="s">
        <v>2445</v>
      </c>
      <c r="I411" s="1" t="s">
        <v>2446</v>
      </c>
      <c r="J411" s="78" t="s">
        <v>2447</v>
      </c>
      <c r="K411" s="83" t="n">
        <f aca="false">48/27</f>
        <v>1.777777778</v>
      </c>
      <c r="L411" s="9" t="n">
        <v>3.3</v>
      </c>
      <c r="M411" s="9" t="n">
        <v>67</v>
      </c>
      <c r="N411" s="9" t="n">
        <v>6</v>
      </c>
      <c r="O411" s="2" t="n">
        <v>0</v>
      </c>
      <c r="P411" s="2" t="n">
        <v>0</v>
      </c>
      <c r="Q411" s="2" t="n">
        <v>0</v>
      </c>
      <c r="R411" s="2" t="n">
        <v>1</v>
      </c>
      <c r="S411" s="81" t="s">
        <v>2448</v>
      </c>
      <c r="T411" s="80" t="s">
        <v>2449</v>
      </c>
    </row>
    <row r="412" customFormat="false" ht="15.75" hidden="false" customHeight="false" outlineLevel="0" collapsed="false">
      <c r="A412" s="2" t="s">
        <v>60</v>
      </c>
      <c r="B412" s="9" t="s">
        <v>951</v>
      </c>
      <c r="C412" s="1" t="s">
        <v>951</v>
      </c>
      <c r="D412" s="72" t="s">
        <v>951</v>
      </c>
      <c r="E412" s="9" t="s">
        <v>951</v>
      </c>
      <c r="F412" s="9" t="s">
        <v>951</v>
      </c>
      <c r="G412" s="1" t="s">
        <v>951</v>
      </c>
      <c r="H412" s="1" t="s">
        <v>951</v>
      </c>
      <c r="I412" s="1" t="s">
        <v>951</v>
      </c>
      <c r="J412" s="1" t="s">
        <v>951</v>
      </c>
      <c r="K412" s="9" t="s">
        <v>951</v>
      </c>
      <c r="L412" s="9" t="s">
        <v>951</v>
      </c>
      <c r="M412" s="9" t="s">
        <v>951</v>
      </c>
      <c r="N412" s="9" t="s">
        <v>951</v>
      </c>
      <c r="O412" s="2" t="s">
        <v>951</v>
      </c>
      <c r="P412" s="2" t="s">
        <v>951</v>
      </c>
      <c r="Q412" s="2" t="s">
        <v>951</v>
      </c>
      <c r="R412" s="2" t="s">
        <v>951</v>
      </c>
      <c r="S412" s="23" t="s">
        <v>951</v>
      </c>
      <c r="T412" s="86" t="s">
        <v>2450</v>
      </c>
    </row>
    <row r="413" customFormat="false" ht="15.75" hidden="false" customHeight="false" outlineLevel="0" collapsed="false">
      <c r="A413" s="2" t="s">
        <v>2451</v>
      </c>
      <c r="B413" s="9" t="n">
        <v>2008</v>
      </c>
      <c r="C413" s="39" t="s">
        <v>970</v>
      </c>
      <c r="D413" s="84" t="n">
        <v>4.981</v>
      </c>
      <c r="E413" s="9" t="n">
        <v>106</v>
      </c>
      <c r="F413" s="9" t="n">
        <v>275</v>
      </c>
      <c r="G413" s="9" t="n">
        <v>471</v>
      </c>
      <c r="H413" s="1" t="s">
        <v>951</v>
      </c>
      <c r="I413" s="1" t="s">
        <v>951</v>
      </c>
      <c r="J413" s="78" t="s">
        <v>1822</v>
      </c>
      <c r="K413" s="83" t="n">
        <f aca="false">82/37</f>
        <v>2.216216216</v>
      </c>
      <c r="L413" s="9" t="s">
        <v>951</v>
      </c>
      <c r="M413" s="9" t="s">
        <v>951</v>
      </c>
      <c r="N413" s="9" t="s">
        <v>951</v>
      </c>
      <c r="O413" s="2" t="s">
        <v>951</v>
      </c>
      <c r="P413" s="2" t="s">
        <v>951</v>
      </c>
      <c r="Q413" s="2" t="s">
        <v>951</v>
      </c>
      <c r="R413" s="2" t="s">
        <v>951</v>
      </c>
      <c r="S413" s="23" t="s">
        <v>951</v>
      </c>
      <c r="T413" s="1" t="s">
        <v>2452</v>
      </c>
    </row>
    <row r="414" customFormat="false" ht="15.75" hidden="false" customHeight="false" outlineLevel="0" collapsed="false">
      <c r="A414" s="2" t="s">
        <v>2453</v>
      </c>
      <c r="B414" s="9" t="n">
        <v>2018</v>
      </c>
      <c r="C414" s="1" t="s">
        <v>1057</v>
      </c>
      <c r="D414" s="9" t="s">
        <v>951</v>
      </c>
      <c r="E414" s="9" t="s">
        <v>951</v>
      </c>
      <c r="F414" s="9" t="s">
        <v>951</v>
      </c>
      <c r="G414" s="9" t="n">
        <v>2717</v>
      </c>
      <c r="H414" s="1" t="s">
        <v>951</v>
      </c>
      <c r="I414" s="1"/>
      <c r="J414" s="2" t="s">
        <v>2454</v>
      </c>
      <c r="K414" s="77" t="n">
        <f aca="false">44/14</f>
        <v>3.142857143</v>
      </c>
      <c r="L414" s="9" t="n">
        <v>3.23</v>
      </c>
      <c r="M414" s="9" t="n">
        <v>5091</v>
      </c>
      <c r="N414" s="9" t="n">
        <v>66</v>
      </c>
      <c r="O414" s="76" t="n">
        <v>63</v>
      </c>
      <c r="P414" s="76" t="n">
        <v>4403</v>
      </c>
      <c r="Q414" s="76" t="n">
        <v>202</v>
      </c>
      <c r="R414" s="76" t="n">
        <v>594</v>
      </c>
      <c r="S414" s="76" t="s">
        <v>2455</v>
      </c>
      <c r="T414" s="1" t="s">
        <v>2456</v>
      </c>
    </row>
    <row r="415" customFormat="false" ht="15.75" hidden="false" customHeight="false" outlineLevel="0" collapsed="false">
      <c r="A415" s="2" t="s">
        <v>2457</v>
      </c>
      <c r="B415" s="9" t="n">
        <v>2012</v>
      </c>
      <c r="C415" s="1" t="s">
        <v>1132</v>
      </c>
      <c r="D415" s="72" t="n">
        <v>14.63</v>
      </c>
      <c r="E415" s="9" t="n">
        <v>107</v>
      </c>
      <c r="F415" s="9" t="n">
        <v>264</v>
      </c>
      <c r="G415" s="9" t="n">
        <v>743</v>
      </c>
      <c r="H415" s="1" t="s">
        <v>1103</v>
      </c>
      <c r="I415" s="1" t="s">
        <v>1104</v>
      </c>
      <c r="J415" s="1" t="s">
        <v>1105</v>
      </c>
      <c r="K415" s="77" t="n">
        <f aca="false">135/34</f>
        <v>3.970588235</v>
      </c>
      <c r="L415" s="9" t="n">
        <v>1</v>
      </c>
      <c r="M415" s="9" t="n">
        <v>1685</v>
      </c>
      <c r="N415" s="9" t="n">
        <v>23</v>
      </c>
      <c r="O415" s="2" t="n">
        <v>43</v>
      </c>
      <c r="P415" s="2" t="n">
        <v>73</v>
      </c>
      <c r="Q415" s="2" t="n">
        <v>49</v>
      </c>
      <c r="R415" s="2" t="n">
        <v>80</v>
      </c>
      <c r="S415" s="81" t="s">
        <v>2458</v>
      </c>
      <c r="T415" s="1" t="s">
        <v>2459</v>
      </c>
    </row>
    <row r="416" customFormat="false" ht="15.75" hidden="false" customHeight="false" outlineLevel="0" collapsed="false">
      <c r="A416" s="2" t="s">
        <v>2460</v>
      </c>
      <c r="B416" s="85" t="n">
        <v>2017</v>
      </c>
      <c r="C416" s="85" t="s">
        <v>2461</v>
      </c>
      <c r="D416" s="9" t="s">
        <v>951</v>
      </c>
      <c r="E416" s="9" t="s">
        <v>951</v>
      </c>
      <c r="F416" s="9" t="s">
        <v>951</v>
      </c>
      <c r="G416" s="9" t="n">
        <v>87</v>
      </c>
      <c r="H416" s="2" t="s">
        <v>951</v>
      </c>
      <c r="I416" s="1"/>
      <c r="J416" s="1" t="s">
        <v>2462</v>
      </c>
      <c r="K416" s="77" t="n">
        <f aca="false">35/16</f>
        <v>2.1875</v>
      </c>
      <c r="L416" s="9" t="n">
        <v>2</v>
      </c>
      <c r="M416" s="9" t="s">
        <v>951</v>
      </c>
      <c r="N416" s="9" t="s">
        <v>951</v>
      </c>
      <c r="O416" s="2" t="s">
        <v>951</v>
      </c>
      <c r="P416" s="2" t="s">
        <v>951</v>
      </c>
      <c r="Q416" s="2" t="s">
        <v>951</v>
      </c>
      <c r="R416" s="2" t="s">
        <v>951</v>
      </c>
      <c r="S416" s="23" t="s">
        <v>951</v>
      </c>
      <c r="T416" s="85" t="s">
        <v>2463</v>
      </c>
    </row>
    <row r="417" customFormat="false" ht="15.75" hidden="false" customHeight="false" outlineLevel="0" collapsed="false">
      <c r="A417" s="2" t="s">
        <v>2464</v>
      </c>
      <c r="B417" s="9" t="n">
        <v>2016</v>
      </c>
      <c r="C417" s="1" t="s">
        <v>1432</v>
      </c>
      <c r="D417" s="9" t="s">
        <v>951</v>
      </c>
      <c r="E417" s="9" t="s">
        <v>951</v>
      </c>
      <c r="F417" s="9" t="s">
        <v>951</v>
      </c>
      <c r="G417" s="9" t="n">
        <v>23</v>
      </c>
      <c r="H417" s="1" t="s">
        <v>951</v>
      </c>
      <c r="I417" s="1"/>
      <c r="J417" s="1" t="s">
        <v>2465</v>
      </c>
      <c r="K417" s="77" t="n">
        <f aca="false">83/29</f>
        <v>2.862068966</v>
      </c>
      <c r="L417" s="9" t="n">
        <v>1</v>
      </c>
      <c r="M417" s="9" t="n">
        <v>250</v>
      </c>
      <c r="N417" s="9" t="n">
        <v>5</v>
      </c>
      <c r="O417" s="2" t="n">
        <v>11</v>
      </c>
      <c r="P417" s="2" t="n">
        <v>14</v>
      </c>
      <c r="Q417" s="2" t="n">
        <v>4</v>
      </c>
      <c r="R417" s="2" t="n">
        <v>13</v>
      </c>
      <c r="S417" s="81" t="s">
        <v>2466</v>
      </c>
      <c r="T417" s="1" t="s">
        <v>2467</v>
      </c>
    </row>
    <row r="418" customFormat="false" ht="15.75" hidden="false" customHeight="false" outlineLevel="0" collapsed="false">
      <c r="A418" s="2" t="s">
        <v>2468</v>
      </c>
      <c r="B418" s="9" t="n">
        <v>2007</v>
      </c>
      <c r="C418" s="1" t="s">
        <v>1132</v>
      </c>
      <c r="D418" s="72" t="n">
        <v>14.63</v>
      </c>
      <c r="E418" s="9" t="n">
        <v>107</v>
      </c>
      <c r="F418" s="9" t="n">
        <v>267</v>
      </c>
      <c r="G418" s="9" t="n">
        <v>357</v>
      </c>
      <c r="H418" s="1" t="s">
        <v>951</v>
      </c>
      <c r="I418" s="1" t="s">
        <v>951</v>
      </c>
      <c r="J418" s="1" t="s">
        <v>951</v>
      </c>
      <c r="K418" s="9" t="s">
        <v>951</v>
      </c>
      <c r="L418" s="9" t="n">
        <v>1</v>
      </c>
      <c r="M418" s="9" t="s">
        <v>951</v>
      </c>
      <c r="N418" s="9" t="s">
        <v>951</v>
      </c>
      <c r="O418" s="2" t="s">
        <v>951</v>
      </c>
      <c r="P418" s="2" t="s">
        <v>951</v>
      </c>
      <c r="Q418" s="2" t="s">
        <v>951</v>
      </c>
      <c r="R418" s="2" t="s">
        <v>951</v>
      </c>
      <c r="S418" s="23" t="s">
        <v>951</v>
      </c>
      <c r="T418" s="80" t="s">
        <v>2469</v>
      </c>
    </row>
    <row r="419" customFormat="false" ht="15.75" hidden="false" customHeight="false" outlineLevel="0" collapsed="false">
      <c r="A419" s="2" t="s">
        <v>2470</v>
      </c>
      <c r="B419" s="9" t="n">
        <v>2020</v>
      </c>
      <c r="C419" s="1" t="s">
        <v>2111</v>
      </c>
      <c r="D419" s="9" t="s">
        <v>951</v>
      </c>
      <c r="E419" s="9" t="s">
        <v>951</v>
      </c>
      <c r="F419" s="9" t="s">
        <v>951</v>
      </c>
      <c r="G419" s="9" t="n">
        <v>15</v>
      </c>
      <c r="H419" s="2" t="s">
        <v>951</v>
      </c>
      <c r="I419" s="1"/>
      <c r="J419" s="1" t="s">
        <v>2471</v>
      </c>
      <c r="K419" s="77" t="n">
        <f aca="false">44/15</f>
        <v>2.933333333</v>
      </c>
      <c r="L419" s="9" t="n">
        <v>1.51</v>
      </c>
      <c r="M419" s="9" t="n">
        <v>2266</v>
      </c>
      <c r="N419" s="9" t="n">
        <v>9</v>
      </c>
      <c r="O419" s="2" t="n">
        <v>2</v>
      </c>
      <c r="P419" s="2" t="n">
        <v>86</v>
      </c>
      <c r="Q419" s="2" t="n">
        <v>177</v>
      </c>
      <c r="R419" s="2" t="n">
        <v>38</v>
      </c>
      <c r="S419" s="81" t="s">
        <v>2472</v>
      </c>
      <c r="T419" s="1" t="s">
        <v>2473</v>
      </c>
    </row>
    <row r="420" customFormat="false" ht="15.75" hidden="false" customHeight="false" outlineLevel="0" collapsed="false">
      <c r="A420" s="2" t="s">
        <v>2474</v>
      </c>
      <c r="B420" s="9" t="n">
        <v>2009</v>
      </c>
      <c r="C420" s="1" t="s">
        <v>2437</v>
      </c>
      <c r="D420" s="72" t="n">
        <v>4.62</v>
      </c>
      <c r="E420" s="9" t="n">
        <v>74</v>
      </c>
      <c r="F420" s="9" t="n">
        <v>423</v>
      </c>
      <c r="G420" s="9" t="n">
        <v>674</v>
      </c>
      <c r="H420" s="1" t="s">
        <v>2475</v>
      </c>
      <c r="I420" s="1" t="s">
        <v>2476</v>
      </c>
      <c r="J420" s="1" t="s">
        <v>2477</v>
      </c>
      <c r="K420" s="77" t="n">
        <f aca="false">54/21</f>
        <v>2.571428571</v>
      </c>
      <c r="L420" s="9" t="n">
        <v>2</v>
      </c>
      <c r="M420" s="9" t="n">
        <v>585</v>
      </c>
      <c r="N420" s="9" t="n">
        <v>3</v>
      </c>
      <c r="O420" s="2" t="n">
        <v>1</v>
      </c>
      <c r="P420" s="2" t="n">
        <v>0</v>
      </c>
      <c r="Q420" s="2" t="n">
        <v>0</v>
      </c>
      <c r="R420" s="2" t="n">
        <v>5</v>
      </c>
      <c r="S420" s="81" t="s">
        <v>2478</v>
      </c>
      <c r="T420" s="1" t="s">
        <v>2479</v>
      </c>
    </row>
    <row r="421" customFormat="false" ht="15.75" hidden="false" customHeight="false" outlineLevel="0" collapsed="false">
      <c r="A421" s="2" t="s">
        <v>2480</v>
      </c>
      <c r="B421" s="9" t="n">
        <v>2018</v>
      </c>
      <c r="C421" s="1" t="s">
        <v>1793</v>
      </c>
      <c r="D421" s="72"/>
      <c r="E421" s="9"/>
      <c r="F421" s="9"/>
      <c r="G421" s="9" t="n">
        <v>6</v>
      </c>
      <c r="H421" s="1"/>
      <c r="I421" s="1"/>
      <c r="J421" s="1" t="s">
        <v>2481</v>
      </c>
      <c r="K421" s="77" t="n">
        <f aca="false">14/16</f>
        <v>0.875</v>
      </c>
      <c r="L421" s="9" t="n">
        <v>1.11</v>
      </c>
      <c r="M421" s="9" t="n">
        <v>11</v>
      </c>
      <c r="N421" s="9" t="n">
        <v>1</v>
      </c>
      <c r="O421" s="76" t="n">
        <v>5</v>
      </c>
      <c r="P421" s="76" t="n">
        <v>1</v>
      </c>
      <c r="Q421" s="76" t="n">
        <v>0</v>
      </c>
      <c r="R421" s="76" t="n">
        <v>2</v>
      </c>
      <c r="S421" s="76" t="s">
        <v>2482</v>
      </c>
      <c r="T421" s="78" t="s">
        <v>2483</v>
      </c>
    </row>
    <row r="422" customFormat="false" ht="15.75" hidden="false" customHeight="false" outlineLevel="0" collapsed="false">
      <c r="A422" s="2" t="s">
        <v>2484</v>
      </c>
      <c r="B422" s="9" t="n">
        <v>1988</v>
      </c>
      <c r="C422" s="1" t="s">
        <v>951</v>
      </c>
      <c r="D422" s="72" t="s">
        <v>951</v>
      </c>
      <c r="E422" s="9" t="s">
        <v>951</v>
      </c>
      <c r="F422" s="9" t="n">
        <v>480</v>
      </c>
      <c r="G422" s="9" t="n">
        <v>5359</v>
      </c>
      <c r="H422" s="1" t="s">
        <v>2485</v>
      </c>
      <c r="I422" s="1" t="s">
        <v>2486</v>
      </c>
      <c r="J422" s="1" t="s">
        <v>2487</v>
      </c>
      <c r="K422" s="83" t="n">
        <f aca="false">50/40</f>
        <v>1.25</v>
      </c>
      <c r="L422" s="9" t="s">
        <v>951</v>
      </c>
      <c r="M422" s="9" t="s">
        <v>951</v>
      </c>
      <c r="N422" s="9" t="s">
        <v>951</v>
      </c>
      <c r="O422" s="2" t="s">
        <v>951</v>
      </c>
      <c r="P422" s="2" t="s">
        <v>951</v>
      </c>
      <c r="Q422" s="2" t="s">
        <v>951</v>
      </c>
      <c r="R422" s="2" t="s">
        <v>951</v>
      </c>
      <c r="S422" s="23" t="s">
        <v>951</v>
      </c>
      <c r="T422" s="1" t="s">
        <v>2488</v>
      </c>
    </row>
    <row r="423" customFormat="false" ht="15.75" hidden="false" customHeight="false" outlineLevel="0" collapsed="false">
      <c r="A423" s="2" t="s">
        <v>517</v>
      </c>
      <c r="B423" s="9" t="n">
        <v>2015</v>
      </c>
      <c r="C423" s="1" t="s">
        <v>970</v>
      </c>
      <c r="D423" s="9" t="s">
        <v>951</v>
      </c>
      <c r="E423" s="9" t="s">
        <v>951</v>
      </c>
      <c r="F423" s="9" t="s">
        <v>951</v>
      </c>
      <c r="G423" s="9" t="n">
        <v>45</v>
      </c>
      <c r="H423" s="1" t="s">
        <v>951</v>
      </c>
      <c r="I423" s="1"/>
      <c r="J423" s="1" t="s">
        <v>2489</v>
      </c>
      <c r="K423" s="77" t="n">
        <f aca="false">16/17</f>
        <v>0.9411764706</v>
      </c>
      <c r="L423" s="9" t="n">
        <v>1</v>
      </c>
      <c r="M423" s="9" t="n">
        <v>41</v>
      </c>
      <c r="N423" s="9" t="n">
        <v>9</v>
      </c>
      <c r="O423" s="2" t="n">
        <v>0</v>
      </c>
      <c r="P423" s="2" t="n">
        <v>0</v>
      </c>
      <c r="Q423" s="2" t="n">
        <v>0</v>
      </c>
      <c r="R423" s="2" t="n">
        <v>0</v>
      </c>
      <c r="S423" s="81" t="s">
        <v>2490</v>
      </c>
      <c r="T423" s="78" t="s">
        <v>2491</v>
      </c>
    </row>
    <row r="424" customFormat="false" ht="15.75" hidden="false" customHeight="false" outlineLevel="0" collapsed="false">
      <c r="A424" s="2" t="s">
        <v>2492</v>
      </c>
      <c r="B424" s="9" t="n">
        <v>2015</v>
      </c>
      <c r="C424" s="82" t="s">
        <v>1001</v>
      </c>
      <c r="D424" s="72"/>
      <c r="E424" s="9"/>
      <c r="F424" s="9"/>
      <c r="G424" s="9" t="n">
        <v>186</v>
      </c>
      <c r="H424" s="1"/>
      <c r="I424" s="1"/>
      <c r="J424" s="1" t="s">
        <v>2493</v>
      </c>
      <c r="K424" s="77" t="n">
        <f aca="false">41/17</f>
        <v>2.411764706</v>
      </c>
      <c r="L424" s="9" t="n">
        <v>1</v>
      </c>
      <c r="M424" s="9" t="n">
        <v>25</v>
      </c>
      <c r="N424" s="9" t="n">
        <v>3</v>
      </c>
      <c r="O424" s="76" t="n">
        <v>10</v>
      </c>
      <c r="P424" s="76" t="n">
        <v>0</v>
      </c>
      <c r="Q424" s="76" t="n">
        <v>2</v>
      </c>
      <c r="R424" s="76" t="n">
        <v>9</v>
      </c>
      <c r="S424" s="76" t="s">
        <v>2494</v>
      </c>
      <c r="T424" s="1" t="s">
        <v>2495</v>
      </c>
    </row>
    <row r="425" customFormat="false" ht="15.75" hidden="false" customHeight="false" outlineLevel="0" collapsed="false">
      <c r="A425" s="2" t="s">
        <v>2496</v>
      </c>
      <c r="B425" s="9" t="n">
        <v>2018</v>
      </c>
      <c r="C425" s="1" t="s">
        <v>970</v>
      </c>
      <c r="D425" s="9" t="s">
        <v>951</v>
      </c>
      <c r="E425" s="9" t="s">
        <v>951</v>
      </c>
      <c r="F425" s="9" t="s">
        <v>951</v>
      </c>
      <c r="G425" s="9" t="n">
        <v>50</v>
      </c>
      <c r="H425" s="2" t="s">
        <v>951</v>
      </c>
      <c r="I425" s="1"/>
      <c r="J425" s="1" t="s">
        <v>2497</v>
      </c>
      <c r="K425" s="77" t="n">
        <f aca="false">30/20</f>
        <v>1.5</v>
      </c>
      <c r="L425" s="9" t="n">
        <v>1</v>
      </c>
      <c r="M425" s="9" t="n">
        <v>33</v>
      </c>
      <c r="N425" s="9" t="n">
        <v>1</v>
      </c>
      <c r="O425" s="2" t="n">
        <v>0</v>
      </c>
      <c r="P425" s="2" t="n">
        <v>0</v>
      </c>
      <c r="Q425" s="2" t="n">
        <v>0</v>
      </c>
      <c r="R425" s="2" t="n">
        <v>3</v>
      </c>
      <c r="S425" s="79" t="s">
        <v>2498</v>
      </c>
      <c r="T425" s="1" t="s">
        <v>2499</v>
      </c>
    </row>
    <row r="426" customFormat="false" ht="15.75" hidden="false" customHeight="false" outlineLevel="0" collapsed="false">
      <c r="A426" s="2" t="s">
        <v>2500</v>
      </c>
      <c r="B426" s="9" t="n">
        <v>2019</v>
      </c>
      <c r="C426" s="1" t="s">
        <v>1432</v>
      </c>
      <c r="D426" s="9" t="s">
        <v>951</v>
      </c>
      <c r="E426" s="9" t="s">
        <v>951</v>
      </c>
      <c r="F426" s="9" t="s">
        <v>951</v>
      </c>
      <c r="G426" s="9" t="n">
        <v>10</v>
      </c>
      <c r="H426" s="1" t="s">
        <v>951</v>
      </c>
      <c r="I426" s="1"/>
      <c r="J426" s="1" t="s">
        <v>951</v>
      </c>
      <c r="K426" s="77" t="s">
        <v>951</v>
      </c>
      <c r="L426" s="9" t="n">
        <v>1.41</v>
      </c>
      <c r="M426" s="9" t="n">
        <v>461</v>
      </c>
      <c r="N426" s="9" t="n">
        <v>2</v>
      </c>
      <c r="O426" s="2" t="n">
        <v>12</v>
      </c>
      <c r="P426" s="2" t="n">
        <v>16</v>
      </c>
      <c r="Q426" s="2" t="n">
        <v>38</v>
      </c>
      <c r="R426" s="2" t="n">
        <v>5</v>
      </c>
      <c r="S426" s="79" t="s">
        <v>2501</v>
      </c>
      <c r="T426" s="78" t="s">
        <v>2502</v>
      </c>
    </row>
    <row r="427" customFormat="false" ht="15.75" hidden="false" customHeight="false" outlineLevel="0" collapsed="false">
      <c r="A427" s="2" t="s">
        <v>2503</v>
      </c>
      <c r="B427" s="9" t="n">
        <v>2006</v>
      </c>
      <c r="C427" s="1" t="s">
        <v>2504</v>
      </c>
      <c r="D427" s="72" t="s">
        <v>951</v>
      </c>
      <c r="E427" s="9" t="s">
        <v>951</v>
      </c>
      <c r="F427" s="9" t="n">
        <v>220</v>
      </c>
      <c r="G427" s="9" t="n">
        <v>357</v>
      </c>
      <c r="H427" s="1" t="s">
        <v>2505</v>
      </c>
      <c r="I427" s="1" t="s">
        <v>2506</v>
      </c>
      <c r="J427" s="1" t="s">
        <v>2507</v>
      </c>
      <c r="K427" s="77" t="s">
        <v>2508</v>
      </c>
      <c r="L427" s="9" t="s">
        <v>951</v>
      </c>
      <c r="M427" s="9" t="s">
        <v>951</v>
      </c>
      <c r="N427" s="9" t="s">
        <v>951</v>
      </c>
      <c r="O427" s="2" t="s">
        <v>951</v>
      </c>
      <c r="P427" s="2" t="s">
        <v>951</v>
      </c>
      <c r="Q427" s="2" t="s">
        <v>951</v>
      </c>
      <c r="R427" s="2" t="s">
        <v>951</v>
      </c>
      <c r="S427" s="23" t="s">
        <v>951</v>
      </c>
      <c r="T427" s="80" t="s">
        <v>2509</v>
      </c>
    </row>
    <row r="428" customFormat="false" ht="15.75" hidden="false" customHeight="false" outlineLevel="0" collapsed="false">
      <c r="A428" s="2" t="s">
        <v>518</v>
      </c>
      <c r="B428" s="9" t="n">
        <v>2017</v>
      </c>
      <c r="C428" s="39" t="s">
        <v>967</v>
      </c>
      <c r="D428" s="9" t="s">
        <v>951</v>
      </c>
      <c r="E428" s="9" t="s">
        <v>951</v>
      </c>
      <c r="F428" s="9" t="s">
        <v>951</v>
      </c>
      <c r="G428" s="9" t="n">
        <v>72</v>
      </c>
      <c r="H428" s="2" t="s">
        <v>951</v>
      </c>
      <c r="I428" s="1"/>
      <c r="J428" s="1" t="s">
        <v>2493</v>
      </c>
      <c r="K428" s="77" t="n">
        <f aca="false">41/17</f>
        <v>2.411764706</v>
      </c>
      <c r="L428" s="9" t="n">
        <v>1</v>
      </c>
      <c r="M428" s="9" t="n">
        <v>13</v>
      </c>
      <c r="N428" s="9" t="n">
        <v>3</v>
      </c>
      <c r="O428" s="2" t="n">
        <v>1</v>
      </c>
      <c r="P428" s="2" t="n">
        <v>1</v>
      </c>
      <c r="Q428" s="2" t="n">
        <v>1</v>
      </c>
      <c r="R428" s="2" t="n">
        <v>5</v>
      </c>
      <c r="S428" s="81" t="s">
        <v>2510</v>
      </c>
      <c r="T428" s="78" t="s">
        <v>2511</v>
      </c>
    </row>
    <row r="429" customFormat="false" ht="15.75" hidden="false" customHeight="false" outlineLevel="0" collapsed="false">
      <c r="A429" s="2" t="s">
        <v>519</v>
      </c>
      <c r="B429" s="9" t="n">
        <v>2016</v>
      </c>
      <c r="C429" s="39" t="s">
        <v>1038</v>
      </c>
      <c r="D429" s="9" t="s">
        <v>951</v>
      </c>
      <c r="E429" s="9" t="s">
        <v>951</v>
      </c>
      <c r="F429" s="9" t="s">
        <v>951</v>
      </c>
      <c r="G429" s="9" t="n">
        <v>121</v>
      </c>
      <c r="H429" s="1" t="s">
        <v>951</v>
      </c>
      <c r="I429" s="1"/>
      <c r="J429" s="1" t="s">
        <v>1863</v>
      </c>
      <c r="K429" s="77" t="n">
        <f aca="false">45/33</f>
        <v>1.363636364</v>
      </c>
      <c r="L429" s="9" t="n">
        <v>1</v>
      </c>
      <c r="M429" s="9" t="n">
        <v>37</v>
      </c>
      <c r="N429" s="9" t="n">
        <v>2</v>
      </c>
      <c r="O429" s="2" t="n">
        <v>4</v>
      </c>
      <c r="P429" s="2" t="n">
        <v>4</v>
      </c>
      <c r="Q429" s="2" t="n">
        <v>3</v>
      </c>
      <c r="R429" s="2" t="n">
        <v>5</v>
      </c>
      <c r="S429" s="81" t="s">
        <v>2512</v>
      </c>
      <c r="T429" s="23" t="s">
        <v>2513</v>
      </c>
    </row>
    <row r="430" customFormat="false" ht="15.75" hidden="false" customHeight="false" outlineLevel="0" collapsed="false">
      <c r="A430" s="2" t="s">
        <v>520</v>
      </c>
      <c r="B430" s="9" t="n">
        <v>2018</v>
      </c>
      <c r="C430" s="39" t="s">
        <v>1177</v>
      </c>
      <c r="D430" s="9" t="s">
        <v>951</v>
      </c>
      <c r="E430" s="9" t="s">
        <v>951</v>
      </c>
      <c r="F430" s="9" t="s">
        <v>951</v>
      </c>
      <c r="G430" s="9" t="n">
        <v>236</v>
      </c>
      <c r="H430" s="2" t="s">
        <v>951</v>
      </c>
      <c r="I430" s="1"/>
      <c r="J430" s="1" t="s">
        <v>2514</v>
      </c>
      <c r="K430" s="77" t="n">
        <f aca="false">57/21</f>
        <v>2.714285714</v>
      </c>
      <c r="L430" s="9" t="n">
        <v>1</v>
      </c>
      <c r="M430" s="9" t="n">
        <v>487</v>
      </c>
      <c r="N430" s="9" t="n">
        <v>5</v>
      </c>
      <c r="O430" s="2" t="n">
        <v>8</v>
      </c>
      <c r="P430" s="2" t="n">
        <v>132</v>
      </c>
      <c r="Q430" s="2" t="n">
        <v>10</v>
      </c>
      <c r="R430" s="2" t="n">
        <v>36</v>
      </c>
      <c r="S430" s="81" t="s">
        <v>2515</v>
      </c>
      <c r="T430" s="1" t="s">
        <v>2516</v>
      </c>
    </row>
    <row r="431" customFormat="false" ht="15.75" hidden="false" customHeight="false" outlineLevel="0" collapsed="false">
      <c r="A431" s="2" t="s">
        <v>2517</v>
      </c>
      <c r="B431" s="9" t="s">
        <v>951</v>
      </c>
      <c r="C431" s="1" t="s">
        <v>951</v>
      </c>
      <c r="D431" s="72" t="s">
        <v>951</v>
      </c>
      <c r="E431" s="9" t="s">
        <v>951</v>
      </c>
      <c r="F431" s="9" t="s">
        <v>951</v>
      </c>
      <c r="G431" s="72"/>
      <c r="H431" s="95" t="s">
        <v>951</v>
      </c>
      <c r="I431" s="1" t="s">
        <v>951</v>
      </c>
      <c r="J431" s="95" t="s">
        <v>951</v>
      </c>
      <c r="K431" s="72" t="s">
        <v>951</v>
      </c>
      <c r="L431" s="9" t="s">
        <v>951</v>
      </c>
      <c r="M431" s="9" t="s">
        <v>951</v>
      </c>
      <c r="N431" s="9" t="s">
        <v>951</v>
      </c>
      <c r="O431" s="2" t="s">
        <v>951</v>
      </c>
      <c r="P431" s="2" t="s">
        <v>951</v>
      </c>
      <c r="Q431" s="2" t="s">
        <v>951</v>
      </c>
      <c r="R431" s="2" t="s">
        <v>951</v>
      </c>
      <c r="S431" s="23" t="s">
        <v>951</v>
      </c>
      <c r="T431" s="89" t="s">
        <v>2518</v>
      </c>
    </row>
    <row r="432" customFormat="false" ht="15.75" hidden="false" customHeight="false" outlineLevel="0" collapsed="false">
      <c r="A432" s="2" t="s">
        <v>2519</v>
      </c>
      <c r="B432" s="9" t="n">
        <v>2011</v>
      </c>
      <c r="C432" s="1" t="s">
        <v>2520</v>
      </c>
      <c r="D432" s="72" t="s">
        <v>951</v>
      </c>
      <c r="E432" s="9" t="n">
        <v>53</v>
      </c>
      <c r="F432" s="9" t="n">
        <v>26</v>
      </c>
      <c r="G432" s="9" t="n">
        <v>155</v>
      </c>
      <c r="H432" s="1" t="s">
        <v>2521</v>
      </c>
      <c r="I432" s="1" t="s">
        <v>2522</v>
      </c>
      <c r="J432" s="1" t="s">
        <v>2523</v>
      </c>
      <c r="K432" s="77" t="n">
        <f aca="false">50/16</f>
        <v>3.125</v>
      </c>
      <c r="L432" s="9" t="n">
        <v>1</v>
      </c>
      <c r="M432" s="9" t="n">
        <v>521</v>
      </c>
      <c r="N432" s="9" t="n">
        <v>1</v>
      </c>
      <c r="O432" s="2" t="n">
        <v>0</v>
      </c>
      <c r="P432" s="2" t="n">
        <v>0</v>
      </c>
      <c r="Q432" s="2" t="n">
        <v>0</v>
      </c>
      <c r="R432" s="2" t="n">
        <v>67</v>
      </c>
      <c r="S432" s="81" t="s">
        <v>2524</v>
      </c>
      <c r="T432" s="1" t="s">
        <v>2525</v>
      </c>
    </row>
    <row r="433" customFormat="false" ht="15.75" hidden="false" customHeight="false" outlineLevel="0" collapsed="false">
      <c r="A433" s="2" t="s">
        <v>2526</v>
      </c>
      <c r="B433" s="9" t="n">
        <v>2018</v>
      </c>
      <c r="C433" s="1" t="s">
        <v>1045</v>
      </c>
      <c r="D433" s="9" t="s">
        <v>951</v>
      </c>
      <c r="E433" s="9" t="s">
        <v>951</v>
      </c>
      <c r="F433" s="9" t="s">
        <v>951</v>
      </c>
      <c r="G433" s="2" t="n">
        <v>370</v>
      </c>
      <c r="H433" s="99" t="n">
        <f aca="false">63/16</f>
        <v>3.9375</v>
      </c>
      <c r="I433" s="1"/>
      <c r="J433" s="1" t="s">
        <v>1433</v>
      </c>
      <c r="K433" s="77" t="n">
        <f aca="false">63/16</f>
        <v>3.9375</v>
      </c>
      <c r="L433" s="9" t="n">
        <v>1.012</v>
      </c>
      <c r="M433" s="9" t="n">
        <v>181</v>
      </c>
      <c r="N433" s="9" t="n">
        <v>5</v>
      </c>
      <c r="O433" s="2" t="n">
        <v>44</v>
      </c>
      <c r="P433" s="2" t="n">
        <v>215</v>
      </c>
      <c r="Q433" s="2" t="n">
        <v>9</v>
      </c>
      <c r="R433" s="2" t="n">
        <v>51</v>
      </c>
      <c r="S433" s="81" t="s">
        <v>2527</v>
      </c>
      <c r="T433" s="1" t="s">
        <v>2528</v>
      </c>
    </row>
    <row r="434" customFormat="false" ht="15.75" hidden="false" customHeight="false" outlineLevel="0" collapsed="false">
      <c r="A434" s="2" t="s">
        <v>2529</v>
      </c>
      <c r="B434" s="9" t="n">
        <v>2010</v>
      </c>
      <c r="C434" s="78" t="s">
        <v>970</v>
      </c>
      <c r="D434" s="72" t="n">
        <v>4.981</v>
      </c>
      <c r="E434" s="9" t="n">
        <v>106</v>
      </c>
      <c r="F434" s="9" t="n">
        <v>74</v>
      </c>
      <c r="G434" s="9" t="n">
        <v>158</v>
      </c>
      <c r="H434" s="1" t="s">
        <v>1033</v>
      </c>
      <c r="I434" s="1" t="s">
        <v>1034</v>
      </c>
      <c r="J434" s="78" t="s">
        <v>1035</v>
      </c>
      <c r="K434" s="83" t="n">
        <v>0.77</v>
      </c>
      <c r="L434" s="9" t="s">
        <v>951</v>
      </c>
      <c r="M434" s="9" t="s">
        <v>951</v>
      </c>
      <c r="N434" s="9" t="s">
        <v>951</v>
      </c>
      <c r="O434" s="2" t="s">
        <v>951</v>
      </c>
      <c r="P434" s="2" t="s">
        <v>951</v>
      </c>
      <c r="Q434" s="2" t="s">
        <v>951</v>
      </c>
      <c r="R434" s="2" t="s">
        <v>951</v>
      </c>
      <c r="S434" s="23" t="s">
        <v>951</v>
      </c>
      <c r="T434" s="78" t="s">
        <v>2530</v>
      </c>
    </row>
    <row r="435" customFormat="false" ht="15.75" hidden="false" customHeight="false" outlineLevel="0" collapsed="false">
      <c r="A435" s="2" t="s">
        <v>2531</v>
      </c>
      <c r="B435" s="9" t="n">
        <v>2011</v>
      </c>
      <c r="C435" s="1" t="s">
        <v>967</v>
      </c>
      <c r="D435" s="72" t="n">
        <v>9.1</v>
      </c>
      <c r="E435" s="9" t="n">
        <v>172</v>
      </c>
      <c r="F435" s="9" t="n">
        <v>102</v>
      </c>
      <c r="G435" s="9" t="n">
        <v>246</v>
      </c>
      <c r="H435" s="1" t="s">
        <v>2532</v>
      </c>
      <c r="I435" s="1" t="s">
        <v>2533</v>
      </c>
      <c r="J435" s="1" t="s">
        <v>2534</v>
      </c>
      <c r="K435" s="77" t="n">
        <f aca="false">41/18</f>
        <v>2.277777778</v>
      </c>
      <c r="L435" s="9" t="s">
        <v>951</v>
      </c>
      <c r="M435" s="9" t="s">
        <v>951</v>
      </c>
      <c r="N435" s="9" t="s">
        <v>951</v>
      </c>
      <c r="O435" s="2" t="s">
        <v>951</v>
      </c>
      <c r="P435" s="2" t="s">
        <v>951</v>
      </c>
      <c r="Q435" s="2" t="s">
        <v>951</v>
      </c>
      <c r="R435" s="2" t="s">
        <v>951</v>
      </c>
      <c r="S435" s="23" t="s">
        <v>951</v>
      </c>
      <c r="T435" s="1" t="s">
        <v>2535</v>
      </c>
    </row>
    <row r="436" customFormat="false" ht="15.75" hidden="false" customHeight="false" outlineLevel="0" collapsed="false">
      <c r="A436" s="2" t="s">
        <v>2536</v>
      </c>
      <c r="B436" s="9" t="n">
        <v>2008</v>
      </c>
      <c r="C436" s="39" t="s">
        <v>970</v>
      </c>
      <c r="D436" s="72" t="n">
        <v>4.981</v>
      </c>
      <c r="E436" s="9" t="n">
        <v>106</v>
      </c>
      <c r="F436" s="9" t="n">
        <v>1262</v>
      </c>
      <c r="G436" s="9" t="n">
        <v>2264</v>
      </c>
      <c r="H436" s="1" t="s">
        <v>951</v>
      </c>
      <c r="I436" s="1" t="s">
        <v>951</v>
      </c>
      <c r="J436" s="1" t="s">
        <v>951</v>
      </c>
      <c r="K436" s="9" t="s">
        <v>951</v>
      </c>
      <c r="L436" s="9" t="n">
        <v>1</v>
      </c>
      <c r="M436" s="9" t="s">
        <v>951</v>
      </c>
      <c r="N436" s="9" t="s">
        <v>951</v>
      </c>
      <c r="O436" s="2" t="s">
        <v>951</v>
      </c>
      <c r="P436" s="2" t="s">
        <v>951</v>
      </c>
      <c r="Q436" s="2" t="s">
        <v>951</v>
      </c>
      <c r="R436" s="2" t="s">
        <v>951</v>
      </c>
      <c r="S436" s="23" t="s">
        <v>951</v>
      </c>
      <c r="T436" s="1" t="s">
        <v>2537</v>
      </c>
    </row>
    <row r="437" customFormat="false" ht="15.75" hidden="false" customHeight="false" outlineLevel="0" collapsed="false">
      <c r="A437" s="2" t="s">
        <v>55</v>
      </c>
      <c r="B437" s="9" t="n">
        <v>2009</v>
      </c>
      <c r="C437" s="1" t="s">
        <v>970</v>
      </c>
      <c r="D437" s="72" t="n">
        <v>4.981</v>
      </c>
      <c r="E437" s="9" t="n">
        <v>106</v>
      </c>
      <c r="F437" s="9" t="n">
        <v>1588</v>
      </c>
      <c r="G437" s="9" t="n">
        <v>3292</v>
      </c>
      <c r="H437" s="1" t="s">
        <v>951</v>
      </c>
      <c r="I437" s="1" t="s">
        <v>951</v>
      </c>
      <c r="J437" s="1" t="s">
        <v>951</v>
      </c>
      <c r="K437" s="9" t="s">
        <v>951</v>
      </c>
      <c r="L437" s="9" t="n">
        <v>2</v>
      </c>
      <c r="M437" s="9" t="s">
        <v>951</v>
      </c>
      <c r="N437" s="9" t="s">
        <v>951</v>
      </c>
      <c r="O437" s="2" t="s">
        <v>951</v>
      </c>
      <c r="P437" s="2" t="s">
        <v>951</v>
      </c>
      <c r="Q437" s="2" t="s">
        <v>951</v>
      </c>
      <c r="R437" s="2" t="s">
        <v>951</v>
      </c>
      <c r="S437" s="23" t="s">
        <v>951</v>
      </c>
      <c r="T437" s="1" t="s">
        <v>2538</v>
      </c>
    </row>
    <row r="438" customFormat="false" ht="15.75" hidden="false" customHeight="false" outlineLevel="0" collapsed="false">
      <c r="A438" s="2" t="s">
        <v>2539</v>
      </c>
      <c r="B438" s="9" t="s">
        <v>1312</v>
      </c>
      <c r="C438" s="1" t="s">
        <v>2540</v>
      </c>
      <c r="D438" s="72" t="n">
        <v>14.63</v>
      </c>
      <c r="E438" s="9" t="n">
        <v>107</v>
      </c>
      <c r="F438" s="9" t="s">
        <v>2541</v>
      </c>
      <c r="G438" s="9" t="s">
        <v>2542</v>
      </c>
      <c r="H438" s="1" t="s">
        <v>951</v>
      </c>
      <c r="I438" s="1" t="s">
        <v>951</v>
      </c>
      <c r="J438" s="78" t="s">
        <v>2543</v>
      </c>
      <c r="K438" s="83" t="n">
        <f aca="false">40/31</f>
        <v>1.290322581</v>
      </c>
      <c r="L438" s="9" t="n">
        <v>2.41</v>
      </c>
      <c r="M438" s="9" t="n">
        <v>50</v>
      </c>
      <c r="N438" s="9" t="n">
        <v>7</v>
      </c>
      <c r="O438" s="2" t="n">
        <v>3</v>
      </c>
      <c r="P438" s="2" t="n">
        <v>61</v>
      </c>
      <c r="Q438" s="2" t="n">
        <v>13</v>
      </c>
      <c r="R438" s="2" t="n">
        <v>58</v>
      </c>
      <c r="S438" s="81" t="s">
        <v>2544</v>
      </c>
      <c r="T438" s="80" t="s">
        <v>2545</v>
      </c>
    </row>
    <row r="439" customFormat="false" ht="15.75" hidden="false" customHeight="false" outlineLevel="0" collapsed="false">
      <c r="A439" s="2" t="s">
        <v>2546</v>
      </c>
      <c r="B439" s="9" t="n">
        <v>2010</v>
      </c>
      <c r="C439" s="1" t="s">
        <v>1132</v>
      </c>
      <c r="D439" s="72" t="n">
        <v>14.63</v>
      </c>
      <c r="E439" s="9" t="n">
        <v>107</v>
      </c>
      <c r="F439" s="9" t="n">
        <v>1322</v>
      </c>
      <c r="G439" s="9" t="n">
        <v>2636</v>
      </c>
      <c r="H439" s="1" t="s">
        <v>951</v>
      </c>
      <c r="I439" s="1" t="s">
        <v>951</v>
      </c>
      <c r="J439" s="1" t="s">
        <v>951</v>
      </c>
      <c r="K439" s="9" t="s">
        <v>951</v>
      </c>
      <c r="L439" s="9" t="s">
        <v>951</v>
      </c>
      <c r="M439" s="9" t="s">
        <v>951</v>
      </c>
      <c r="N439" s="9" t="s">
        <v>951</v>
      </c>
      <c r="O439" s="2" t="s">
        <v>951</v>
      </c>
      <c r="P439" s="2" t="s">
        <v>951</v>
      </c>
      <c r="Q439" s="2" t="s">
        <v>951</v>
      </c>
      <c r="R439" s="2" t="s">
        <v>951</v>
      </c>
      <c r="S439" s="23" t="s">
        <v>951</v>
      </c>
      <c r="T439" s="80" t="s">
        <v>2547</v>
      </c>
    </row>
    <row r="440" customFormat="false" ht="15.75" hidden="false" customHeight="false" outlineLevel="0" collapsed="false">
      <c r="A440" s="2" t="s">
        <v>2548</v>
      </c>
      <c r="B440" s="9" t="n">
        <v>2013</v>
      </c>
      <c r="C440" s="1" t="s">
        <v>1038</v>
      </c>
      <c r="D440" s="9" t="s">
        <v>951</v>
      </c>
      <c r="E440" s="9" t="s">
        <v>951</v>
      </c>
      <c r="F440" s="9" t="s">
        <v>951</v>
      </c>
      <c r="G440" s="9" t="n">
        <v>143</v>
      </c>
      <c r="H440" s="2" t="s">
        <v>951</v>
      </c>
      <c r="I440" s="1"/>
      <c r="J440" s="1" t="s">
        <v>2549</v>
      </c>
      <c r="K440" s="77" t="n">
        <f aca="false">25/12</f>
        <v>2.083333333</v>
      </c>
      <c r="L440" s="9" t="n">
        <v>1</v>
      </c>
      <c r="M440" s="9" t="s">
        <v>951</v>
      </c>
      <c r="N440" s="9" t="s">
        <v>951</v>
      </c>
      <c r="O440" s="2" t="s">
        <v>951</v>
      </c>
      <c r="P440" s="2" t="s">
        <v>951</v>
      </c>
      <c r="Q440" s="2" t="s">
        <v>951</v>
      </c>
      <c r="R440" s="2" t="s">
        <v>951</v>
      </c>
      <c r="S440" s="23" t="s">
        <v>951</v>
      </c>
      <c r="T440" s="1" t="s">
        <v>2550</v>
      </c>
    </row>
    <row r="441" customFormat="false" ht="15.75" hidden="false" customHeight="false" outlineLevel="0" collapsed="false">
      <c r="A441" s="2" t="s">
        <v>2551</v>
      </c>
      <c r="B441" s="9" t="n">
        <v>2011</v>
      </c>
      <c r="C441" s="1" t="s">
        <v>1859</v>
      </c>
      <c r="D441" s="9" t="s">
        <v>951</v>
      </c>
      <c r="E441" s="9" t="s">
        <v>951</v>
      </c>
      <c r="F441" s="9" t="s">
        <v>951</v>
      </c>
      <c r="G441" s="9" t="n">
        <v>131</v>
      </c>
      <c r="H441" s="1" t="s">
        <v>951</v>
      </c>
      <c r="I441" s="1"/>
      <c r="J441" s="2" t="s">
        <v>2552</v>
      </c>
      <c r="K441" s="77" t="n">
        <f aca="false">53/26</f>
        <v>2.038461538</v>
      </c>
      <c r="L441" s="9" t="n">
        <v>1.1</v>
      </c>
      <c r="M441" s="9" t="s">
        <v>951</v>
      </c>
      <c r="N441" s="9" t="s">
        <v>951</v>
      </c>
      <c r="O441" s="2" t="s">
        <v>951</v>
      </c>
      <c r="P441" s="2" t="s">
        <v>951</v>
      </c>
      <c r="Q441" s="2" t="s">
        <v>951</v>
      </c>
      <c r="R441" s="2" t="s">
        <v>951</v>
      </c>
      <c r="S441" s="23" t="s">
        <v>951</v>
      </c>
      <c r="T441" s="1" t="s">
        <v>2553</v>
      </c>
    </row>
    <row r="442" customFormat="false" ht="15.75" hidden="false" customHeight="false" outlineLevel="0" collapsed="false">
      <c r="A442" s="2" t="s">
        <v>2554</v>
      </c>
      <c r="B442" s="9" t="n">
        <v>2009</v>
      </c>
      <c r="C442" s="1" t="s">
        <v>970</v>
      </c>
      <c r="D442" s="72" t="n">
        <v>4.981</v>
      </c>
      <c r="E442" s="9" t="n">
        <v>106</v>
      </c>
      <c r="F442" s="9" t="n">
        <v>1588</v>
      </c>
      <c r="G442" s="9" t="n">
        <v>3292</v>
      </c>
      <c r="H442" s="1" t="s">
        <v>951</v>
      </c>
      <c r="I442" s="1" t="s">
        <v>951</v>
      </c>
      <c r="J442" s="1" t="s">
        <v>951</v>
      </c>
      <c r="K442" s="9" t="s">
        <v>951</v>
      </c>
      <c r="L442" s="9" t="s">
        <v>951</v>
      </c>
      <c r="M442" s="9" t="s">
        <v>951</v>
      </c>
      <c r="N442" s="9" t="s">
        <v>951</v>
      </c>
      <c r="O442" s="2" t="s">
        <v>951</v>
      </c>
      <c r="P442" s="2" t="s">
        <v>951</v>
      </c>
      <c r="Q442" s="2" t="s">
        <v>951</v>
      </c>
      <c r="R442" s="2" t="s">
        <v>951</v>
      </c>
      <c r="S442" s="23" t="s">
        <v>951</v>
      </c>
      <c r="T442" s="1" t="s">
        <v>2538</v>
      </c>
    </row>
    <row r="443" customFormat="false" ht="15.75" hidden="false" customHeight="false" outlineLevel="0" collapsed="false">
      <c r="A443" s="2" t="s">
        <v>2555</v>
      </c>
      <c r="B443" s="9" t="n">
        <v>2014</v>
      </c>
      <c r="C443" s="1" t="s">
        <v>970</v>
      </c>
      <c r="D443" s="9" t="s">
        <v>951</v>
      </c>
      <c r="E443" s="9" t="s">
        <v>951</v>
      </c>
      <c r="F443" s="9" t="s">
        <v>951</v>
      </c>
      <c r="G443" s="9" t="n">
        <v>693</v>
      </c>
      <c r="H443" s="2" t="s">
        <v>951</v>
      </c>
      <c r="I443" s="1"/>
      <c r="J443" s="1" t="s">
        <v>2556</v>
      </c>
      <c r="K443" s="77" t="n">
        <f aca="false">66/32</f>
        <v>2.0625</v>
      </c>
      <c r="L443" s="9" t="n">
        <v>1.04</v>
      </c>
      <c r="M443" s="9" t="n">
        <v>5</v>
      </c>
      <c r="N443" s="9" t="n">
        <v>1</v>
      </c>
      <c r="O443" s="2" t="n">
        <v>4</v>
      </c>
      <c r="P443" s="2" t="n">
        <v>14</v>
      </c>
      <c r="Q443" s="2" t="n">
        <v>1</v>
      </c>
      <c r="R443" s="2" t="n">
        <v>11</v>
      </c>
      <c r="S443" s="81" t="s">
        <v>2557</v>
      </c>
      <c r="T443" s="1" t="s">
        <v>2558</v>
      </c>
    </row>
    <row r="444" customFormat="false" ht="15.75" hidden="false" customHeight="false" outlineLevel="0" collapsed="false">
      <c r="A444" s="2" t="s">
        <v>683</v>
      </c>
      <c r="B444" s="9" t="n">
        <v>2014</v>
      </c>
      <c r="C444" s="1" t="s">
        <v>970</v>
      </c>
      <c r="D444" s="9" t="s">
        <v>951</v>
      </c>
      <c r="E444" s="9" t="s">
        <v>951</v>
      </c>
      <c r="F444" s="9" t="s">
        <v>951</v>
      </c>
      <c r="G444" s="9" t="n">
        <v>74</v>
      </c>
      <c r="H444" s="1" t="s">
        <v>951</v>
      </c>
      <c r="I444" s="1"/>
      <c r="J444" s="23" t="s">
        <v>1630</v>
      </c>
      <c r="K444" s="77" t="n">
        <f aca="false">46/20</f>
        <v>2.3</v>
      </c>
      <c r="L444" s="9" t="n">
        <v>1</v>
      </c>
      <c r="M444" s="9" t="s">
        <v>951</v>
      </c>
      <c r="N444" s="9" t="s">
        <v>951</v>
      </c>
      <c r="O444" s="2" t="s">
        <v>951</v>
      </c>
      <c r="P444" s="2" t="s">
        <v>951</v>
      </c>
      <c r="Q444" s="2" t="s">
        <v>951</v>
      </c>
      <c r="R444" s="2" t="s">
        <v>951</v>
      </c>
      <c r="S444" s="23" t="s">
        <v>951</v>
      </c>
      <c r="T444" s="1" t="s">
        <v>2559</v>
      </c>
    </row>
    <row r="445" customFormat="false" ht="15.75" hidden="false" customHeight="false" outlineLevel="0" collapsed="false">
      <c r="A445" s="2" t="s">
        <v>2560</v>
      </c>
      <c r="B445" s="9" t="n">
        <v>2013</v>
      </c>
      <c r="C445" s="1" t="s">
        <v>986</v>
      </c>
      <c r="D445" s="9" t="s">
        <v>951</v>
      </c>
      <c r="E445" s="9" t="s">
        <v>951</v>
      </c>
      <c r="F445" s="9" t="s">
        <v>951</v>
      </c>
      <c r="G445" s="9" t="n">
        <v>48</v>
      </c>
      <c r="H445" s="2" t="s">
        <v>951</v>
      </c>
      <c r="I445" s="1"/>
      <c r="J445" s="1" t="s">
        <v>2561</v>
      </c>
      <c r="K445" s="77" t="n">
        <f aca="false">57/30</f>
        <v>1.9</v>
      </c>
      <c r="L445" s="9" t="n">
        <v>1</v>
      </c>
      <c r="M445" s="9" t="s">
        <v>951</v>
      </c>
      <c r="N445" s="9" t="s">
        <v>951</v>
      </c>
      <c r="O445" s="2" t="s">
        <v>951</v>
      </c>
      <c r="P445" s="2" t="s">
        <v>951</v>
      </c>
      <c r="Q445" s="2" t="s">
        <v>951</v>
      </c>
      <c r="R445" s="2" t="s">
        <v>951</v>
      </c>
      <c r="S445" s="23" t="s">
        <v>951</v>
      </c>
      <c r="T445" s="1" t="s">
        <v>2562</v>
      </c>
    </row>
    <row r="446" customFormat="false" ht="15.75" hidden="false" customHeight="false" outlineLevel="0" collapsed="false">
      <c r="A446" s="2" t="s">
        <v>2563</v>
      </c>
      <c r="B446" s="9" t="n">
        <v>2016</v>
      </c>
      <c r="C446" s="1" t="s">
        <v>2564</v>
      </c>
      <c r="D446" s="9" t="s">
        <v>951</v>
      </c>
      <c r="E446" s="9" t="s">
        <v>951</v>
      </c>
      <c r="F446" s="9" t="s">
        <v>951</v>
      </c>
      <c r="G446" s="9" t="n">
        <v>32</v>
      </c>
      <c r="H446" s="1" t="s">
        <v>951</v>
      </c>
      <c r="I446" s="1"/>
      <c r="J446" s="1" t="s">
        <v>951</v>
      </c>
      <c r="K446" s="77" t="s">
        <v>951</v>
      </c>
      <c r="L446" s="9" t="n">
        <v>1</v>
      </c>
      <c r="M446" s="9" t="s">
        <v>951</v>
      </c>
      <c r="N446" s="9" t="s">
        <v>951</v>
      </c>
      <c r="O446" s="2" t="s">
        <v>951</v>
      </c>
      <c r="P446" s="2" t="s">
        <v>951</v>
      </c>
      <c r="Q446" s="2" t="s">
        <v>951</v>
      </c>
      <c r="R446" s="2" t="s">
        <v>951</v>
      </c>
      <c r="S446" s="23" t="s">
        <v>951</v>
      </c>
      <c r="T446" s="1" t="s">
        <v>2565</v>
      </c>
    </row>
    <row r="447" customFormat="false" ht="15.75" hidden="false" customHeight="false" outlineLevel="0" collapsed="false">
      <c r="A447" s="2" t="s">
        <v>2566</v>
      </c>
      <c r="B447" s="9" t="n">
        <v>2015</v>
      </c>
      <c r="C447" s="1" t="s">
        <v>970</v>
      </c>
      <c r="D447" s="9" t="s">
        <v>951</v>
      </c>
      <c r="E447" s="9" t="s">
        <v>951</v>
      </c>
      <c r="F447" s="9" t="s">
        <v>951</v>
      </c>
      <c r="G447" s="9" t="n">
        <v>4</v>
      </c>
      <c r="H447" s="2" t="s">
        <v>951</v>
      </c>
      <c r="I447" s="1"/>
      <c r="J447" s="1" t="s">
        <v>2567</v>
      </c>
      <c r="K447" s="77" t="n">
        <f aca="false">39/28</f>
        <v>1.392857143</v>
      </c>
      <c r="L447" s="9" t="n">
        <v>1</v>
      </c>
      <c r="M447" s="9" t="s">
        <v>951</v>
      </c>
      <c r="N447" s="9" t="s">
        <v>951</v>
      </c>
      <c r="O447" s="2" t="s">
        <v>951</v>
      </c>
      <c r="P447" s="2" t="s">
        <v>951</v>
      </c>
      <c r="Q447" s="2" t="s">
        <v>951</v>
      </c>
      <c r="R447" s="2" t="s">
        <v>951</v>
      </c>
      <c r="S447" s="23" t="s">
        <v>951</v>
      </c>
      <c r="T447" s="1" t="s">
        <v>2568</v>
      </c>
    </row>
    <row r="448" customFormat="false" ht="15.75" hidden="false" customHeight="false" outlineLevel="0" collapsed="false">
      <c r="A448" s="2" t="s">
        <v>57</v>
      </c>
      <c r="B448" s="9" t="n">
        <v>2012</v>
      </c>
      <c r="C448" s="1" t="s">
        <v>2569</v>
      </c>
      <c r="D448" s="84" t="n">
        <v>1.737</v>
      </c>
      <c r="E448" s="9" t="n">
        <v>31</v>
      </c>
      <c r="F448" s="6" t="n">
        <v>559</v>
      </c>
      <c r="G448" s="6" t="n">
        <v>9876</v>
      </c>
      <c r="H448" s="8" t="s">
        <v>2570</v>
      </c>
      <c r="I448" s="8" t="s">
        <v>2571</v>
      </c>
      <c r="J448" s="1" t="s">
        <v>2572</v>
      </c>
      <c r="K448" s="77" t="n">
        <f aca="false">19/19</f>
        <v>1</v>
      </c>
      <c r="L448" s="9" t="n">
        <v>3.141</v>
      </c>
      <c r="M448" s="9" t="n">
        <v>13038</v>
      </c>
      <c r="N448" s="9" t="n">
        <v>47</v>
      </c>
      <c r="O448" s="2" t="n">
        <v>150</v>
      </c>
      <c r="P448" s="2" t="n">
        <v>617</v>
      </c>
      <c r="Q448" s="2" t="n">
        <v>18</v>
      </c>
      <c r="R448" s="2" t="n">
        <v>88</v>
      </c>
      <c r="S448" s="81" t="s">
        <v>2573</v>
      </c>
      <c r="T448" s="80" t="s">
        <v>2574</v>
      </c>
    </row>
    <row r="449" customFormat="false" ht="15.75" hidden="false" customHeight="false" outlineLevel="0" collapsed="false">
      <c r="A449" s="2" t="s">
        <v>2575</v>
      </c>
      <c r="B449" s="9" t="n">
        <v>2019</v>
      </c>
      <c r="C449" s="1" t="s">
        <v>2576</v>
      </c>
      <c r="D449" s="9" t="s">
        <v>951</v>
      </c>
      <c r="E449" s="9" t="s">
        <v>951</v>
      </c>
      <c r="F449" s="9" t="s">
        <v>951</v>
      </c>
      <c r="G449" s="9" t="n">
        <v>61</v>
      </c>
      <c r="H449" s="1" t="s">
        <v>951</v>
      </c>
      <c r="I449" s="1"/>
      <c r="J449" s="1" t="s">
        <v>2577</v>
      </c>
      <c r="K449" s="77" t="n">
        <f aca="false">9/8</f>
        <v>1.125</v>
      </c>
      <c r="L449" s="9" t="n">
        <v>3.141</v>
      </c>
      <c r="M449" s="9" t="n">
        <v>13038</v>
      </c>
      <c r="N449" s="9" t="n">
        <v>47</v>
      </c>
      <c r="O449" s="2" t="n">
        <v>150</v>
      </c>
      <c r="P449" s="2" t="n">
        <v>617</v>
      </c>
      <c r="Q449" s="2" t="n">
        <v>18</v>
      </c>
      <c r="R449" s="2" t="n">
        <v>88</v>
      </c>
      <c r="S449" s="81" t="s">
        <v>2573</v>
      </c>
      <c r="T449" s="1" t="s">
        <v>2578</v>
      </c>
    </row>
    <row r="450" customFormat="false" ht="15.75" hidden="false" customHeight="false" outlineLevel="0" collapsed="false">
      <c r="A450" s="2" t="s">
        <v>2579</v>
      </c>
      <c r="B450" s="9" t="n">
        <v>2012</v>
      </c>
      <c r="C450" s="1" t="s">
        <v>2569</v>
      </c>
      <c r="D450" s="84" t="n">
        <v>1.737</v>
      </c>
      <c r="E450" s="9" t="n">
        <v>31</v>
      </c>
      <c r="F450" s="6" t="n">
        <v>559</v>
      </c>
      <c r="G450" s="6" t="n">
        <v>9876</v>
      </c>
      <c r="H450" s="8" t="s">
        <v>2570</v>
      </c>
      <c r="I450" s="8" t="s">
        <v>2571</v>
      </c>
      <c r="J450" s="1" t="s">
        <v>2572</v>
      </c>
      <c r="K450" s="77" t="n">
        <f aca="false">19/19</f>
        <v>1</v>
      </c>
      <c r="L450" s="9" t="n">
        <v>3.141</v>
      </c>
      <c r="M450" s="9" t="n">
        <v>13038</v>
      </c>
      <c r="N450" s="9" t="n">
        <v>47</v>
      </c>
      <c r="O450" s="2" t="n">
        <v>150</v>
      </c>
      <c r="P450" s="2" t="n">
        <v>617</v>
      </c>
      <c r="Q450" s="2" t="n">
        <v>18</v>
      </c>
      <c r="R450" s="2" t="n">
        <v>88</v>
      </c>
      <c r="S450" s="81" t="s">
        <v>2573</v>
      </c>
      <c r="T450" s="80" t="s">
        <v>2574</v>
      </c>
    </row>
    <row r="451" customFormat="false" ht="15.75" hidden="false" customHeight="false" outlineLevel="0" collapsed="false">
      <c r="A451" s="2" t="s">
        <v>2580</v>
      </c>
      <c r="B451" s="9" t="n">
        <v>2012</v>
      </c>
      <c r="C451" s="78" t="s">
        <v>959</v>
      </c>
      <c r="D451" s="72" t="n">
        <v>2.576</v>
      </c>
      <c r="E451" s="9" t="n">
        <v>74</v>
      </c>
      <c r="F451" s="9" t="n">
        <v>34</v>
      </c>
      <c r="G451" s="9" t="n">
        <v>137</v>
      </c>
      <c r="H451" s="1" t="s">
        <v>1900</v>
      </c>
      <c r="I451" s="39" t="s">
        <v>1901</v>
      </c>
      <c r="J451" s="78" t="s">
        <v>1902</v>
      </c>
      <c r="K451" s="83" t="n">
        <f aca="false">56/24</f>
        <v>2.33333333333333</v>
      </c>
      <c r="L451" s="9" t="s">
        <v>951</v>
      </c>
      <c r="M451" s="9" t="s">
        <v>951</v>
      </c>
      <c r="N451" s="9" t="s">
        <v>951</v>
      </c>
      <c r="O451" s="2" t="s">
        <v>951</v>
      </c>
      <c r="P451" s="2" t="s">
        <v>951</v>
      </c>
      <c r="Q451" s="2" t="s">
        <v>951</v>
      </c>
      <c r="R451" s="2" t="s">
        <v>951</v>
      </c>
      <c r="S451" s="23" t="s">
        <v>951</v>
      </c>
      <c r="T451" s="1" t="s">
        <v>2581</v>
      </c>
    </row>
    <row r="452" customFormat="false" ht="15.75" hidden="false" customHeight="false" outlineLevel="0" collapsed="false">
      <c r="A452" s="2" t="s">
        <v>2582</v>
      </c>
      <c r="B452" s="9" t="n">
        <v>2012</v>
      </c>
      <c r="C452" s="78" t="s">
        <v>959</v>
      </c>
      <c r="D452" s="72" t="n">
        <v>2.576</v>
      </c>
      <c r="E452" s="9" t="n">
        <v>74</v>
      </c>
      <c r="F452" s="9" t="n">
        <v>34</v>
      </c>
      <c r="G452" s="9" t="n">
        <v>137</v>
      </c>
      <c r="H452" s="1" t="s">
        <v>1900</v>
      </c>
      <c r="I452" s="39" t="s">
        <v>1901</v>
      </c>
      <c r="J452" s="78" t="s">
        <v>1902</v>
      </c>
      <c r="K452" s="83" t="n">
        <f aca="false">56/24</f>
        <v>2.33333333333333</v>
      </c>
      <c r="L452" s="9" t="s">
        <v>951</v>
      </c>
      <c r="M452" s="9" t="s">
        <v>951</v>
      </c>
      <c r="N452" s="9" t="s">
        <v>951</v>
      </c>
      <c r="O452" s="2" t="s">
        <v>951</v>
      </c>
      <c r="P452" s="2" t="s">
        <v>951</v>
      </c>
      <c r="Q452" s="2" t="s">
        <v>951</v>
      </c>
      <c r="R452" s="2" t="s">
        <v>951</v>
      </c>
      <c r="S452" s="23" t="s">
        <v>951</v>
      </c>
      <c r="T452" s="78" t="s">
        <v>2581</v>
      </c>
    </row>
    <row r="453" customFormat="false" ht="15.75" hidden="false" customHeight="false" outlineLevel="0" collapsed="false">
      <c r="A453" s="2" t="s">
        <v>2583</v>
      </c>
      <c r="B453" s="9" t="n">
        <v>2013</v>
      </c>
      <c r="C453" s="1" t="s">
        <v>970</v>
      </c>
      <c r="D453" s="72" t="n">
        <v>4.981</v>
      </c>
      <c r="E453" s="9" t="n">
        <v>106</v>
      </c>
      <c r="F453" s="9" t="n">
        <v>24</v>
      </c>
      <c r="G453" s="9" t="n">
        <v>58</v>
      </c>
      <c r="H453" s="1" t="s">
        <v>951</v>
      </c>
      <c r="I453" s="1" t="s">
        <v>951</v>
      </c>
      <c r="J453" s="1" t="s">
        <v>951</v>
      </c>
      <c r="K453" s="9" t="s">
        <v>951</v>
      </c>
      <c r="L453" s="9" t="n">
        <v>1</v>
      </c>
      <c r="M453" s="9" t="n">
        <v>6</v>
      </c>
      <c r="N453" s="9" t="n">
        <v>1</v>
      </c>
      <c r="O453" s="2" t="n">
        <v>2</v>
      </c>
      <c r="P453" s="2" t="n">
        <v>0</v>
      </c>
      <c r="Q453" s="2" t="n">
        <v>0</v>
      </c>
      <c r="R453" s="2" t="n">
        <v>0</v>
      </c>
      <c r="S453" s="81" t="s">
        <v>2584</v>
      </c>
      <c r="T453" s="80" t="s">
        <v>2585</v>
      </c>
    </row>
    <row r="454" customFormat="false" ht="15.75" hidden="false" customHeight="false" outlineLevel="0" collapsed="false">
      <c r="A454" s="2" t="s">
        <v>2586</v>
      </c>
      <c r="B454" s="9" t="n">
        <v>2005</v>
      </c>
      <c r="C454" s="39" t="s">
        <v>2587</v>
      </c>
      <c r="D454" s="72" t="n">
        <v>6.564</v>
      </c>
      <c r="E454" s="9" t="n">
        <v>74</v>
      </c>
      <c r="F454" s="9" t="n">
        <v>192</v>
      </c>
      <c r="G454" s="9" t="n">
        <v>227</v>
      </c>
      <c r="H454" s="1" t="s">
        <v>951</v>
      </c>
      <c r="I454" s="1" t="s">
        <v>951</v>
      </c>
      <c r="J454" s="1" t="s">
        <v>951</v>
      </c>
      <c r="K454" s="9" t="s">
        <v>951</v>
      </c>
      <c r="L454" s="9" t="s">
        <v>951</v>
      </c>
      <c r="M454" s="9" t="s">
        <v>951</v>
      </c>
      <c r="N454" s="9" t="s">
        <v>951</v>
      </c>
      <c r="O454" s="2" t="s">
        <v>951</v>
      </c>
      <c r="P454" s="2" t="s">
        <v>951</v>
      </c>
      <c r="Q454" s="2" t="s">
        <v>951</v>
      </c>
      <c r="R454" s="2" t="s">
        <v>951</v>
      </c>
      <c r="S454" s="23" t="s">
        <v>951</v>
      </c>
      <c r="T454" s="1" t="s">
        <v>2588</v>
      </c>
    </row>
    <row r="455" customFormat="false" ht="15.75" hidden="false" customHeight="false" outlineLevel="0" collapsed="false">
      <c r="A455" s="2" t="s">
        <v>2589</v>
      </c>
      <c r="B455" s="9" t="n">
        <v>2016</v>
      </c>
      <c r="C455" s="1" t="s">
        <v>970</v>
      </c>
      <c r="D455" s="9" t="s">
        <v>951</v>
      </c>
      <c r="E455" s="9" t="s">
        <v>951</v>
      </c>
      <c r="F455" s="9" t="s">
        <v>951</v>
      </c>
      <c r="G455" s="9" t="n">
        <v>16</v>
      </c>
      <c r="H455" s="1" t="s">
        <v>951</v>
      </c>
      <c r="I455" s="1"/>
      <c r="J455" s="1" t="s">
        <v>2590</v>
      </c>
      <c r="K455" s="77" t="n">
        <f aca="false">45/20</f>
        <v>2.25</v>
      </c>
      <c r="L455" s="9" t="n">
        <v>1.3</v>
      </c>
      <c r="M455" s="9" t="n">
        <v>132</v>
      </c>
      <c r="N455" s="9" t="n">
        <v>1</v>
      </c>
      <c r="O455" s="2" t="n">
        <v>1</v>
      </c>
      <c r="P455" s="2" t="n">
        <v>0</v>
      </c>
      <c r="Q455" s="2" t="n">
        <v>0</v>
      </c>
      <c r="R455" s="2" t="n">
        <v>0</v>
      </c>
      <c r="S455" s="81" t="s">
        <v>2591</v>
      </c>
      <c r="T455" s="1" t="s">
        <v>2592</v>
      </c>
    </row>
    <row r="456" customFormat="false" ht="15.75" hidden="false" customHeight="false" outlineLevel="0" collapsed="false">
      <c r="A456" s="2" t="s">
        <v>2593</v>
      </c>
      <c r="B456" s="9" t="n">
        <v>2007</v>
      </c>
      <c r="C456" s="100" t="s">
        <v>2594</v>
      </c>
      <c r="D456" s="72" t="s">
        <v>951</v>
      </c>
      <c r="E456" s="9" t="n">
        <v>12</v>
      </c>
      <c r="F456" s="9" t="n">
        <v>33</v>
      </c>
      <c r="G456" s="9" t="n">
        <v>45</v>
      </c>
      <c r="H456" s="1" t="s">
        <v>2595</v>
      </c>
      <c r="I456" s="1" t="s">
        <v>2596</v>
      </c>
      <c r="J456" s="78" t="s">
        <v>2597</v>
      </c>
      <c r="K456" s="83" t="s">
        <v>2598</v>
      </c>
      <c r="L456" s="9" t="s">
        <v>951</v>
      </c>
      <c r="M456" s="9" t="s">
        <v>951</v>
      </c>
      <c r="N456" s="9" t="s">
        <v>951</v>
      </c>
      <c r="O456" s="2" t="s">
        <v>951</v>
      </c>
      <c r="P456" s="2" t="s">
        <v>951</v>
      </c>
      <c r="Q456" s="2" t="s">
        <v>951</v>
      </c>
      <c r="R456" s="2" t="s">
        <v>951</v>
      </c>
      <c r="S456" s="23" t="s">
        <v>951</v>
      </c>
      <c r="T456" s="80" t="s">
        <v>2599</v>
      </c>
    </row>
    <row r="457" customFormat="false" ht="15.75" hidden="false" customHeight="false" outlineLevel="0" collapsed="false">
      <c r="A457" s="2" t="s">
        <v>2600</v>
      </c>
      <c r="B457" s="9" t="n">
        <v>2012</v>
      </c>
      <c r="C457" s="1" t="s">
        <v>970</v>
      </c>
      <c r="D457" s="72" t="n">
        <v>4.981</v>
      </c>
      <c r="E457" s="9" t="n">
        <v>106</v>
      </c>
      <c r="F457" s="9" t="n">
        <v>9</v>
      </c>
      <c r="G457" s="9" t="n">
        <v>21</v>
      </c>
      <c r="H457" s="1" t="s">
        <v>951</v>
      </c>
      <c r="I457" s="1" t="s">
        <v>951</v>
      </c>
      <c r="J457" s="1" t="s">
        <v>951</v>
      </c>
      <c r="K457" s="9" t="s">
        <v>951</v>
      </c>
      <c r="L457" s="9" t="s">
        <v>951</v>
      </c>
      <c r="M457" s="9" t="s">
        <v>951</v>
      </c>
      <c r="N457" s="9" t="s">
        <v>951</v>
      </c>
      <c r="O457" s="2" t="s">
        <v>951</v>
      </c>
      <c r="P457" s="2" t="s">
        <v>951</v>
      </c>
      <c r="Q457" s="2" t="s">
        <v>951</v>
      </c>
      <c r="R457" s="2" t="s">
        <v>951</v>
      </c>
      <c r="S457" s="23" t="s">
        <v>951</v>
      </c>
      <c r="T457" s="1" t="s">
        <v>2601</v>
      </c>
    </row>
    <row r="458" customFormat="false" ht="15.75" hidden="false" customHeight="false" outlineLevel="0" collapsed="false">
      <c r="A458" s="2" t="s">
        <v>2602</v>
      </c>
      <c r="B458" s="9" t="n">
        <v>2001</v>
      </c>
      <c r="C458" s="1" t="s">
        <v>1132</v>
      </c>
      <c r="D458" s="72" t="n">
        <v>14.63</v>
      </c>
      <c r="E458" s="9" t="n">
        <v>107</v>
      </c>
      <c r="F458" s="9" t="n">
        <v>863</v>
      </c>
      <c r="G458" s="9" t="n">
        <v>1158</v>
      </c>
      <c r="H458" s="1" t="s">
        <v>2603</v>
      </c>
      <c r="I458" s="1" t="s">
        <v>2604</v>
      </c>
      <c r="J458" s="78" t="s">
        <v>2605</v>
      </c>
      <c r="K458" s="83" t="n">
        <f aca="false">92/32</f>
        <v>2.875</v>
      </c>
      <c r="L458" s="9" t="s">
        <v>951</v>
      </c>
      <c r="M458" s="9" t="s">
        <v>951</v>
      </c>
      <c r="N458" s="9" t="s">
        <v>951</v>
      </c>
      <c r="O458" s="2" t="s">
        <v>951</v>
      </c>
      <c r="P458" s="2" t="s">
        <v>951</v>
      </c>
      <c r="Q458" s="2" t="s">
        <v>951</v>
      </c>
      <c r="R458" s="2" t="s">
        <v>951</v>
      </c>
      <c r="S458" s="23" t="s">
        <v>951</v>
      </c>
      <c r="T458" s="1" t="s">
        <v>2606</v>
      </c>
    </row>
    <row r="459" customFormat="false" ht="15.75" hidden="false" customHeight="false" outlineLevel="0" collapsed="false">
      <c r="A459" s="2" t="s">
        <v>2607</v>
      </c>
      <c r="B459" s="9" t="n">
        <v>2007</v>
      </c>
      <c r="C459" s="1" t="s">
        <v>970</v>
      </c>
      <c r="D459" s="72" t="n">
        <v>4.981</v>
      </c>
      <c r="E459" s="9" t="n">
        <v>106</v>
      </c>
      <c r="F459" s="9" t="n">
        <v>411</v>
      </c>
      <c r="G459" s="9" t="n">
        <v>625</v>
      </c>
      <c r="H459" s="1" t="s">
        <v>2608</v>
      </c>
      <c r="I459" s="1" t="s">
        <v>2609</v>
      </c>
      <c r="J459" s="1" t="s">
        <v>2610</v>
      </c>
      <c r="K459" s="77" t="n">
        <f aca="false">34/23</f>
        <v>1.47826087</v>
      </c>
      <c r="L459" s="9" t="n">
        <v>4</v>
      </c>
      <c r="M459" s="9" t="n">
        <v>61</v>
      </c>
      <c r="N459" s="9" t="n">
        <v>1</v>
      </c>
      <c r="O459" s="2" t="n">
        <v>0</v>
      </c>
      <c r="P459" s="2" t="n">
        <v>4</v>
      </c>
      <c r="Q459" s="2" t="n">
        <v>2</v>
      </c>
      <c r="R459" s="2" t="n">
        <v>7</v>
      </c>
      <c r="S459" s="81" t="s">
        <v>2611</v>
      </c>
      <c r="T459" s="80" t="s">
        <v>2612</v>
      </c>
    </row>
    <row r="460" customFormat="false" ht="15.75" hidden="false" customHeight="false" outlineLevel="0" collapsed="false">
      <c r="A460" s="2" t="s">
        <v>2613</v>
      </c>
      <c r="B460" s="9" t="n">
        <v>1989</v>
      </c>
      <c r="C460" s="39" t="s">
        <v>1475</v>
      </c>
      <c r="D460" s="72" t="s">
        <v>1338</v>
      </c>
      <c r="E460" s="9" t="n">
        <v>62</v>
      </c>
      <c r="F460" s="9" t="n">
        <v>742</v>
      </c>
      <c r="G460" s="9" t="n">
        <v>863</v>
      </c>
      <c r="H460" s="1" t="s">
        <v>2614</v>
      </c>
      <c r="I460" s="1" t="s">
        <v>2615</v>
      </c>
      <c r="J460" s="1" t="s">
        <v>2616</v>
      </c>
      <c r="K460" s="83" t="n">
        <f aca="false">82/31</f>
        <v>2.64516129</v>
      </c>
      <c r="L460" s="9" t="s">
        <v>951</v>
      </c>
      <c r="M460" s="9" t="s">
        <v>951</v>
      </c>
      <c r="N460" s="9" t="s">
        <v>951</v>
      </c>
      <c r="O460" s="2" t="s">
        <v>951</v>
      </c>
      <c r="P460" s="2" t="s">
        <v>951</v>
      </c>
      <c r="Q460" s="2" t="s">
        <v>951</v>
      </c>
      <c r="R460" s="2" t="s">
        <v>951</v>
      </c>
      <c r="S460" s="23" t="s">
        <v>951</v>
      </c>
      <c r="T460" s="1" t="s">
        <v>2617</v>
      </c>
    </row>
    <row r="461" customFormat="false" ht="15.75" hidden="false" customHeight="false" outlineLevel="0" collapsed="false">
      <c r="A461" s="2" t="s">
        <v>2618</v>
      </c>
      <c r="B461" s="85" t="n">
        <v>2015</v>
      </c>
      <c r="C461" s="1" t="s">
        <v>2619</v>
      </c>
      <c r="D461" s="9" t="s">
        <v>951</v>
      </c>
      <c r="E461" s="9" t="s">
        <v>951</v>
      </c>
      <c r="F461" s="9" t="s">
        <v>951</v>
      </c>
      <c r="G461" s="9" t="n">
        <v>340</v>
      </c>
      <c r="H461" s="2" t="s">
        <v>951</v>
      </c>
      <c r="I461" s="1"/>
      <c r="J461" s="1" t="s">
        <v>2620</v>
      </c>
      <c r="K461" s="77" t="n">
        <f aca="false">108/46</f>
        <v>2.347826087</v>
      </c>
      <c r="L461" s="9" t="n">
        <v>1</v>
      </c>
      <c r="M461" s="9" t="s">
        <v>951</v>
      </c>
      <c r="N461" s="9" t="s">
        <v>951</v>
      </c>
      <c r="O461" s="2" t="s">
        <v>951</v>
      </c>
      <c r="P461" s="2" t="s">
        <v>951</v>
      </c>
      <c r="Q461" s="2" t="s">
        <v>951</v>
      </c>
      <c r="R461" s="2" t="s">
        <v>951</v>
      </c>
      <c r="S461" s="23" t="s">
        <v>951</v>
      </c>
      <c r="T461" s="85" t="s">
        <v>2621</v>
      </c>
    </row>
    <row r="462" customFormat="false" ht="15.75" hidden="false" customHeight="false" outlineLevel="0" collapsed="false">
      <c r="A462" s="2" t="s">
        <v>24</v>
      </c>
      <c r="B462" s="9" t="n">
        <v>1991</v>
      </c>
      <c r="C462" s="1" t="s">
        <v>2622</v>
      </c>
      <c r="D462" s="72" t="n">
        <v>2.284</v>
      </c>
      <c r="E462" s="9" t="n">
        <v>30</v>
      </c>
      <c r="F462" s="9" t="n">
        <v>501</v>
      </c>
      <c r="G462" s="9" t="n">
        <v>681</v>
      </c>
      <c r="H462" s="1" t="s">
        <v>1502</v>
      </c>
      <c r="I462" s="1" t="s">
        <v>1503</v>
      </c>
      <c r="J462" s="1" t="s">
        <v>1504</v>
      </c>
      <c r="K462" s="77" t="n">
        <f aca="false">51/46</f>
        <v>1.108695652</v>
      </c>
      <c r="L462" s="9" t="n">
        <v>36.38</v>
      </c>
      <c r="M462" s="9" t="n">
        <v>466</v>
      </c>
      <c r="N462" s="9" t="n">
        <v>2</v>
      </c>
      <c r="O462" s="2" t="n">
        <v>2</v>
      </c>
      <c r="P462" s="2" t="n">
        <v>27</v>
      </c>
      <c r="Q462" s="2" t="n">
        <v>3</v>
      </c>
      <c r="R462" s="2" t="n">
        <v>7</v>
      </c>
      <c r="S462" s="81" t="s">
        <v>1505</v>
      </c>
      <c r="T462" s="80" t="s">
        <v>2623</v>
      </c>
    </row>
    <row r="463" customFormat="false" ht="15.75" hidden="false" customHeight="false" outlineLevel="0" collapsed="false">
      <c r="A463" s="2" t="s">
        <v>2624</v>
      </c>
      <c r="B463" s="9" t="n">
        <v>2003</v>
      </c>
      <c r="C463" s="1" t="s">
        <v>951</v>
      </c>
      <c r="D463" s="72" t="s">
        <v>951</v>
      </c>
      <c r="E463" s="9" t="s">
        <v>951</v>
      </c>
      <c r="F463" s="9" t="n">
        <v>55</v>
      </c>
      <c r="G463" s="9" t="n">
        <v>66</v>
      </c>
      <c r="H463" s="1" t="s">
        <v>2625</v>
      </c>
      <c r="I463" s="1" t="s">
        <v>2626</v>
      </c>
      <c r="J463" s="1" t="s">
        <v>2627</v>
      </c>
      <c r="K463" s="83" t="s">
        <v>2628</v>
      </c>
      <c r="L463" s="9" t="s">
        <v>951</v>
      </c>
      <c r="M463" s="9" t="s">
        <v>951</v>
      </c>
      <c r="N463" s="9" t="s">
        <v>951</v>
      </c>
      <c r="O463" s="2" t="s">
        <v>951</v>
      </c>
      <c r="P463" s="2" t="s">
        <v>951</v>
      </c>
      <c r="Q463" s="2" t="s">
        <v>951</v>
      </c>
      <c r="R463" s="2" t="s">
        <v>951</v>
      </c>
      <c r="S463" s="23" t="s">
        <v>951</v>
      </c>
      <c r="T463" s="1" t="s">
        <v>2629</v>
      </c>
    </row>
    <row r="464" customFormat="false" ht="15.75" hidden="false" customHeight="false" outlineLevel="0" collapsed="false">
      <c r="A464" s="2" t="s">
        <v>2630</v>
      </c>
      <c r="B464" s="9" t="n">
        <v>2001</v>
      </c>
      <c r="C464" s="90" t="s">
        <v>2631</v>
      </c>
      <c r="D464" s="72" t="s">
        <v>951</v>
      </c>
      <c r="E464" s="9" t="s">
        <v>951</v>
      </c>
      <c r="F464" s="9" t="n">
        <v>828</v>
      </c>
      <c r="G464" s="9" t="n">
        <v>1129</v>
      </c>
      <c r="H464" s="1" t="s">
        <v>2632</v>
      </c>
      <c r="I464" s="1" t="s">
        <v>2633</v>
      </c>
      <c r="J464" s="1" t="s">
        <v>2634</v>
      </c>
      <c r="K464" s="77" t="s">
        <v>2635</v>
      </c>
      <c r="L464" s="9" t="s">
        <v>951</v>
      </c>
      <c r="M464" s="9" t="s">
        <v>951</v>
      </c>
      <c r="N464" s="9" t="s">
        <v>951</v>
      </c>
      <c r="O464" s="2" t="s">
        <v>951</v>
      </c>
      <c r="P464" s="2" t="s">
        <v>951</v>
      </c>
      <c r="Q464" s="2" t="s">
        <v>951</v>
      </c>
      <c r="R464" s="2" t="s">
        <v>951</v>
      </c>
      <c r="S464" s="23" t="s">
        <v>951</v>
      </c>
      <c r="T464" s="80" t="s">
        <v>2636</v>
      </c>
    </row>
    <row r="465" customFormat="false" ht="15.75" hidden="false" customHeight="false" outlineLevel="0" collapsed="false">
      <c r="A465" s="2" t="s">
        <v>2637</v>
      </c>
      <c r="B465" s="9" t="n">
        <v>2004</v>
      </c>
      <c r="C465" s="100" t="s">
        <v>2638</v>
      </c>
      <c r="D465" s="72" t="s">
        <v>951</v>
      </c>
      <c r="E465" s="9" t="s">
        <v>951</v>
      </c>
      <c r="F465" s="9" t="n">
        <v>338</v>
      </c>
      <c r="G465" s="9" t="n">
        <v>439</v>
      </c>
      <c r="H465" s="1" t="s">
        <v>2639</v>
      </c>
      <c r="I465" s="1" t="s">
        <v>2640</v>
      </c>
      <c r="J465" s="78" t="s">
        <v>2641</v>
      </c>
      <c r="K465" s="83" t="s">
        <v>2642</v>
      </c>
      <c r="L465" s="9" t="s">
        <v>951</v>
      </c>
      <c r="M465" s="9" t="s">
        <v>951</v>
      </c>
      <c r="N465" s="9" t="s">
        <v>951</v>
      </c>
      <c r="O465" s="2" t="s">
        <v>951</v>
      </c>
      <c r="P465" s="2" t="s">
        <v>951</v>
      </c>
      <c r="Q465" s="2" t="s">
        <v>951</v>
      </c>
      <c r="R465" s="2" t="s">
        <v>951</v>
      </c>
      <c r="S465" s="23" t="s">
        <v>951</v>
      </c>
      <c r="T465" s="80" t="s">
        <v>2643</v>
      </c>
    </row>
    <row r="466" customFormat="false" ht="15.75" hidden="false" customHeight="false" outlineLevel="0" collapsed="false">
      <c r="A466" s="2" t="s">
        <v>2644</v>
      </c>
      <c r="B466" s="9" t="n">
        <v>2013</v>
      </c>
      <c r="C466" s="1" t="s">
        <v>970</v>
      </c>
      <c r="D466" s="9" t="s">
        <v>951</v>
      </c>
      <c r="E466" s="9" t="s">
        <v>951</v>
      </c>
      <c r="F466" s="9" t="s">
        <v>951</v>
      </c>
      <c r="G466" s="9" t="n">
        <v>15081</v>
      </c>
      <c r="H466" s="1" t="s">
        <v>951</v>
      </c>
      <c r="I466" s="1"/>
      <c r="J466" s="1" t="s">
        <v>2645</v>
      </c>
      <c r="K466" s="77" t="n">
        <f aca="false">34/24</f>
        <v>1.416666667</v>
      </c>
      <c r="L466" s="9" t="n">
        <v>2.77</v>
      </c>
      <c r="M466" s="9" t="n">
        <v>977</v>
      </c>
      <c r="N466" s="9" t="n">
        <v>31</v>
      </c>
      <c r="O466" s="76" t="n">
        <v>354</v>
      </c>
      <c r="P466" s="76" t="n">
        <v>865</v>
      </c>
      <c r="Q466" s="76" t="n">
        <v>87</v>
      </c>
      <c r="R466" s="76" t="n">
        <v>327</v>
      </c>
      <c r="S466" s="76" t="s">
        <v>2646</v>
      </c>
      <c r="T466" s="1" t="s">
        <v>2647</v>
      </c>
    </row>
    <row r="467" customFormat="false" ht="15.75" hidden="false" customHeight="false" outlineLevel="0" collapsed="false">
      <c r="A467" s="2" t="s">
        <v>2648</v>
      </c>
      <c r="B467" s="9" t="n">
        <v>2010</v>
      </c>
      <c r="C467" s="39" t="s">
        <v>1515</v>
      </c>
      <c r="D467" s="84" t="n">
        <v>9.105</v>
      </c>
      <c r="E467" s="9" t="n">
        <v>65</v>
      </c>
      <c r="F467" s="9" t="n">
        <v>1000</v>
      </c>
      <c r="G467" s="9" t="n">
        <v>2209</v>
      </c>
      <c r="H467" s="1" t="s">
        <v>2649</v>
      </c>
      <c r="I467" s="1" t="s">
        <v>2650</v>
      </c>
      <c r="J467" s="1" t="s">
        <v>2651</v>
      </c>
      <c r="K467" s="77" t="n">
        <f aca="false">21/13</f>
        <v>1.615384615</v>
      </c>
      <c r="L467" s="9" t="n">
        <v>1</v>
      </c>
      <c r="M467" s="9" t="s">
        <v>951</v>
      </c>
      <c r="N467" s="9" t="s">
        <v>951</v>
      </c>
      <c r="O467" s="2" t="s">
        <v>951</v>
      </c>
      <c r="P467" s="2" t="s">
        <v>951</v>
      </c>
      <c r="Q467" s="2" t="s">
        <v>951</v>
      </c>
      <c r="R467" s="2" t="s">
        <v>951</v>
      </c>
      <c r="S467" s="23" t="s">
        <v>951</v>
      </c>
      <c r="T467" s="1" t="s">
        <v>2652</v>
      </c>
    </row>
    <row r="468" customFormat="false" ht="15.75" hidden="false" customHeight="false" outlineLevel="0" collapsed="false">
      <c r="A468" s="2" t="s">
        <v>2653</v>
      </c>
      <c r="B468" s="9" t="n">
        <v>2018</v>
      </c>
      <c r="C468" s="1" t="s">
        <v>970</v>
      </c>
      <c r="D468" s="9" t="s">
        <v>951</v>
      </c>
      <c r="E468" s="9" t="s">
        <v>951</v>
      </c>
      <c r="F468" s="9" t="s">
        <v>951</v>
      </c>
      <c r="G468" s="9" t="n">
        <v>14</v>
      </c>
      <c r="H468" s="2" t="s">
        <v>951</v>
      </c>
      <c r="I468" s="1"/>
      <c r="J468" s="1" t="s">
        <v>2654</v>
      </c>
      <c r="K468" s="77" t="n">
        <f aca="false">12/12</f>
        <v>1</v>
      </c>
      <c r="L468" s="9" t="n">
        <v>1.3</v>
      </c>
      <c r="M468" s="9" t="n">
        <v>66</v>
      </c>
      <c r="N468" s="9" t="n">
        <v>1</v>
      </c>
      <c r="O468" s="2" t="n">
        <v>9</v>
      </c>
      <c r="P468" s="2" t="n">
        <v>23</v>
      </c>
      <c r="Q468" s="2" t="n">
        <v>0</v>
      </c>
      <c r="R468" s="2" t="n">
        <v>10</v>
      </c>
      <c r="S468" s="81" t="s">
        <v>2655</v>
      </c>
      <c r="T468" s="1" t="s">
        <v>2656</v>
      </c>
    </row>
    <row r="469" customFormat="false" ht="15.75" hidden="false" customHeight="false" outlineLevel="0" collapsed="false">
      <c r="A469" s="2" t="s">
        <v>2657</v>
      </c>
      <c r="B469" s="9" t="n">
        <v>2017</v>
      </c>
      <c r="C469" s="1" t="s">
        <v>1432</v>
      </c>
      <c r="D469" s="9" t="s">
        <v>951</v>
      </c>
      <c r="E469" s="9" t="s">
        <v>951</v>
      </c>
      <c r="F469" s="9" t="s">
        <v>951</v>
      </c>
      <c r="G469" s="9" t="n">
        <v>62</v>
      </c>
      <c r="H469" s="1" t="s">
        <v>951</v>
      </c>
      <c r="I469" s="1"/>
      <c r="J469" s="1" t="s">
        <v>951</v>
      </c>
      <c r="K469" s="77" t="s">
        <v>951</v>
      </c>
      <c r="L469" s="9" t="n">
        <v>1.91</v>
      </c>
      <c r="M469" s="9" t="n">
        <v>557</v>
      </c>
      <c r="N469" s="9" t="n">
        <v>6</v>
      </c>
      <c r="O469" s="2" t="n">
        <v>67</v>
      </c>
      <c r="P469" s="2" t="n">
        <v>212</v>
      </c>
      <c r="Q469" s="2" t="n">
        <v>8</v>
      </c>
      <c r="R469" s="2" t="n">
        <v>66</v>
      </c>
      <c r="S469" s="81" t="s">
        <v>2658</v>
      </c>
      <c r="T469" s="1" t="s">
        <v>2659</v>
      </c>
    </row>
    <row r="470" customFormat="false" ht="15.75" hidden="false" customHeight="false" outlineLevel="0" collapsed="false">
      <c r="A470" s="2" t="s">
        <v>2660</v>
      </c>
      <c r="B470" s="9" t="n">
        <v>2018</v>
      </c>
      <c r="C470" s="1" t="s">
        <v>951</v>
      </c>
      <c r="D470" s="9" t="s">
        <v>951</v>
      </c>
      <c r="E470" s="9" t="s">
        <v>951</v>
      </c>
      <c r="F470" s="9" t="s">
        <v>951</v>
      </c>
      <c r="G470" s="9" t="n">
        <v>1</v>
      </c>
      <c r="H470" s="2" t="s">
        <v>951</v>
      </c>
      <c r="I470" s="1"/>
      <c r="J470" s="1" t="s">
        <v>2661</v>
      </c>
      <c r="K470" s="77" t="n">
        <f aca="false">13/9</f>
        <v>1.444444444</v>
      </c>
      <c r="L470" s="9" t="n">
        <v>1.67</v>
      </c>
      <c r="M470" s="9" t="n">
        <v>336</v>
      </c>
      <c r="N470" s="9" t="n">
        <v>1</v>
      </c>
      <c r="O470" s="2" t="n">
        <v>13</v>
      </c>
      <c r="P470" s="2" t="n">
        <v>10</v>
      </c>
      <c r="Q470" s="2" t="n">
        <v>5</v>
      </c>
      <c r="R470" s="2" t="n">
        <v>7</v>
      </c>
      <c r="S470" s="81" t="s">
        <v>2662</v>
      </c>
      <c r="T470" s="1" t="s">
        <v>2663</v>
      </c>
    </row>
    <row r="471" customFormat="false" ht="15.75" hidden="false" customHeight="false" outlineLevel="0" collapsed="false">
      <c r="A471" s="2" t="s">
        <v>521</v>
      </c>
      <c r="B471" s="9" t="n">
        <v>2017</v>
      </c>
      <c r="C471" s="39" t="s">
        <v>2664</v>
      </c>
      <c r="D471" s="9" t="s">
        <v>951</v>
      </c>
      <c r="E471" s="9" t="s">
        <v>951</v>
      </c>
      <c r="F471" s="9" t="s">
        <v>951</v>
      </c>
      <c r="G471" s="9" t="n">
        <v>367</v>
      </c>
      <c r="H471" s="1" t="s">
        <v>951</v>
      </c>
      <c r="I471" s="1"/>
      <c r="J471" s="1" t="s">
        <v>2665</v>
      </c>
      <c r="K471" s="77" t="n">
        <f aca="false">67/29</f>
        <v>2.310344828</v>
      </c>
      <c r="L471" s="9" t="n">
        <v>1</v>
      </c>
      <c r="M471" s="9" t="n">
        <v>11</v>
      </c>
      <c r="N471" s="9" t="n">
        <v>2</v>
      </c>
      <c r="O471" s="2" t="s">
        <v>951</v>
      </c>
      <c r="P471" s="2" t="s">
        <v>951</v>
      </c>
      <c r="Q471" s="2" t="s">
        <v>951</v>
      </c>
      <c r="R471" s="2" t="s">
        <v>951</v>
      </c>
      <c r="S471" s="81" t="s">
        <v>2666</v>
      </c>
      <c r="T471" s="1" t="s">
        <v>2667</v>
      </c>
    </row>
    <row r="472" customFormat="false" ht="15.75" hidden="false" customHeight="false" outlineLevel="0" collapsed="false">
      <c r="A472" s="2" t="s">
        <v>2668</v>
      </c>
      <c r="B472" s="9" t="n">
        <v>1993</v>
      </c>
      <c r="C472" s="39" t="s">
        <v>2669</v>
      </c>
      <c r="D472" s="72" t="n">
        <v>9.571</v>
      </c>
      <c r="E472" s="9" t="n">
        <v>95</v>
      </c>
      <c r="F472" s="9" t="n">
        <v>182</v>
      </c>
      <c r="G472" s="9" t="n">
        <v>221</v>
      </c>
      <c r="H472" s="1" t="s">
        <v>2440</v>
      </c>
      <c r="I472" s="1" t="s">
        <v>2441</v>
      </c>
      <c r="J472" s="1" t="s">
        <v>2442</v>
      </c>
      <c r="K472" s="77" t="n">
        <f aca="false">93/51</f>
        <v>1.823529412</v>
      </c>
      <c r="L472" s="9" t="n">
        <v>1</v>
      </c>
      <c r="M472" s="9" t="s">
        <v>951</v>
      </c>
      <c r="N472" s="9" t="s">
        <v>951</v>
      </c>
      <c r="O472" s="2" t="s">
        <v>951</v>
      </c>
      <c r="P472" s="2" t="s">
        <v>951</v>
      </c>
      <c r="Q472" s="2" t="s">
        <v>951</v>
      </c>
      <c r="R472" s="2" t="s">
        <v>951</v>
      </c>
      <c r="S472" s="23" t="s">
        <v>951</v>
      </c>
      <c r="T472" s="1" t="s">
        <v>2670</v>
      </c>
    </row>
    <row r="473" customFormat="false" ht="15.75" hidden="false" customHeight="false" outlineLevel="0" collapsed="false">
      <c r="A473" s="2" t="s">
        <v>2671</v>
      </c>
      <c r="B473" s="9" t="n">
        <v>2013</v>
      </c>
      <c r="C473" s="1" t="s">
        <v>967</v>
      </c>
      <c r="D473" s="9" t="s">
        <v>951</v>
      </c>
      <c r="E473" s="9" t="s">
        <v>951</v>
      </c>
      <c r="F473" s="9" t="s">
        <v>951</v>
      </c>
      <c r="G473" s="9" t="n">
        <v>1497</v>
      </c>
      <c r="H473" s="2" t="s">
        <v>951</v>
      </c>
      <c r="I473" s="1"/>
      <c r="J473" s="1" t="s">
        <v>2672</v>
      </c>
      <c r="K473" s="77" t="n">
        <f aca="false">40/21</f>
        <v>1.904761905</v>
      </c>
      <c r="L473" s="9" t="n">
        <v>2.01</v>
      </c>
      <c r="M473" s="9" t="s">
        <v>951</v>
      </c>
      <c r="N473" s="9" t="s">
        <v>951</v>
      </c>
      <c r="O473" s="2" t="s">
        <v>951</v>
      </c>
      <c r="P473" s="2" t="s">
        <v>951</v>
      </c>
      <c r="Q473" s="2" t="s">
        <v>951</v>
      </c>
      <c r="R473" s="2" t="s">
        <v>951</v>
      </c>
      <c r="S473" s="23" t="s">
        <v>951</v>
      </c>
      <c r="T473" s="1" t="s">
        <v>2673</v>
      </c>
    </row>
    <row r="474" customFormat="false" ht="15.75" hidden="false" customHeight="false" outlineLevel="0" collapsed="false">
      <c r="A474" s="2" t="s">
        <v>2674</v>
      </c>
      <c r="B474" s="9" t="s">
        <v>951</v>
      </c>
      <c r="C474" s="1" t="s">
        <v>951</v>
      </c>
      <c r="D474" s="9" t="s">
        <v>951</v>
      </c>
      <c r="E474" s="9" t="s">
        <v>951</v>
      </c>
      <c r="F474" s="9" t="s">
        <v>951</v>
      </c>
      <c r="G474" s="9" t="s">
        <v>951</v>
      </c>
      <c r="H474" s="1" t="s">
        <v>951</v>
      </c>
      <c r="I474" s="1"/>
      <c r="J474" s="1" t="s">
        <v>2675</v>
      </c>
      <c r="K474" s="77" t="n">
        <f aca="false">45/22</f>
        <v>2.045454545</v>
      </c>
      <c r="L474" s="9" t="n">
        <v>1</v>
      </c>
      <c r="M474" s="9" t="n">
        <v>12</v>
      </c>
      <c r="N474" s="9" t="n">
        <v>1</v>
      </c>
      <c r="O474" s="2" t="n">
        <v>1</v>
      </c>
      <c r="P474" s="2" t="n">
        <v>0</v>
      </c>
      <c r="Q474" s="2" t="n">
        <v>0</v>
      </c>
      <c r="R474" s="2" t="n">
        <v>0</v>
      </c>
      <c r="S474" s="81" t="s">
        <v>2676</v>
      </c>
      <c r="T474" s="1" t="s">
        <v>951</v>
      </c>
    </row>
    <row r="475" customFormat="false" ht="15.75" hidden="false" customHeight="false" outlineLevel="0" collapsed="false">
      <c r="A475" s="2" t="s">
        <v>2677</v>
      </c>
      <c r="B475" s="85" t="n">
        <v>2018</v>
      </c>
      <c r="C475" s="1" t="s">
        <v>2619</v>
      </c>
      <c r="D475" s="9" t="s">
        <v>951</v>
      </c>
      <c r="E475" s="9" t="s">
        <v>951</v>
      </c>
      <c r="F475" s="9" t="s">
        <v>951</v>
      </c>
      <c r="G475" s="9" t="n">
        <v>101</v>
      </c>
      <c r="H475" s="2" t="s">
        <v>951</v>
      </c>
      <c r="I475" s="1"/>
      <c r="J475" s="1" t="s">
        <v>2678</v>
      </c>
      <c r="K475" s="77" t="n">
        <f aca="false">124/25</f>
        <v>4.96</v>
      </c>
      <c r="L475" s="9" t="n">
        <v>1.1</v>
      </c>
      <c r="M475" s="9" t="n">
        <v>425</v>
      </c>
      <c r="N475" s="9" t="n">
        <v>3</v>
      </c>
      <c r="O475" s="2" t="n">
        <v>50</v>
      </c>
      <c r="P475" s="2" t="n">
        <v>50</v>
      </c>
      <c r="Q475" s="2" t="n">
        <v>4</v>
      </c>
      <c r="R475" s="2" t="n">
        <v>33</v>
      </c>
      <c r="S475" s="81" t="s">
        <v>2679</v>
      </c>
      <c r="T475" s="1" t="s">
        <v>2680</v>
      </c>
    </row>
    <row r="476" customFormat="false" ht="15.75" hidden="false" customHeight="false" outlineLevel="0" collapsed="false">
      <c r="A476" s="2" t="s">
        <v>2681</v>
      </c>
      <c r="B476" s="9" t="n">
        <v>2010</v>
      </c>
      <c r="C476" s="1" t="s">
        <v>970</v>
      </c>
      <c r="D476" s="9" t="s">
        <v>951</v>
      </c>
      <c r="E476" s="9" t="s">
        <v>951</v>
      </c>
      <c r="F476" s="9" t="s">
        <v>951</v>
      </c>
      <c r="G476" s="9" t="n">
        <v>210</v>
      </c>
      <c r="H476" s="1" t="s">
        <v>951</v>
      </c>
      <c r="I476" s="1"/>
      <c r="J476" s="1" t="s">
        <v>2682</v>
      </c>
      <c r="K476" s="77" t="n">
        <f aca="false">6/13</f>
        <v>0.4615384615</v>
      </c>
      <c r="L476" s="9" t="n">
        <v>1.7</v>
      </c>
      <c r="M476" s="9" t="s">
        <v>951</v>
      </c>
      <c r="N476" s="9" t="s">
        <v>951</v>
      </c>
      <c r="O476" s="2" t="s">
        <v>951</v>
      </c>
      <c r="P476" s="2" t="s">
        <v>951</v>
      </c>
      <c r="Q476" s="2" t="s">
        <v>951</v>
      </c>
      <c r="R476" s="2" t="s">
        <v>951</v>
      </c>
      <c r="S476" s="23" t="s">
        <v>951</v>
      </c>
      <c r="T476" s="78" t="s">
        <v>2683</v>
      </c>
    </row>
    <row r="477" customFormat="false" ht="15.75" hidden="false" customHeight="false" outlineLevel="0" collapsed="false">
      <c r="A477" s="2" t="s">
        <v>2684</v>
      </c>
      <c r="B477" s="9" t="n">
        <v>2016</v>
      </c>
      <c r="C477" s="1" t="s">
        <v>1038</v>
      </c>
      <c r="D477" s="9" t="s">
        <v>951</v>
      </c>
      <c r="E477" s="9" t="s">
        <v>951</v>
      </c>
      <c r="F477" s="9" t="s">
        <v>951</v>
      </c>
      <c r="G477" s="9" t="n">
        <v>30</v>
      </c>
      <c r="H477" s="2" t="s">
        <v>951</v>
      </c>
      <c r="I477" s="1"/>
      <c r="J477" s="1" t="s">
        <v>2685</v>
      </c>
      <c r="K477" s="77" t="n">
        <f aca="false">43/17</f>
        <v>2.529411765</v>
      </c>
      <c r="L477" s="9" t="n">
        <v>1.12</v>
      </c>
      <c r="M477" s="9" t="n">
        <v>191</v>
      </c>
      <c r="N477" s="9" t="n">
        <v>2</v>
      </c>
      <c r="O477" s="2" t="n">
        <v>10</v>
      </c>
      <c r="P477" s="2" t="n">
        <v>4</v>
      </c>
      <c r="Q477" s="2" t="n">
        <v>7</v>
      </c>
      <c r="R477" s="2" t="n">
        <v>3</v>
      </c>
      <c r="S477" s="81" t="s">
        <v>2686</v>
      </c>
      <c r="T477" s="1" t="s">
        <v>2687</v>
      </c>
    </row>
    <row r="478" customFormat="false" ht="15.75" hidden="false" customHeight="false" outlineLevel="0" collapsed="false">
      <c r="A478" s="2" t="s">
        <v>2688</v>
      </c>
      <c r="B478" s="9" t="n">
        <v>2014</v>
      </c>
      <c r="C478" s="1" t="s">
        <v>2689</v>
      </c>
      <c r="D478" s="9" t="s">
        <v>951</v>
      </c>
      <c r="E478" s="9" t="s">
        <v>951</v>
      </c>
      <c r="F478" s="9" t="s">
        <v>951</v>
      </c>
      <c r="G478" s="9" t="n">
        <v>15</v>
      </c>
      <c r="H478" s="1" t="s">
        <v>951</v>
      </c>
      <c r="I478" s="1"/>
      <c r="J478" s="1" t="s">
        <v>2690</v>
      </c>
      <c r="K478" s="77" t="n">
        <f aca="false">47/22</f>
        <v>2.136363636</v>
      </c>
      <c r="L478" s="9" t="n">
        <v>1</v>
      </c>
      <c r="M478" s="9" t="n">
        <v>9</v>
      </c>
      <c r="N478" s="9" t="n">
        <v>1</v>
      </c>
      <c r="O478" s="2" t="n">
        <v>0</v>
      </c>
      <c r="P478" s="2" t="n">
        <v>0</v>
      </c>
      <c r="Q478" s="2" t="n">
        <v>0</v>
      </c>
      <c r="R478" s="2" t="n">
        <v>1</v>
      </c>
      <c r="S478" s="81" t="s">
        <v>2691</v>
      </c>
      <c r="T478" s="1" t="s">
        <v>2692</v>
      </c>
    </row>
    <row r="479" customFormat="false" ht="15.75" hidden="false" customHeight="false" outlineLevel="0" collapsed="false">
      <c r="A479" s="2" t="s">
        <v>2693</v>
      </c>
      <c r="B479" s="9" t="n">
        <v>2012</v>
      </c>
      <c r="C479" s="1" t="s">
        <v>959</v>
      </c>
      <c r="D479" s="9" t="s">
        <v>951</v>
      </c>
      <c r="E479" s="9" t="s">
        <v>951</v>
      </c>
      <c r="F479" s="9" t="s">
        <v>951</v>
      </c>
      <c r="G479" s="9" t="n">
        <v>72</v>
      </c>
      <c r="H479" s="2" t="s">
        <v>951</v>
      </c>
      <c r="I479" s="1"/>
      <c r="J479" s="1" t="s">
        <v>2694</v>
      </c>
      <c r="K479" s="77" t="n">
        <f aca="false">13/9</f>
        <v>1.444444444</v>
      </c>
      <c r="L479" s="9" t="n">
        <v>2.2</v>
      </c>
      <c r="M479" s="9" t="s">
        <v>951</v>
      </c>
      <c r="N479" s="9" t="s">
        <v>951</v>
      </c>
      <c r="O479" s="2" t="s">
        <v>951</v>
      </c>
      <c r="P479" s="2" t="s">
        <v>951</v>
      </c>
      <c r="Q479" s="2" t="s">
        <v>951</v>
      </c>
      <c r="R479" s="2" t="s">
        <v>951</v>
      </c>
      <c r="S479" s="23" t="s">
        <v>951</v>
      </c>
      <c r="T479" s="1" t="s">
        <v>2695</v>
      </c>
    </row>
    <row r="480" customFormat="false" ht="15.75" hidden="false" customHeight="false" outlineLevel="0" collapsed="false">
      <c r="A480" s="2" t="s">
        <v>2696</v>
      </c>
      <c r="B480" s="9" t="n">
        <v>2003</v>
      </c>
      <c r="C480" s="78" t="s">
        <v>967</v>
      </c>
      <c r="D480" s="72" t="n">
        <v>9.1</v>
      </c>
      <c r="E480" s="9" t="n">
        <v>172</v>
      </c>
      <c r="F480" s="9" t="n">
        <v>4243</v>
      </c>
      <c r="G480" s="9" t="n">
        <v>5680</v>
      </c>
      <c r="H480" s="1" t="s">
        <v>2697</v>
      </c>
      <c r="I480" s="1" t="s">
        <v>2698</v>
      </c>
      <c r="J480" s="1" t="s">
        <v>2699</v>
      </c>
      <c r="K480" s="77" t="n">
        <f aca="false">55/21</f>
        <v>2.619047619</v>
      </c>
      <c r="L480" s="9" t="n">
        <v>1</v>
      </c>
      <c r="M480" s="9" t="s">
        <v>951</v>
      </c>
      <c r="N480" s="9" t="s">
        <v>951</v>
      </c>
      <c r="O480" s="2" t="s">
        <v>951</v>
      </c>
      <c r="P480" s="2" t="s">
        <v>951</v>
      </c>
      <c r="Q480" s="2" t="s">
        <v>951</v>
      </c>
      <c r="R480" s="2" t="s">
        <v>951</v>
      </c>
      <c r="S480" s="23" t="s">
        <v>951</v>
      </c>
      <c r="T480" s="78" t="s">
        <v>2700</v>
      </c>
    </row>
    <row r="481" customFormat="false" ht="15.75" hidden="false" customHeight="false" outlineLevel="0" collapsed="false">
      <c r="A481" s="2" t="s">
        <v>2701</v>
      </c>
      <c r="B481" s="9" t="n">
        <v>2009</v>
      </c>
      <c r="C481" s="1" t="s">
        <v>970</v>
      </c>
      <c r="D481" s="72" t="n">
        <v>4.981</v>
      </c>
      <c r="E481" s="9" t="n">
        <v>106</v>
      </c>
      <c r="F481" s="9" t="n">
        <v>52</v>
      </c>
      <c r="G481" s="9" t="n">
        <v>67</v>
      </c>
      <c r="H481" s="1" t="s">
        <v>2702</v>
      </c>
      <c r="I481" s="1" t="s">
        <v>2703</v>
      </c>
      <c r="J481" s="78" t="s">
        <v>1324</v>
      </c>
      <c r="K481" s="83" t="n">
        <f aca="false">40/29</f>
        <v>1.379310345</v>
      </c>
      <c r="L481" s="9" t="n">
        <v>1</v>
      </c>
      <c r="M481" s="9" t="s">
        <v>951</v>
      </c>
      <c r="N481" s="9" t="s">
        <v>951</v>
      </c>
      <c r="O481" s="2" t="s">
        <v>951</v>
      </c>
      <c r="P481" s="2" t="s">
        <v>951</v>
      </c>
      <c r="Q481" s="2" t="s">
        <v>951</v>
      </c>
      <c r="R481" s="2" t="s">
        <v>951</v>
      </c>
      <c r="S481" s="23" t="s">
        <v>951</v>
      </c>
      <c r="T481" s="80" t="s">
        <v>2704</v>
      </c>
    </row>
    <row r="482" customFormat="false" ht="15.75" hidden="false" customHeight="false" outlineLevel="0" collapsed="false">
      <c r="A482" s="2" t="s">
        <v>2705</v>
      </c>
      <c r="B482" s="9" t="n">
        <v>2008</v>
      </c>
      <c r="C482" s="39" t="s">
        <v>967</v>
      </c>
      <c r="D482" s="72" t="n">
        <v>9.1</v>
      </c>
      <c r="E482" s="9" t="n">
        <v>172</v>
      </c>
      <c r="F482" s="9" t="n">
        <v>88</v>
      </c>
      <c r="G482" s="9" t="n">
        <v>152</v>
      </c>
      <c r="H482" s="1" t="s">
        <v>2706</v>
      </c>
      <c r="I482" s="1" t="s">
        <v>2707</v>
      </c>
      <c r="J482" s="1" t="s">
        <v>2708</v>
      </c>
      <c r="K482" s="77" t="n">
        <f aca="false">24/19</f>
        <v>1.26315789473684</v>
      </c>
      <c r="L482" s="9" t="n">
        <v>1</v>
      </c>
      <c r="M482" s="9" t="s">
        <v>951</v>
      </c>
      <c r="N482" s="9" t="s">
        <v>951</v>
      </c>
      <c r="O482" s="2" t="s">
        <v>951</v>
      </c>
      <c r="P482" s="2" t="s">
        <v>951</v>
      </c>
      <c r="Q482" s="2" t="s">
        <v>951</v>
      </c>
      <c r="R482" s="2" t="s">
        <v>951</v>
      </c>
      <c r="S482" s="23" t="s">
        <v>951</v>
      </c>
      <c r="T482" s="1" t="s">
        <v>2709</v>
      </c>
    </row>
    <row r="483" customFormat="false" ht="15.75" hidden="false" customHeight="false" outlineLevel="0" collapsed="false">
      <c r="A483" s="2" t="s">
        <v>2710</v>
      </c>
      <c r="B483" s="9" t="n">
        <v>2014</v>
      </c>
      <c r="C483" s="1" t="s">
        <v>967</v>
      </c>
      <c r="D483" s="72" t="n">
        <v>9.1</v>
      </c>
      <c r="E483" s="9" t="n">
        <v>172</v>
      </c>
      <c r="F483" s="9" t="n">
        <v>9</v>
      </c>
      <c r="G483" s="9" t="n">
        <v>124</v>
      </c>
      <c r="H483" s="1" t="s">
        <v>2706</v>
      </c>
      <c r="I483" s="1" t="s">
        <v>2707</v>
      </c>
      <c r="J483" s="1" t="s">
        <v>2708</v>
      </c>
      <c r="K483" s="77" t="n">
        <f aca="false">24/19</f>
        <v>1.26315789473684</v>
      </c>
      <c r="L483" s="9" t="s">
        <v>951</v>
      </c>
      <c r="M483" s="9" t="s">
        <v>951</v>
      </c>
      <c r="N483" s="9" t="s">
        <v>951</v>
      </c>
      <c r="O483" s="2" t="s">
        <v>951</v>
      </c>
      <c r="P483" s="2" t="s">
        <v>951</v>
      </c>
      <c r="Q483" s="2" t="s">
        <v>951</v>
      </c>
      <c r="R483" s="2" t="s">
        <v>951</v>
      </c>
      <c r="S483" s="23" t="s">
        <v>951</v>
      </c>
      <c r="T483" s="1" t="s">
        <v>2711</v>
      </c>
    </row>
    <row r="484" customFormat="false" ht="15.75" hidden="false" customHeight="false" outlineLevel="0" collapsed="false">
      <c r="A484" s="2" t="s">
        <v>2712</v>
      </c>
      <c r="B484" s="9" t="n">
        <v>2015</v>
      </c>
      <c r="C484" s="1" t="s">
        <v>970</v>
      </c>
      <c r="D484" s="72" t="n">
        <v>4.981</v>
      </c>
      <c r="E484" s="9" t="n">
        <v>106</v>
      </c>
      <c r="F484" s="9" t="n">
        <v>7</v>
      </c>
      <c r="G484" s="9" t="n">
        <v>78</v>
      </c>
      <c r="H484" s="1" t="s">
        <v>2713</v>
      </c>
      <c r="I484" s="1" t="s">
        <v>2714</v>
      </c>
      <c r="J484" s="1" t="s">
        <v>2715</v>
      </c>
      <c r="K484" s="77" t="n">
        <f aca="false">47/17</f>
        <v>2.764705882</v>
      </c>
      <c r="L484" s="9" t="n">
        <v>1.33</v>
      </c>
      <c r="M484" s="9" t="n">
        <v>155</v>
      </c>
      <c r="N484" s="9" t="n">
        <v>2</v>
      </c>
      <c r="O484" s="2" t="n">
        <v>39</v>
      </c>
      <c r="P484" s="2" t="n">
        <v>22</v>
      </c>
      <c r="Q484" s="2" t="n">
        <v>4</v>
      </c>
      <c r="R484" s="2" t="n">
        <v>7</v>
      </c>
      <c r="S484" s="81" t="s">
        <v>2716</v>
      </c>
      <c r="T484" s="80" t="s">
        <v>2717</v>
      </c>
    </row>
    <row r="485" customFormat="false" ht="15.75" hidden="false" customHeight="false" outlineLevel="0" collapsed="false">
      <c r="A485" s="2" t="s">
        <v>2718</v>
      </c>
      <c r="B485" s="9" t="n">
        <v>2000</v>
      </c>
      <c r="C485" s="1" t="s">
        <v>1475</v>
      </c>
      <c r="D485" s="72" t="s">
        <v>1338</v>
      </c>
      <c r="E485" s="9" t="n">
        <v>62</v>
      </c>
      <c r="F485" s="9" t="n">
        <v>4733</v>
      </c>
      <c r="G485" s="9" t="n">
        <v>7084</v>
      </c>
      <c r="H485" s="1" t="s">
        <v>2719</v>
      </c>
      <c r="I485" s="1" t="s">
        <v>2720</v>
      </c>
      <c r="J485" s="78" t="s">
        <v>2721</v>
      </c>
      <c r="K485" s="83" t="n">
        <f aca="false">50/26</f>
        <v>1.923076923</v>
      </c>
      <c r="L485" s="9" t="n">
        <v>13.45</v>
      </c>
      <c r="M485" s="9" t="n">
        <v>1610</v>
      </c>
      <c r="N485" s="9" t="n">
        <v>15</v>
      </c>
      <c r="O485" s="2" t="n">
        <v>22</v>
      </c>
      <c r="P485" s="2" t="n">
        <v>6</v>
      </c>
      <c r="Q485" s="2" t="n">
        <v>16</v>
      </c>
      <c r="R485" s="2" t="n">
        <v>28</v>
      </c>
      <c r="S485" s="79" t="s">
        <v>2722</v>
      </c>
      <c r="T485" s="80" t="s">
        <v>2723</v>
      </c>
    </row>
    <row r="486" customFormat="false" ht="15.75" hidden="false" customHeight="false" outlineLevel="0" collapsed="false">
      <c r="A486" s="2" t="s">
        <v>2724</v>
      </c>
      <c r="B486" s="9" t="n">
        <v>2010</v>
      </c>
      <c r="C486" s="78" t="s">
        <v>970</v>
      </c>
      <c r="D486" s="72" t="n">
        <v>4.981</v>
      </c>
      <c r="E486" s="9" t="n">
        <v>106</v>
      </c>
      <c r="F486" s="9" t="n">
        <v>82</v>
      </c>
      <c r="G486" s="9" t="n">
        <v>176</v>
      </c>
      <c r="H486" s="1" t="s">
        <v>951</v>
      </c>
      <c r="I486" s="1" t="s">
        <v>951</v>
      </c>
      <c r="J486" s="1" t="s">
        <v>951</v>
      </c>
      <c r="K486" s="77" t="s">
        <v>951</v>
      </c>
      <c r="L486" s="9" t="s">
        <v>951</v>
      </c>
      <c r="M486" s="9" t="s">
        <v>951</v>
      </c>
      <c r="N486" s="9" t="s">
        <v>951</v>
      </c>
      <c r="O486" s="2" t="s">
        <v>951</v>
      </c>
      <c r="P486" s="2" t="s">
        <v>951</v>
      </c>
      <c r="Q486" s="2" t="s">
        <v>951</v>
      </c>
      <c r="R486" s="2" t="s">
        <v>951</v>
      </c>
      <c r="S486" s="23" t="s">
        <v>951</v>
      </c>
      <c r="T486" s="78" t="s">
        <v>2725</v>
      </c>
    </row>
    <row r="487" customFormat="false" ht="15.75" hidden="false" customHeight="false" outlineLevel="0" collapsed="false">
      <c r="A487" s="2" t="s">
        <v>2726</v>
      </c>
      <c r="B487" s="9" t="n">
        <v>2017</v>
      </c>
      <c r="C487" s="1" t="s">
        <v>1935</v>
      </c>
      <c r="D487" s="9" t="s">
        <v>951</v>
      </c>
      <c r="E487" s="9" t="s">
        <v>951</v>
      </c>
      <c r="F487" s="9" t="s">
        <v>951</v>
      </c>
      <c r="G487" s="9" t="n">
        <v>37</v>
      </c>
      <c r="H487" s="1" t="s">
        <v>951</v>
      </c>
      <c r="I487" s="1"/>
      <c r="J487" s="1" t="s">
        <v>2727</v>
      </c>
      <c r="K487" s="77" t="n">
        <f aca="false">21/12</f>
        <v>1.75</v>
      </c>
      <c r="L487" s="9" t="n">
        <v>2.12</v>
      </c>
      <c r="M487" s="9" t="n">
        <v>391</v>
      </c>
      <c r="N487" s="9" t="n">
        <v>4</v>
      </c>
      <c r="O487" s="2" t="n">
        <v>2</v>
      </c>
      <c r="P487" s="2" t="n">
        <v>8</v>
      </c>
      <c r="Q487" s="2" t="n">
        <v>2</v>
      </c>
      <c r="R487" s="2" t="n">
        <v>5</v>
      </c>
      <c r="S487" s="81" t="s">
        <v>2728</v>
      </c>
      <c r="T487" s="1" t="s">
        <v>2729</v>
      </c>
    </row>
    <row r="488" customFormat="false" ht="15.75" hidden="false" customHeight="false" outlineLevel="0" collapsed="false">
      <c r="A488" s="2" t="s">
        <v>2730</v>
      </c>
      <c r="B488" s="9" t="s">
        <v>951</v>
      </c>
      <c r="C488" s="1" t="s">
        <v>951</v>
      </c>
      <c r="D488" s="9" t="s">
        <v>951</v>
      </c>
      <c r="E488" s="9" t="s">
        <v>951</v>
      </c>
      <c r="F488" s="9" t="s">
        <v>951</v>
      </c>
      <c r="G488" s="1" t="s">
        <v>951</v>
      </c>
      <c r="H488" s="1" t="s">
        <v>951</v>
      </c>
      <c r="I488" s="1" t="s">
        <v>951</v>
      </c>
      <c r="J488" s="1" t="s">
        <v>951</v>
      </c>
      <c r="K488" s="9" t="s">
        <v>951</v>
      </c>
      <c r="L488" s="9" t="n">
        <v>5.121</v>
      </c>
      <c r="M488" s="9" t="n">
        <v>1659</v>
      </c>
      <c r="N488" s="9" t="n">
        <v>5</v>
      </c>
      <c r="O488" s="1" t="n">
        <v>10</v>
      </c>
      <c r="P488" s="1" t="n">
        <v>4</v>
      </c>
      <c r="Q488" s="1" t="n">
        <v>1</v>
      </c>
      <c r="R488" s="1" t="n">
        <v>18</v>
      </c>
      <c r="S488" s="3" t="s">
        <v>2731</v>
      </c>
      <c r="T488" s="3" t="s">
        <v>2731</v>
      </c>
    </row>
    <row r="489" customFormat="false" ht="15.75" hidden="false" customHeight="false" outlineLevel="0" collapsed="false">
      <c r="A489" s="2" t="s">
        <v>2732</v>
      </c>
      <c r="B489" s="9" t="n">
        <v>2013</v>
      </c>
      <c r="C489" s="1" t="s">
        <v>1038</v>
      </c>
      <c r="D489" s="9" t="s">
        <v>951</v>
      </c>
      <c r="E489" s="9" t="s">
        <v>951</v>
      </c>
      <c r="F489" s="9" t="s">
        <v>951</v>
      </c>
      <c r="G489" s="9" t="n">
        <v>9656</v>
      </c>
      <c r="H489" s="2" t="s">
        <v>951</v>
      </c>
      <c r="I489" s="1"/>
      <c r="J489" s="1" t="s">
        <v>2733</v>
      </c>
      <c r="K489" s="77" t="n">
        <f aca="false">9/9</f>
        <v>1</v>
      </c>
      <c r="L489" s="9" t="n">
        <v>2.1</v>
      </c>
      <c r="M489" s="9" t="n">
        <v>4353</v>
      </c>
      <c r="N489" s="9" t="n">
        <v>6</v>
      </c>
      <c r="O489" s="76" t="s">
        <v>951</v>
      </c>
      <c r="P489" s="76" t="s">
        <v>951</v>
      </c>
      <c r="Q489" s="76" t="n">
        <v>0</v>
      </c>
      <c r="R489" s="76" t="n">
        <v>44</v>
      </c>
      <c r="S489" s="76" t="s">
        <v>2734</v>
      </c>
      <c r="T489" s="1" t="s">
        <v>2735</v>
      </c>
    </row>
    <row r="490" customFormat="false" ht="15.75" hidden="false" customHeight="false" outlineLevel="0" collapsed="false">
      <c r="A490" s="2" t="s">
        <v>2736</v>
      </c>
      <c r="B490" s="82" t="n">
        <v>2011</v>
      </c>
      <c r="C490" s="39" t="s">
        <v>1070</v>
      </c>
      <c r="D490" s="72" t="n">
        <v>10.8</v>
      </c>
      <c r="E490" s="9" t="n">
        <v>83</v>
      </c>
      <c r="F490" s="9" t="n">
        <v>1315</v>
      </c>
      <c r="G490" s="9" t="n">
        <v>642</v>
      </c>
      <c r="H490" s="1" t="s">
        <v>2737</v>
      </c>
      <c r="I490" s="1" t="s">
        <v>2738</v>
      </c>
      <c r="J490" s="1" t="s">
        <v>2733</v>
      </c>
      <c r="K490" s="77" t="n">
        <f aca="false">9/9</f>
        <v>1</v>
      </c>
      <c r="L490" s="9" t="n">
        <v>2.11</v>
      </c>
      <c r="M490" s="9" t="n">
        <v>4353</v>
      </c>
      <c r="N490" s="9" t="n">
        <v>6</v>
      </c>
      <c r="O490" s="76" t="s">
        <v>951</v>
      </c>
      <c r="P490" s="76" t="s">
        <v>951</v>
      </c>
      <c r="Q490" s="76" t="n">
        <v>0</v>
      </c>
      <c r="R490" s="76" t="n">
        <v>44</v>
      </c>
      <c r="S490" s="81" t="s">
        <v>2734</v>
      </c>
      <c r="T490" s="78" t="s">
        <v>2739</v>
      </c>
    </row>
    <row r="491" customFormat="false" ht="15.75" hidden="false" customHeight="false" outlineLevel="0" collapsed="false">
      <c r="A491" s="2" t="s">
        <v>522</v>
      </c>
      <c r="B491" s="9" t="n">
        <v>2016</v>
      </c>
      <c r="C491" s="1" t="s">
        <v>1432</v>
      </c>
      <c r="D491" s="9" t="s">
        <v>951</v>
      </c>
      <c r="E491" s="9" t="s">
        <v>951</v>
      </c>
      <c r="F491" s="9" t="s">
        <v>951</v>
      </c>
      <c r="G491" s="9" t="n">
        <v>16</v>
      </c>
      <c r="H491" s="1" t="s">
        <v>951</v>
      </c>
      <c r="I491" s="1"/>
      <c r="J491" s="1" t="s">
        <v>951</v>
      </c>
      <c r="K491" s="77" t="s">
        <v>951</v>
      </c>
      <c r="L491" s="9" t="n">
        <v>1</v>
      </c>
      <c r="M491" s="9" t="n">
        <v>93</v>
      </c>
      <c r="N491" s="9" t="n">
        <v>1</v>
      </c>
      <c r="O491" s="2" t="n">
        <v>1</v>
      </c>
      <c r="P491" s="2" t="n">
        <v>0</v>
      </c>
      <c r="Q491" s="2" t="n">
        <v>1</v>
      </c>
      <c r="R491" s="2" t="n">
        <v>1</v>
      </c>
      <c r="S491" s="81" t="s">
        <v>2740</v>
      </c>
      <c r="T491" s="1" t="s">
        <v>2741</v>
      </c>
    </row>
    <row r="492" customFormat="false" ht="15.75" hidden="false" customHeight="false" outlineLevel="0" collapsed="false">
      <c r="A492" s="2" t="s">
        <v>2742</v>
      </c>
      <c r="B492" s="9" t="n">
        <v>2010</v>
      </c>
      <c r="C492" s="39" t="s">
        <v>1045</v>
      </c>
      <c r="D492" s="96" t="n">
        <v>32.072</v>
      </c>
      <c r="E492" s="97" t="n">
        <v>125</v>
      </c>
      <c r="F492" s="9" t="n">
        <v>382</v>
      </c>
      <c r="G492" s="73" t="n">
        <v>879</v>
      </c>
      <c r="H492" s="74" t="s">
        <v>944</v>
      </c>
      <c r="I492" s="74" t="s">
        <v>945</v>
      </c>
      <c r="J492" s="74" t="s">
        <v>2743</v>
      </c>
      <c r="K492" s="83" t="n">
        <f aca="false">(57/26)</f>
        <v>2.192307692</v>
      </c>
      <c r="L492" s="9" t="n">
        <v>2.01</v>
      </c>
      <c r="M492" s="9" t="n">
        <v>105</v>
      </c>
      <c r="N492" s="9" t="n">
        <v>3</v>
      </c>
      <c r="O492" s="2" t="n">
        <v>3</v>
      </c>
      <c r="P492" s="2" t="n">
        <v>21</v>
      </c>
      <c r="Q492" s="2" t="n">
        <v>1</v>
      </c>
      <c r="R492" s="2" t="n">
        <v>8</v>
      </c>
      <c r="S492" s="81" t="s">
        <v>2744</v>
      </c>
      <c r="T492" s="1" t="s">
        <v>2745</v>
      </c>
    </row>
    <row r="493" customFormat="false" ht="15.75" hidden="false" customHeight="false" outlineLevel="0" collapsed="false">
      <c r="A493" s="2" t="s">
        <v>279</v>
      </c>
      <c r="B493" s="9" t="n">
        <v>2011</v>
      </c>
      <c r="C493" s="39" t="s">
        <v>1057</v>
      </c>
      <c r="D493" s="72" t="n">
        <v>41.514</v>
      </c>
      <c r="E493" s="9" t="n">
        <v>141</v>
      </c>
      <c r="F493" s="9" t="n">
        <v>2253</v>
      </c>
      <c r="G493" s="9" t="n">
        <v>10350</v>
      </c>
      <c r="H493" s="1" t="s">
        <v>1700</v>
      </c>
      <c r="I493" s="1" t="s">
        <v>1701</v>
      </c>
      <c r="J493" s="1" t="s">
        <v>1702</v>
      </c>
      <c r="K493" s="77" t="n">
        <f aca="false">91/26</f>
        <v>3.5</v>
      </c>
      <c r="L493" s="9" t="n">
        <v>2.11</v>
      </c>
      <c r="M493" s="9" t="n">
        <v>1550</v>
      </c>
      <c r="N493" s="9" t="n">
        <v>29</v>
      </c>
      <c r="O493" s="2" t="n">
        <v>1</v>
      </c>
      <c r="P493" s="2" t="n">
        <v>974</v>
      </c>
      <c r="Q493" s="2" t="n">
        <v>72</v>
      </c>
      <c r="R493" s="2" t="n">
        <v>278</v>
      </c>
      <c r="S493" s="81" t="s">
        <v>2746</v>
      </c>
      <c r="T493" s="1" t="s">
        <v>1703</v>
      </c>
    </row>
    <row r="494" customFormat="false" ht="15.75" hidden="false" customHeight="false" outlineLevel="0" collapsed="false">
      <c r="A494" s="2" t="s">
        <v>2747</v>
      </c>
      <c r="B494" s="9" t="s">
        <v>951</v>
      </c>
      <c r="C494" s="1" t="s">
        <v>951</v>
      </c>
      <c r="D494" s="9" t="s">
        <v>951</v>
      </c>
      <c r="E494" s="9" t="s">
        <v>951</v>
      </c>
      <c r="F494" s="9" t="s">
        <v>951</v>
      </c>
      <c r="G494" s="9" t="s">
        <v>951</v>
      </c>
      <c r="H494" s="2" t="s">
        <v>951</v>
      </c>
      <c r="I494" s="1"/>
      <c r="J494" s="9" t="s">
        <v>951</v>
      </c>
      <c r="K494" s="9" t="s">
        <v>951</v>
      </c>
      <c r="L494" s="9" t="n">
        <v>1.35</v>
      </c>
      <c r="M494" s="9" t="n">
        <v>40</v>
      </c>
      <c r="N494" s="9" t="n">
        <v>1</v>
      </c>
      <c r="O494" s="2" t="n">
        <v>0</v>
      </c>
      <c r="P494" s="2" t="n">
        <v>1</v>
      </c>
      <c r="Q494" s="2" t="n">
        <v>0</v>
      </c>
      <c r="R494" s="2" t="n">
        <v>1</v>
      </c>
      <c r="S494" s="81" t="s">
        <v>2748</v>
      </c>
      <c r="T494" s="9" t="s">
        <v>951</v>
      </c>
    </row>
    <row r="495" customFormat="false" ht="15.75" hidden="false" customHeight="false" outlineLevel="0" collapsed="false">
      <c r="A495" s="2" t="s">
        <v>2749</v>
      </c>
      <c r="B495" s="9" t="s">
        <v>951</v>
      </c>
      <c r="C495" s="1" t="s">
        <v>951</v>
      </c>
      <c r="D495" s="9" t="s">
        <v>951</v>
      </c>
      <c r="E495" s="9" t="s">
        <v>951</v>
      </c>
      <c r="F495" s="9" t="s">
        <v>951</v>
      </c>
      <c r="G495" s="9" t="s">
        <v>951</v>
      </c>
      <c r="H495" s="2" t="s">
        <v>951</v>
      </c>
      <c r="I495" s="1"/>
      <c r="J495" s="9" t="s">
        <v>951</v>
      </c>
      <c r="K495" s="9" t="s">
        <v>951</v>
      </c>
      <c r="L495" s="9" t="n">
        <v>1.35</v>
      </c>
      <c r="M495" s="9" t="n">
        <v>40</v>
      </c>
      <c r="N495" s="9" t="n">
        <v>1</v>
      </c>
      <c r="O495" s="2" t="n">
        <v>0</v>
      </c>
      <c r="P495" s="2" t="n">
        <v>1</v>
      </c>
      <c r="Q495" s="2" t="n">
        <v>0</v>
      </c>
      <c r="R495" s="2" t="n">
        <v>1</v>
      </c>
      <c r="S495" s="81" t="s">
        <v>2748</v>
      </c>
      <c r="T495" s="9" t="s">
        <v>951</v>
      </c>
    </row>
    <row r="496" customFormat="false" ht="15.75" hidden="false" customHeight="false" outlineLevel="0" collapsed="false">
      <c r="A496" s="2" t="s">
        <v>2750</v>
      </c>
      <c r="B496" s="9" t="s">
        <v>951</v>
      </c>
      <c r="C496" s="1" t="s">
        <v>951</v>
      </c>
      <c r="D496" s="9" t="s">
        <v>951</v>
      </c>
      <c r="E496" s="9" t="s">
        <v>951</v>
      </c>
      <c r="F496" s="9" t="s">
        <v>951</v>
      </c>
      <c r="G496" s="9" t="s">
        <v>951</v>
      </c>
      <c r="H496" s="2" t="s">
        <v>951</v>
      </c>
      <c r="I496" s="1"/>
      <c r="J496" s="9" t="s">
        <v>951</v>
      </c>
      <c r="K496" s="9" t="s">
        <v>951</v>
      </c>
      <c r="L496" s="9" t="n">
        <v>1.35</v>
      </c>
      <c r="M496" s="9" t="n">
        <v>40</v>
      </c>
      <c r="N496" s="9" t="n">
        <v>1</v>
      </c>
      <c r="O496" s="2" t="n">
        <v>0</v>
      </c>
      <c r="P496" s="2" t="n">
        <v>1</v>
      </c>
      <c r="Q496" s="2" t="n">
        <v>0</v>
      </c>
      <c r="R496" s="2" t="n">
        <v>1</v>
      </c>
      <c r="S496" s="81" t="s">
        <v>2748</v>
      </c>
      <c r="T496" s="9" t="s">
        <v>951</v>
      </c>
      <c r="U496" s="2" t="s">
        <v>695</v>
      </c>
    </row>
    <row r="497" customFormat="false" ht="15.75" hidden="false" customHeight="false" outlineLevel="0" collapsed="false">
      <c r="A497" s="2" t="s">
        <v>523</v>
      </c>
      <c r="B497" s="9" t="n">
        <v>2016</v>
      </c>
      <c r="C497" s="1" t="s">
        <v>967</v>
      </c>
      <c r="D497" s="9" t="s">
        <v>951</v>
      </c>
      <c r="E497" s="9" t="s">
        <v>951</v>
      </c>
      <c r="F497" s="9" t="s">
        <v>951</v>
      </c>
      <c r="G497" s="9" t="n">
        <v>262</v>
      </c>
      <c r="H497" s="1" t="s">
        <v>951</v>
      </c>
      <c r="I497" s="1"/>
      <c r="J497" s="1" t="s">
        <v>2751</v>
      </c>
      <c r="K497" s="77" t="n">
        <f aca="false">35/20</f>
        <v>1.75</v>
      </c>
      <c r="L497" s="9" t="n">
        <v>1</v>
      </c>
      <c r="M497" s="9" t="n">
        <v>67</v>
      </c>
      <c r="N497" s="9" t="n">
        <v>1</v>
      </c>
      <c r="O497" s="2" t="n">
        <v>2</v>
      </c>
      <c r="P497" s="2" t="n">
        <v>7</v>
      </c>
      <c r="Q497" s="2" t="n">
        <v>1</v>
      </c>
      <c r="R497" s="2" t="n">
        <v>9</v>
      </c>
      <c r="S497" s="81" t="s">
        <v>2752</v>
      </c>
      <c r="T497" s="1" t="s">
        <v>2753</v>
      </c>
    </row>
    <row r="498" customFormat="false" ht="15.75" hidden="false" customHeight="false" outlineLevel="0" collapsed="false">
      <c r="A498" s="2" t="s">
        <v>2754</v>
      </c>
      <c r="B498" s="9" t="n">
        <v>2018</v>
      </c>
      <c r="C498" s="1" t="s">
        <v>2755</v>
      </c>
      <c r="D498" s="9" t="s">
        <v>951</v>
      </c>
      <c r="E498" s="9" t="s">
        <v>951</v>
      </c>
      <c r="F498" s="9" t="s">
        <v>951</v>
      </c>
      <c r="G498" s="9" t="n">
        <v>20</v>
      </c>
      <c r="H498" s="2" t="s">
        <v>951</v>
      </c>
      <c r="I498" s="1"/>
      <c r="J498" s="1" t="s">
        <v>2756</v>
      </c>
      <c r="K498" s="77" t="n">
        <f aca="false">19/15</f>
        <v>1.266666667</v>
      </c>
      <c r="L498" s="9" t="n">
        <v>1</v>
      </c>
      <c r="M498" s="9" t="n">
        <v>29</v>
      </c>
      <c r="N498" s="9" t="n">
        <v>3</v>
      </c>
      <c r="O498" s="2" t="n">
        <v>0</v>
      </c>
      <c r="P498" s="2" t="n">
        <v>0</v>
      </c>
      <c r="Q498" s="2" t="n">
        <v>5</v>
      </c>
      <c r="R498" s="2" t="n">
        <v>4</v>
      </c>
      <c r="S498" s="81" t="s">
        <v>2757</v>
      </c>
      <c r="T498" s="1" t="s">
        <v>2758</v>
      </c>
    </row>
    <row r="499" customFormat="false" ht="15.75" hidden="false" customHeight="false" outlineLevel="0" collapsed="false">
      <c r="A499" s="2" t="s">
        <v>2759</v>
      </c>
      <c r="B499" s="9" t="n">
        <v>2010</v>
      </c>
      <c r="C499" s="1" t="s">
        <v>970</v>
      </c>
      <c r="D499" s="9" t="s">
        <v>951</v>
      </c>
      <c r="E499" s="9" t="s">
        <v>951</v>
      </c>
      <c r="F499" s="9" t="s">
        <v>951</v>
      </c>
      <c r="G499" s="9" t="n">
        <v>13356</v>
      </c>
      <c r="H499" s="2" t="s">
        <v>951</v>
      </c>
      <c r="I499" s="1"/>
      <c r="J499" s="1" t="s">
        <v>2760</v>
      </c>
      <c r="K499" s="77" t="n">
        <f aca="false">37/18</f>
        <v>2.055555556</v>
      </c>
      <c r="L499" s="9" t="n">
        <v>11</v>
      </c>
      <c r="M499" s="9" t="s">
        <v>951</v>
      </c>
      <c r="N499" s="9" t="s">
        <v>951</v>
      </c>
      <c r="O499" s="2" t="s">
        <v>951</v>
      </c>
      <c r="P499" s="2" t="s">
        <v>951</v>
      </c>
      <c r="Q499" s="2" t="s">
        <v>951</v>
      </c>
      <c r="R499" s="2" t="s">
        <v>951</v>
      </c>
      <c r="S499" s="23" t="s">
        <v>951</v>
      </c>
      <c r="T499" s="1" t="s">
        <v>2761</v>
      </c>
    </row>
    <row r="500" customFormat="false" ht="15.75" hidden="false" customHeight="false" outlineLevel="0" collapsed="false">
      <c r="A500" s="2" t="s">
        <v>2762</v>
      </c>
      <c r="B500" s="9" t="n">
        <v>2015</v>
      </c>
      <c r="C500" s="1" t="s">
        <v>970</v>
      </c>
      <c r="D500" s="9" t="s">
        <v>951</v>
      </c>
      <c r="E500" s="9" t="s">
        <v>951</v>
      </c>
      <c r="F500" s="9" t="s">
        <v>951</v>
      </c>
      <c r="G500" s="9" t="n">
        <v>15</v>
      </c>
      <c r="H500" s="2" t="s">
        <v>951</v>
      </c>
      <c r="I500" s="1"/>
      <c r="J500" s="1" t="s">
        <v>2763</v>
      </c>
      <c r="K500" s="77" t="n">
        <f aca="false">25/25</f>
        <v>1</v>
      </c>
      <c r="L500" s="9" t="n">
        <v>1</v>
      </c>
      <c r="M500" s="9" t="s">
        <v>951</v>
      </c>
      <c r="N500" s="9" t="s">
        <v>951</v>
      </c>
      <c r="O500" s="2" t="s">
        <v>951</v>
      </c>
      <c r="P500" s="2" t="s">
        <v>951</v>
      </c>
      <c r="Q500" s="2" t="s">
        <v>951</v>
      </c>
      <c r="R500" s="2" t="s">
        <v>951</v>
      </c>
      <c r="S500" s="23" t="s">
        <v>951</v>
      </c>
      <c r="T500" s="1" t="s">
        <v>2764</v>
      </c>
    </row>
    <row r="501" customFormat="false" ht="15.75" hidden="false" customHeight="false" outlineLevel="0" collapsed="false">
      <c r="A501" s="2" t="s">
        <v>2765</v>
      </c>
      <c r="B501" s="97" t="s">
        <v>951</v>
      </c>
      <c r="C501" s="98" t="s">
        <v>951</v>
      </c>
      <c r="D501" s="96" t="s">
        <v>951</v>
      </c>
      <c r="E501" s="97" t="s">
        <v>951</v>
      </c>
      <c r="F501" s="97" t="s">
        <v>951</v>
      </c>
      <c r="G501" s="98" t="s">
        <v>951</v>
      </c>
      <c r="H501" s="98" t="s">
        <v>951</v>
      </c>
      <c r="I501" s="98" t="s">
        <v>951</v>
      </c>
      <c r="J501" s="98" t="s">
        <v>951</v>
      </c>
      <c r="K501" s="97" t="s">
        <v>951</v>
      </c>
      <c r="L501" s="9" t="s">
        <v>951</v>
      </c>
      <c r="M501" s="9" t="s">
        <v>951</v>
      </c>
      <c r="N501" s="9" t="s">
        <v>951</v>
      </c>
      <c r="O501" s="2" t="s">
        <v>951</v>
      </c>
      <c r="P501" s="2" t="s">
        <v>951</v>
      </c>
      <c r="Q501" s="2" t="s">
        <v>951</v>
      </c>
      <c r="R501" s="2" t="s">
        <v>951</v>
      </c>
      <c r="S501" s="23" t="s">
        <v>951</v>
      </c>
      <c r="T501" s="33" t="s">
        <v>951</v>
      </c>
    </row>
    <row r="502" customFormat="false" ht="15.75" hidden="false" customHeight="false" outlineLevel="0" collapsed="false">
      <c r="A502" s="2" t="s">
        <v>524</v>
      </c>
      <c r="B502" s="9" t="n">
        <v>2018</v>
      </c>
      <c r="C502" s="1" t="s">
        <v>2766</v>
      </c>
      <c r="D502" s="9" t="s">
        <v>951</v>
      </c>
      <c r="E502" s="9" t="s">
        <v>951</v>
      </c>
      <c r="F502" s="9" t="s">
        <v>951</v>
      </c>
      <c r="G502" s="9" t="n">
        <v>246</v>
      </c>
      <c r="H502" s="1" t="s">
        <v>951</v>
      </c>
      <c r="I502" s="1"/>
      <c r="J502" s="1" t="s">
        <v>2767</v>
      </c>
      <c r="K502" s="77" t="n">
        <f aca="false">99/30</f>
        <v>3.3</v>
      </c>
      <c r="L502" s="9" t="n">
        <v>1.11</v>
      </c>
      <c r="M502" s="9" t="n">
        <v>199</v>
      </c>
      <c r="N502" s="9" t="n">
        <v>3</v>
      </c>
      <c r="O502" s="2" t="n">
        <v>18</v>
      </c>
      <c r="P502" s="2" t="n">
        <v>47</v>
      </c>
      <c r="Q502" s="2" t="n">
        <v>10</v>
      </c>
      <c r="R502" s="2" t="n">
        <v>28</v>
      </c>
      <c r="S502" s="81" t="s">
        <v>2768</v>
      </c>
      <c r="T502" s="1" t="s">
        <v>2769</v>
      </c>
    </row>
    <row r="503" customFormat="false" ht="15.75" hidden="false" customHeight="false" outlineLevel="0" collapsed="false">
      <c r="A503" s="2" t="s">
        <v>2770</v>
      </c>
      <c r="B503" s="9" t="n">
        <v>2010</v>
      </c>
      <c r="C503" s="1" t="s">
        <v>970</v>
      </c>
      <c r="D503" s="9" t="s">
        <v>951</v>
      </c>
      <c r="E503" s="9" t="s">
        <v>951</v>
      </c>
      <c r="F503" s="9" t="s">
        <v>951</v>
      </c>
      <c r="G503" s="9" t="n">
        <v>13356</v>
      </c>
      <c r="H503" s="2" t="s">
        <v>951</v>
      </c>
      <c r="I503" s="1"/>
      <c r="J503" s="1" t="s">
        <v>2760</v>
      </c>
      <c r="K503" s="77" t="n">
        <f aca="false">37/18</f>
        <v>2.055555556</v>
      </c>
      <c r="L503" s="9" t="n">
        <v>11</v>
      </c>
      <c r="M503" s="9" t="s">
        <v>951</v>
      </c>
      <c r="N503" s="9" t="s">
        <v>951</v>
      </c>
      <c r="O503" s="2" t="s">
        <v>951</v>
      </c>
      <c r="P503" s="2" t="s">
        <v>951</v>
      </c>
      <c r="Q503" s="2" t="s">
        <v>951</v>
      </c>
      <c r="R503" s="2" t="s">
        <v>951</v>
      </c>
      <c r="S503" s="23" t="s">
        <v>951</v>
      </c>
      <c r="T503" s="1" t="s">
        <v>2761</v>
      </c>
    </row>
    <row r="504" customFormat="false" ht="15.75" hidden="false" customHeight="false" outlineLevel="0" collapsed="false">
      <c r="A504" s="2" t="s">
        <v>2771</v>
      </c>
      <c r="B504" s="9" t="n">
        <v>2009</v>
      </c>
      <c r="C504" s="1" t="s">
        <v>1132</v>
      </c>
      <c r="D504" s="9" t="s">
        <v>951</v>
      </c>
      <c r="E504" s="9" t="s">
        <v>951</v>
      </c>
      <c r="F504" s="9" t="s">
        <v>951</v>
      </c>
      <c r="G504" s="9" t="n">
        <v>366</v>
      </c>
      <c r="H504" s="1" t="s">
        <v>951</v>
      </c>
      <c r="I504" s="1"/>
      <c r="J504" s="39" t="s">
        <v>2012</v>
      </c>
      <c r="K504" s="77" t="n">
        <f aca="false">166/37</f>
        <v>4.486486486</v>
      </c>
      <c r="L504" s="9" t="n">
        <v>1</v>
      </c>
      <c r="M504" s="9" t="s">
        <v>951</v>
      </c>
      <c r="N504" s="9" t="s">
        <v>951</v>
      </c>
      <c r="O504" s="2" t="s">
        <v>951</v>
      </c>
      <c r="P504" s="2" t="s">
        <v>951</v>
      </c>
      <c r="Q504" s="2" t="s">
        <v>951</v>
      </c>
      <c r="R504" s="2" t="s">
        <v>951</v>
      </c>
      <c r="S504" s="23" t="s">
        <v>951</v>
      </c>
      <c r="T504" s="1" t="s">
        <v>2772</v>
      </c>
    </row>
    <row r="505" customFormat="false" ht="15.75" hidden="false" customHeight="false" outlineLevel="0" collapsed="false">
      <c r="A505" s="2" t="s">
        <v>2773</v>
      </c>
      <c r="B505" s="9" t="n">
        <v>2012</v>
      </c>
      <c r="C505" s="1" t="s">
        <v>1132</v>
      </c>
      <c r="D505" s="72" t="n">
        <v>14.63</v>
      </c>
      <c r="E505" s="9" t="n">
        <v>107</v>
      </c>
      <c r="F505" s="9" t="n">
        <v>678</v>
      </c>
      <c r="G505" s="9" t="n">
        <v>2900</v>
      </c>
      <c r="H505" s="1" t="s">
        <v>951</v>
      </c>
      <c r="I505" s="1" t="s">
        <v>2774</v>
      </c>
      <c r="J505" s="1" t="s">
        <v>951</v>
      </c>
      <c r="K505" s="77" t="s">
        <v>951</v>
      </c>
      <c r="L505" s="9" t="n">
        <v>2.43</v>
      </c>
      <c r="M505" s="9" t="n">
        <v>10</v>
      </c>
      <c r="N505" s="9" t="n">
        <v>1</v>
      </c>
      <c r="O505" s="2" t="n">
        <v>55</v>
      </c>
      <c r="P505" s="2" t="n">
        <v>6</v>
      </c>
      <c r="Q505" s="2" t="n">
        <v>0</v>
      </c>
      <c r="R505" s="2" t="n">
        <v>31</v>
      </c>
      <c r="S505" s="81" t="s">
        <v>2775</v>
      </c>
      <c r="T505" s="1" t="s">
        <v>2776</v>
      </c>
    </row>
    <row r="506" customFormat="false" ht="15.75" hidden="false" customHeight="false" outlineLevel="0" collapsed="false">
      <c r="A506" s="2" t="s">
        <v>2777</v>
      </c>
      <c r="B506" s="9" t="n">
        <v>2007</v>
      </c>
      <c r="C506" s="1" t="s">
        <v>970</v>
      </c>
      <c r="D506" s="72" t="n">
        <v>4.981</v>
      </c>
      <c r="E506" s="9" t="n">
        <v>106</v>
      </c>
      <c r="F506" s="9" t="n">
        <v>233</v>
      </c>
      <c r="G506" s="9" t="n">
        <v>333</v>
      </c>
      <c r="H506" s="1" t="s">
        <v>2778</v>
      </c>
      <c r="I506" s="1" t="s">
        <v>2779</v>
      </c>
      <c r="J506" s="78" t="s">
        <v>2780</v>
      </c>
      <c r="K506" s="83" t="n">
        <f aca="false">15/13</f>
        <v>1.153846154</v>
      </c>
      <c r="L506" s="9" t="s">
        <v>951</v>
      </c>
      <c r="M506" s="9" t="s">
        <v>951</v>
      </c>
      <c r="N506" s="9" t="s">
        <v>951</v>
      </c>
      <c r="O506" s="2" t="s">
        <v>951</v>
      </c>
      <c r="P506" s="2" t="s">
        <v>951</v>
      </c>
      <c r="Q506" s="2" t="s">
        <v>951</v>
      </c>
      <c r="R506" s="2" t="s">
        <v>951</v>
      </c>
      <c r="S506" s="23" t="s">
        <v>951</v>
      </c>
      <c r="T506" s="80" t="s">
        <v>2781</v>
      </c>
    </row>
    <row r="507" customFormat="false" ht="15.75" hidden="false" customHeight="false" outlineLevel="0" collapsed="false">
      <c r="A507" s="2" t="s">
        <v>56</v>
      </c>
      <c r="B507" s="9" t="n">
        <v>2008</v>
      </c>
      <c r="C507" s="1" t="s">
        <v>1132</v>
      </c>
      <c r="D507" s="72" t="n">
        <v>14.63</v>
      </c>
      <c r="E507" s="9" t="n">
        <v>107</v>
      </c>
      <c r="F507" s="9" t="n">
        <v>4136</v>
      </c>
      <c r="G507" s="9" t="n">
        <v>9101</v>
      </c>
      <c r="H507" s="1" t="s">
        <v>2782</v>
      </c>
      <c r="I507" s="39" t="s">
        <v>2783</v>
      </c>
      <c r="J507" s="1" t="s">
        <v>1395</v>
      </c>
      <c r="K507" s="77" t="n">
        <f aca="false">124/28</f>
        <v>4.428571429</v>
      </c>
      <c r="L507" s="9" t="n">
        <v>1.21</v>
      </c>
      <c r="M507" s="9" t="n">
        <v>400</v>
      </c>
      <c r="N507" s="9" t="n">
        <v>12</v>
      </c>
      <c r="O507" s="2" t="n">
        <v>1</v>
      </c>
      <c r="P507" s="2" t="n">
        <v>32</v>
      </c>
      <c r="Q507" s="2" t="n">
        <v>20</v>
      </c>
      <c r="R507" s="2" t="n">
        <v>90</v>
      </c>
      <c r="S507" s="81" t="s">
        <v>1396</v>
      </c>
      <c r="T507" s="80" t="s">
        <v>2784</v>
      </c>
    </row>
    <row r="508" customFormat="false" ht="15.75" hidden="false" customHeight="false" outlineLevel="0" collapsed="false">
      <c r="A508" s="2" t="s">
        <v>525</v>
      </c>
      <c r="B508" s="9" t="n">
        <v>2014</v>
      </c>
      <c r="C508" s="39" t="s">
        <v>1871</v>
      </c>
      <c r="D508" s="9" t="s">
        <v>951</v>
      </c>
      <c r="E508" s="9" t="s">
        <v>951</v>
      </c>
      <c r="F508" s="9" t="s">
        <v>951</v>
      </c>
      <c r="G508" s="9" t="n">
        <v>621</v>
      </c>
      <c r="H508" s="2" t="s">
        <v>951</v>
      </c>
      <c r="I508" s="1"/>
      <c r="J508" s="1" t="s">
        <v>2785</v>
      </c>
      <c r="K508" s="77" t="n">
        <f aca="false">102/36</f>
        <v>2.833333333</v>
      </c>
      <c r="L508" s="9" t="n">
        <v>1</v>
      </c>
      <c r="M508" s="9" t="s">
        <v>951</v>
      </c>
      <c r="N508" s="9" t="s">
        <v>951</v>
      </c>
      <c r="O508" s="2" t="s">
        <v>951</v>
      </c>
      <c r="P508" s="2" t="s">
        <v>951</v>
      </c>
      <c r="Q508" s="2" t="s">
        <v>951</v>
      </c>
      <c r="R508" s="2" t="s">
        <v>951</v>
      </c>
      <c r="S508" s="23" t="s">
        <v>951</v>
      </c>
      <c r="T508" s="1" t="s">
        <v>2786</v>
      </c>
    </row>
    <row r="509" customFormat="false" ht="15.75" hidden="false" customHeight="false" outlineLevel="0" collapsed="false">
      <c r="A509" s="2" t="s">
        <v>526</v>
      </c>
      <c r="B509" s="9" t="n">
        <v>2015</v>
      </c>
      <c r="C509" s="1" t="s">
        <v>2277</v>
      </c>
      <c r="D509" s="9" t="s">
        <v>951</v>
      </c>
      <c r="E509" s="9" t="s">
        <v>951</v>
      </c>
      <c r="F509" s="9" t="s">
        <v>951</v>
      </c>
      <c r="G509" s="9" t="n">
        <v>497</v>
      </c>
      <c r="H509" s="1" t="s">
        <v>951</v>
      </c>
      <c r="I509" s="1"/>
      <c r="J509" s="1" t="s">
        <v>2787</v>
      </c>
      <c r="K509" s="77" t="n">
        <f aca="false">92/26</f>
        <v>3.538461538</v>
      </c>
      <c r="L509" s="9" t="n">
        <v>1</v>
      </c>
      <c r="M509" s="9" t="s">
        <v>951</v>
      </c>
      <c r="N509" s="9" t="s">
        <v>951</v>
      </c>
      <c r="O509" s="2" t="s">
        <v>951</v>
      </c>
      <c r="P509" s="2" t="s">
        <v>951</v>
      </c>
      <c r="Q509" s="2" t="s">
        <v>951</v>
      </c>
      <c r="R509" s="2" t="s">
        <v>951</v>
      </c>
      <c r="S509" s="23" t="s">
        <v>951</v>
      </c>
      <c r="T509" s="1" t="s">
        <v>2788</v>
      </c>
    </row>
    <row r="510" customFormat="false" ht="15.75" hidden="false" customHeight="false" outlineLevel="0" collapsed="false">
      <c r="A510" s="2" t="s">
        <v>2789</v>
      </c>
      <c r="B510" s="9" t="n">
        <v>2015</v>
      </c>
      <c r="C510" s="1" t="s">
        <v>1001</v>
      </c>
      <c r="D510" s="9" t="s">
        <v>951</v>
      </c>
      <c r="E510" s="9" t="s">
        <v>951</v>
      </c>
      <c r="F510" s="9" t="s">
        <v>951</v>
      </c>
      <c r="G510" s="9" t="n">
        <v>46</v>
      </c>
      <c r="H510" s="2" t="s">
        <v>951</v>
      </c>
      <c r="I510" s="1"/>
      <c r="J510" s="1" t="s">
        <v>2790</v>
      </c>
      <c r="K510" s="77" t="n">
        <f aca="false">64/30</f>
        <v>2.133333333</v>
      </c>
      <c r="L510" s="9" t="n">
        <v>1.8</v>
      </c>
      <c r="M510" s="9" t="n">
        <v>644</v>
      </c>
      <c r="N510" s="9" t="n">
        <v>9</v>
      </c>
      <c r="O510" s="2" t="n">
        <v>16</v>
      </c>
      <c r="P510" s="2" t="n">
        <v>26</v>
      </c>
      <c r="Q510" s="2" t="n">
        <v>16</v>
      </c>
      <c r="R510" s="2" t="n">
        <v>20</v>
      </c>
      <c r="S510" s="81" t="s">
        <v>2791</v>
      </c>
      <c r="T510" s="1" t="s">
        <v>2792</v>
      </c>
    </row>
    <row r="511" customFormat="false" ht="15.75" hidden="false" customHeight="false" outlineLevel="0" collapsed="false">
      <c r="A511" s="2" t="s">
        <v>527</v>
      </c>
      <c r="B511" s="9" t="n">
        <v>2014</v>
      </c>
      <c r="C511" s="39" t="s">
        <v>1871</v>
      </c>
      <c r="D511" s="9" t="s">
        <v>951</v>
      </c>
      <c r="E511" s="9" t="s">
        <v>951</v>
      </c>
      <c r="F511" s="9" t="s">
        <v>951</v>
      </c>
      <c r="G511" s="9" t="n">
        <v>621</v>
      </c>
      <c r="H511" s="2" t="s">
        <v>951</v>
      </c>
      <c r="I511" s="1"/>
      <c r="J511" s="1" t="s">
        <v>2785</v>
      </c>
      <c r="K511" s="77" t="n">
        <f aca="false">102/36</f>
        <v>2.833333333</v>
      </c>
      <c r="L511" s="9" t="n">
        <v>1</v>
      </c>
      <c r="M511" s="9" t="s">
        <v>951</v>
      </c>
      <c r="N511" s="9" t="s">
        <v>951</v>
      </c>
      <c r="O511" s="2" t="s">
        <v>951</v>
      </c>
      <c r="P511" s="2" t="s">
        <v>951</v>
      </c>
      <c r="Q511" s="2" t="s">
        <v>951</v>
      </c>
      <c r="R511" s="2" t="s">
        <v>951</v>
      </c>
      <c r="S511" s="23" t="s">
        <v>951</v>
      </c>
      <c r="T511" s="1" t="s">
        <v>2786</v>
      </c>
    </row>
    <row r="512" customFormat="false" ht="15.75" hidden="false" customHeight="false" outlineLevel="0" collapsed="false">
      <c r="A512" s="2" t="s">
        <v>2793</v>
      </c>
      <c r="B512" s="9" t="n">
        <v>1996</v>
      </c>
      <c r="C512" s="1" t="s">
        <v>1121</v>
      </c>
      <c r="D512" s="72" t="n">
        <v>14.387</v>
      </c>
      <c r="E512" s="9" t="n">
        <v>57</v>
      </c>
      <c r="F512" s="9" t="n">
        <v>74</v>
      </c>
      <c r="G512" s="9" t="n">
        <v>86</v>
      </c>
      <c r="H512" s="1" t="s">
        <v>951</v>
      </c>
      <c r="I512" s="1" t="s">
        <v>951</v>
      </c>
      <c r="J512" s="1" t="s">
        <v>2794</v>
      </c>
      <c r="K512" s="77" t="n">
        <f aca="false">63/31</f>
        <v>2.032258065</v>
      </c>
      <c r="L512" s="9" t="s">
        <v>951</v>
      </c>
      <c r="M512" s="9" t="s">
        <v>951</v>
      </c>
      <c r="N512" s="9" t="s">
        <v>951</v>
      </c>
      <c r="O512" s="2" t="s">
        <v>951</v>
      </c>
      <c r="P512" s="2" t="s">
        <v>951</v>
      </c>
      <c r="Q512" s="2" t="s">
        <v>951</v>
      </c>
      <c r="R512" s="2" t="s">
        <v>951</v>
      </c>
      <c r="S512" s="23" t="s">
        <v>951</v>
      </c>
      <c r="T512" s="80" t="s">
        <v>2795</v>
      </c>
    </row>
    <row r="513" customFormat="false" ht="15.75" hidden="false" customHeight="false" outlineLevel="0" collapsed="false">
      <c r="A513" s="2" t="s">
        <v>2796</v>
      </c>
      <c r="B513" s="9" t="s">
        <v>951</v>
      </c>
      <c r="C513" s="1" t="s">
        <v>951</v>
      </c>
      <c r="D513" s="72" t="s">
        <v>951</v>
      </c>
      <c r="E513" s="9" t="s">
        <v>951</v>
      </c>
      <c r="F513" s="9" t="s">
        <v>951</v>
      </c>
      <c r="G513" s="98" t="s">
        <v>951</v>
      </c>
      <c r="H513" s="1" t="s">
        <v>951</v>
      </c>
      <c r="I513" s="1" t="s">
        <v>951</v>
      </c>
      <c r="J513" s="98" t="s">
        <v>951</v>
      </c>
      <c r="K513" s="97" t="s">
        <v>951</v>
      </c>
      <c r="L513" s="9" t="s">
        <v>951</v>
      </c>
      <c r="M513" s="9" t="s">
        <v>951</v>
      </c>
      <c r="N513" s="9" t="s">
        <v>951</v>
      </c>
      <c r="O513" s="2" t="s">
        <v>951</v>
      </c>
      <c r="P513" s="2" t="s">
        <v>951</v>
      </c>
      <c r="Q513" s="2" t="s">
        <v>951</v>
      </c>
      <c r="R513" s="2" t="s">
        <v>951</v>
      </c>
      <c r="S513" s="23" t="s">
        <v>951</v>
      </c>
      <c r="T513" s="1" t="s">
        <v>951</v>
      </c>
    </row>
    <row r="514" customFormat="false" ht="15.75" hidden="false" customHeight="false" outlineLevel="0" collapsed="false">
      <c r="A514" s="2" t="s">
        <v>2797</v>
      </c>
      <c r="B514" s="9" t="n">
        <v>2003</v>
      </c>
      <c r="C514" s="1" t="s">
        <v>967</v>
      </c>
      <c r="D514" s="72" t="n">
        <v>9.1</v>
      </c>
      <c r="E514" s="9" t="n">
        <v>172</v>
      </c>
      <c r="F514" s="9" t="n">
        <v>134</v>
      </c>
      <c r="G514" s="9" t="n">
        <v>159</v>
      </c>
      <c r="H514" s="1" t="s">
        <v>951</v>
      </c>
      <c r="I514" s="1" t="s">
        <v>951</v>
      </c>
      <c r="J514" s="78" t="s">
        <v>2798</v>
      </c>
      <c r="K514" s="83" t="n">
        <f aca="false">23/38</f>
        <v>0.6052631579</v>
      </c>
      <c r="L514" s="9" t="s">
        <v>951</v>
      </c>
      <c r="M514" s="9" t="s">
        <v>951</v>
      </c>
      <c r="N514" s="9" t="s">
        <v>951</v>
      </c>
      <c r="O514" s="2" t="s">
        <v>951</v>
      </c>
      <c r="P514" s="2" t="s">
        <v>951</v>
      </c>
      <c r="Q514" s="2" t="s">
        <v>951</v>
      </c>
      <c r="R514" s="2" t="s">
        <v>951</v>
      </c>
      <c r="S514" s="23" t="s">
        <v>951</v>
      </c>
      <c r="T514" s="80" t="s">
        <v>2799</v>
      </c>
    </row>
    <row r="515" customFormat="false" ht="15.75" hidden="false" customHeight="false" outlineLevel="0" collapsed="false">
      <c r="A515" s="2" t="s">
        <v>2800</v>
      </c>
      <c r="B515" s="9" t="n">
        <v>2015</v>
      </c>
      <c r="C515" s="39" t="s">
        <v>1070</v>
      </c>
      <c r="D515" s="9" t="s">
        <v>951</v>
      </c>
      <c r="E515" s="9" t="s">
        <v>951</v>
      </c>
      <c r="F515" s="9" t="s">
        <v>951</v>
      </c>
      <c r="G515" s="9" t="n">
        <v>143</v>
      </c>
      <c r="H515" s="2" t="s">
        <v>951</v>
      </c>
      <c r="I515" s="1"/>
      <c r="J515" s="1" t="s">
        <v>2801</v>
      </c>
      <c r="K515" s="77" t="n">
        <f aca="false">38/22</f>
        <v>1.727272727</v>
      </c>
      <c r="L515" s="9" t="n">
        <v>1</v>
      </c>
      <c r="M515" s="9" t="n">
        <v>12</v>
      </c>
      <c r="N515" s="9" t="n">
        <v>1</v>
      </c>
      <c r="O515" s="2" t="n">
        <v>0</v>
      </c>
      <c r="P515" s="2" t="n">
        <v>0</v>
      </c>
      <c r="Q515" s="2" t="n">
        <v>0</v>
      </c>
      <c r="R515" s="2" t="n">
        <v>0</v>
      </c>
      <c r="S515" s="79" t="s">
        <v>2802</v>
      </c>
      <c r="T515" s="1" t="s">
        <v>2803</v>
      </c>
    </row>
    <row r="516" customFormat="false" ht="15.75" hidden="false" customHeight="false" outlineLevel="0" collapsed="false">
      <c r="A516" s="2" t="s">
        <v>2804</v>
      </c>
      <c r="B516" s="9" t="n">
        <v>2005</v>
      </c>
      <c r="C516" s="39" t="s">
        <v>970</v>
      </c>
      <c r="D516" s="72" t="n">
        <v>4.981</v>
      </c>
      <c r="E516" s="9" t="n">
        <v>106</v>
      </c>
      <c r="F516" s="9" t="n">
        <v>69</v>
      </c>
      <c r="G516" s="9" t="n">
        <v>101</v>
      </c>
      <c r="H516" s="1" t="s">
        <v>2805</v>
      </c>
      <c r="I516" s="1" t="s">
        <v>2806</v>
      </c>
      <c r="J516" s="1" t="s">
        <v>2807</v>
      </c>
      <c r="K516" s="77" t="n">
        <f aca="false">37/26</f>
        <v>1.423076923</v>
      </c>
      <c r="L516" s="9" t="s">
        <v>951</v>
      </c>
      <c r="M516" s="9" t="s">
        <v>951</v>
      </c>
      <c r="N516" s="9" t="s">
        <v>951</v>
      </c>
      <c r="O516" s="2" t="s">
        <v>951</v>
      </c>
      <c r="P516" s="2" t="s">
        <v>951</v>
      </c>
      <c r="Q516" s="2" t="s">
        <v>951</v>
      </c>
      <c r="R516" s="2" t="s">
        <v>951</v>
      </c>
      <c r="S516" s="23" t="s">
        <v>951</v>
      </c>
      <c r="T516" s="1" t="s">
        <v>2808</v>
      </c>
    </row>
    <row r="517" customFormat="false" ht="15.75" hidden="false" customHeight="false" outlineLevel="0" collapsed="false">
      <c r="A517" s="2" t="s">
        <v>2809</v>
      </c>
      <c r="B517" s="9" t="n">
        <v>2006</v>
      </c>
      <c r="C517" s="39" t="s">
        <v>2810</v>
      </c>
      <c r="D517" s="72" t="n">
        <v>5.636</v>
      </c>
      <c r="E517" s="9" t="n">
        <v>103</v>
      </c>
      <c r="F517" s="9" t="n">
        <v>1339</v>
      </c>
      <c r="G517" s="9" t="n">
        <v>3168</v>
      </c>
      <c r="H517" s="1" t="s">
        <v>2811</v>
      </c>
      <c r="I517" s="1" t="s">
        <v>2812</v>
      </c>
      <c r="J517" s="78" t="s">
        <v>2813</v>
      </c>
      <c r="K517" s="83" t="n">
        <f aca="false">87/31</f>
        <v>2.80645161290323</v>
      </c>
      <c r="L517" s="9" t="s">
        <v>951</v>
      </c>
      <c r="M517" s="9" t="s">
        <v>951</v>
      </c>
      <c r="N517" s="9" t="s">
        <v>951</v>
      </c>
      <c r="O517" s="2" t="s">
        <v>951</v>
      </c>
      <c r="P517" s="2" t="s">
        <v>951</v>
      </c>
      <c r="Q517" s="2" t="s">
        <v>951</v>
      </c>
      <c r="R517" s="2" t="s">
        <v>951</v>
      </c>
      <c r="S517" s="23" t="s">
        <v>951</v>
      </c>
      <c r="T517" s="1" t="s">
        <v>2814</v>
      </c>
    </row>
    <row r="518" customFormat="false" ht="15.75" hidden="false" customHeight="false" outlineLevel="0" collapsed="false">
      <c r="A518" s="2" t="s">
        <v>2815</v>
      </c>
      <c r="B518" s="9" t="n">
        <v>2006</v>
      </c>
      <c r="C518" s="39" t="s">
        <v>2810</v>
      </c>
      <c r="D518" s="72" t="n">
        <v>5.636</v>
      </c>
      <c r="E518" s="9" t="n">
        <v>103</v>
      </c>
      <c r="F518" s="9" t="n">
        <v>1339</v>
      </c>
      <c r="G518" s="9" t="n">
        <v>3168</v>
      </c>
      <c r="H518" s="1" t="s">
        <v>2811</v>
      </c>
      <c r="I518" s="1" t="s">
        <v>2812</v>
      </c>
      <c r="J518" s="78" t="s">
        <v>2813</v>
      </c>
      <c r="K518" s="83" t="n">
        <f aca="false">87/31</f>
        <v>2.80645161290323</v>
      </c>
      <c r="L518" s="9" t="s">
        <v>951</v>
      </c>
      <c r="M518" s="9" t="s">
        <v>951</v>
      </c>
      <c r="N518" s="9" t="s">
        <v>951</v>
      </c>
      <c r="O518" s="2" t="s">
        <v>951</v>
      </c>
      <c r="P518" s="2" t="s">
        <v>951</v>
      </c>
      <c r="Q518" s="2" t="s">
        <v>951</v>
      </c>
      <c r="R518" s="2" t="s">
        <v>951</v>
      </c>
      <c r="S518" s="23" t="s">
        <v>951</v>
      </c>
      <c r="T518" s="1" t="s">
        <v>2814</v>
      </c>
    </row>
    <row r="519" customFormat="false" ht="15.75" hidden="false" customHeight="false" outlineLevel="0" collapsed="false">
      <c r="A519" s="2" t="s">
        <v>2816</v>
      </c>
      <c r="B519" s="9" t="s">
        <v>951</v>
      </c>
      <c r="C519" s="1" t="s">
        <v>951</v>
      </c>
      <c r="D519" s="72" t="s">
        <v>951</v>
      </c>
      <c r="E519" s="9" t="s">
        <v>951</v>
      </c>
      <c r="F519" s="9" t="s">
        <v>951</v>
      </c>
      <c r="G519" s="98" t="s">
        <v>951</v>
      </c>
      <c r="H519" s="1" t="s">
        <v>951</v>
      </c>
      <c r="I519" s="1" t="s">
        <v>951</v>
      </c>
      <c r="J519" s="98" t="s">
        <v>951</v>
      </c>
      <c r="K519" s="97" t="s">
        <v>951</v>
      </c>
      <c r="L519" s="9" t="s">
        <v>951</v>
      </c>
      <c r="M519" s="9" t="s">
        <v>951</v>
      </c>
      <c r="N519" s="9" t="s">
        <v>951</v>
      </c>
      <c r="O519" s="2" t="s">
        <v>951</v>
      </c>
      <c r="P519" s="2" t="s">
        <v>951</v>
      </c>
      <c r="Q519" s="2" t="s">
        <v>951</v>
      </c>
      <c r="R519" s="2" t="s">
        <v>951</v>
      </c>
      <c r="S519" s="23" t="s">
        <v>951</v>
      </c>
      <c r="T519" s="1" t="s">
        <v>951</v>
      </c>
    </row>
    <row r="520" customFormat="false" ht="15.75" hidden="false" customHeight="false" outlineLevel="0" collapsed="false">
      <c r="A520" s="2" t="s">
        <v>2817</v>
      </c>
      <c r="B520" s="9" t="n">
        <v>2018</v>
      </c>
      <c r="C520" s="1" t="s">
        <v>1157</v>
      </c>
      <c r="D520" s="9" t="s">
        <v>951</v>
      </c>
      <c r="E520" s="9" t="s">
        <v>951</v>
      </c>
      <c r="F520" s="9" t="s">
        <v>951</v>
      </c>
      <c r="G520" s="9" t="n">
        <v>229</v>
      </c>
      <c r="H520" s="1" t="s">
        <v>951</v>
      </c>
      <c r="I520" s="1"/>
      <c r="J520" s="1" t="s">
        <v>1634</v>
      </c>
      <c r="K520" s="77" t="n">
        <f aca="false">63/20</f>
        <v>3.15</v>
      </c>
      <c r="L520" s="9" t="n">
        <v>1.12</v>
      </c>
      <c r="M520" s="9" t="s">
        <v>951</v>
      </c>
      <c r="N520" s="9" t="s">
        <v>951</v>
      </c>
      <c r="O520" s="2" t="s">
        <v>951</v>
      </c>
      <c r="P520" s="2" t="s">
        <v>951</v>
      </c>
      <c r="Q520" s="2" t="s">
        <v>951</v>
      </c>
      <c r="R520" s="2" t="s">
        <v>951</v>
      </c>
      <c r="S520" s="23" t="s">
        <v>951</v>
      </c>
      <c r="T520" s="78" t="s">
        <v>2818</v>
      </c>
    </row>
    <row r="521" customFormat="false" ht="15.75" hidden="false" customHeight="false" outlineLevel="0" collapsed="false">
      <c r="K521" s="9"/>
      <c r="L521" s="9"/>
      <c r="M521" s="9"/>
      <c r="N521" s="9"/>
    </row>
    <row r="522" customFormat="false" ht="15.75" hidden="false" customHeight="false" outlineLevel="0" collapsed="false">
      <c r="B522" s="9"/>
      <c r="C522" s="1"/>
      <c r="D522" s="72"/>
      <c r="E522" s="9"/>
      <c r="F522" s="9"/>
      <c r="G522" s="9"/>
      <c r="H522" s="1"/>
      <c r="I522" s="1"/>
      <c r="J522" s="1"/>
      <c r="K522" s="77"/>
      <c r="L522" s="9"/>
      <c r="M522" s="9"/>
      <c r="N522" s="9"/>
      <c r="O522" s="1"/>
      <c r="P522" s="1"/>
      <c r="Q522" s="1"/>
      <c r="R522" s="1"/>
      <c r="S522" s="1"/>
      <c r="T522" s="1"/>
    </row>
    <row r="523" customFormat="false" ht="15.75" hidden="false" customHeight="false" outlineLevel="0" collapsed="false">
      <c r="B523" s="9"/>
      <c r="C523" s="1"/>
      <c r="D523" s="72"/>
      <c r="E523" s="9"/>
      <c r="F523" s="9"/>
      <c r="G523" s="9"/>
      <c r="H523" s="1"/>
      <c r="I523" s="1"/>
      <c r="J523" s="1"/>
      <c r="K523" s="77"/>
      <c r="L523" s="9"/>
      <c r="M523" s="9"/>
      <c r="N523" s="9"/>
      <c r="O523" s="1"/>
      <c r="P523" s="1"/>
      <c r="Q523" s="1"/>
      <c r="R523" s="1"/>
      <c r="S523" s="1"/>
      <c r="T523" s="1"/>
    </row>
    <row r="524" customFormat="false" ht="15.75" hidden="false" customHeight="false" outlineLevel="0" collapsed="false">
      <c r="B524" s="9"/>
      <c r="C524" s="1"/>
      <c r="D524" s="72"/>
      <c r="E524" s="9"/>
      <c r="F524" s="9"/>
      <c r="G524" s="9"/>
      <c r="H524" s="1"/>
      <c r="I524" s="1"/>
      <c r="J524" s="1"/>
      <c r="K524" s="77"/>
      <c r="L524" s="9"/>
      <c r="M524" s="9"/>
      <c r="N524" s="9"/>
      <c r="O524" s="1"/>
      <c r="P524" s="1"/>
      <c r="Q524" s="1"/>
      <c r="R524" s="1"/>
      <c r="S524" s="1"/>
      <c r="T524" s="1"/>
    </row>
    <row r="525" customFormat="false" ht="15.75" hidden="false" customHeight="false" outlineLevel="0" collapsed="false">
      <c r="B525" s="9"/>
      <c r="C525" s="1"/>
      <c r="D525" s="72"/>
      <c r="E525" s="9"/>
      <c r="F525" s="9"/>
      <c r="G525" s="9"/>
      <c r="H525" s="1"/>
      <c r="I525" s="1"/>
      <c r="J525" s="1"/>
      <c r="K525" s="77"/>
      <c r="L525" s="9"/>
      <c r="M525" s="9"/>
      <c r="N525" s="9"/>
      <c r="O525" s="1"/>
      <c r="P525" s="1"/>
      <c r="Q525" s="1"/>
      <c r="R525" s="1"/>
      <c r="S525" s="1"/>
      <c r="T525" s="1"/>
    </row>
    <row r="526" customFormat="false" ht="15.75" hidden="false" customHeight="false" outlineLevel="0" collapsed="false">
      <c r="B526" s="9"/>
      <c r="C526" s="1"/>
      <c r="D526" s="72"/>
      <c r="E526" s="9"/>
      <c r="F526" s="9"/>
      <c r="G526" s="9"/>
      <c r="H526" s="1"/>
      <c r="I526" s="1"/>
      <c r="J526" s="1"/>
      <c r="K526" s="77"/>
      <c r="L526" s="9"/>
      <c r="M526" s="9"/>
      <c r="N526" s="9"/>
      <c r="O526" s="1"/>
      <c r="P526" s="1"/>
      <c r="Q526" s="1"/>
      <c r="R526" s="1"/>
      <c r="S526" s="1"/>
      <c r="T526" s="1"/>
    </row>
    <row r="527" customFormat="false" ht="15.75" hidden="false" customHeight="false" outlineLevel="0" collapsed="false">
      <c r="B527" s="9"/>
      <c r="C527" s="1"/>
      <c r="D527" s="72"/>
      <c r="E527" s="9"/>
      <c r="F527" s="9"/>
      <c r="G527" s="9"/>
      <c r="H527" s="1"/>
      <c r="I527" s="1"/>
      <c r="J527" s="1"/>
      <c r="K527" s="77"/>
      <c r="L527" s="9"/>
      <c r="M527" s="9"/>
      <c r="N527" s="9"/>
      <c r="O527" s="1"/>
      <c r="P527" s="1"/>
      <c r="Q527" s="1"/>
      <c r="R527" s="1"/>
      <c r="S527" s="1"/>
      <c r="T527" s="1"/>
    </row>
    <row r="528" customFormat="false" ht="15.75" hidden="false" customHeight="false" outlineLevel="0" collapsed="false">
      <c r="B528" s="9"/>
      <c r="C528" s="1"/>
      <c r="D528" s="72"/>
      <c r="E528" s="9"/>
      <c r="F528" s="9"/>
      <c r="G528" s="9"/>
      <c r="H528" s="1"/>
      <c r="I528" s="1"/>
      <c r="J528" s="1"/>
      <c r="K528" s="77"/>
      <c r="L528" s="9"/>
      <c r="M528" s="9"/>
      <c r="N528" s="9"/>
      <c r="O528" s="1"/>
      <c r="P528" s="1"/>
      <c r="Q528" s="1"/>
      <c r="R528" s="1"/>
      <c r="S528" s="1"/>
      <c r="T528" s="1"/>
    </row>
    <row r="529" customFormat="false" ht="15.75" hidden="false" customHeight="false" outlineLevel="0" collapsed="false">
      <c r="B529" s="9"/>
      <c r="C529" s="1"/>
      <c r="D529" s="72"/>
      <c r="E529" s="9"/>
      <c r="F529" s="9"/>
      <c r="G529" s="9"/>
      <c r="H529" s="1"/>
      <c r="I529" s="1"/>
      <c r="J529" s="1"/>
      <c r="K529" s="77"/>
      <c r="L529" s="9"/>
      <c r="M529" s="9"/>
      <c r="N529" s="9"/>
      <c r="O529" s="1"/>
      <c r="P529" s="1"/>
      <c r="Q529" s="1"/>
      <c r="R529" s="1"/>
      <c r="S529" s="1"/>
      <c r="T529" s="1"/>
    </row>
    <row r="530" customFormat="false" ht="15.75" hidden="false" customHeight="false" outlineLevel="0" collapsed="false">
      <c r="B530" s="9"/>
      <c r="C530" s="1"/>
      <c r="D530" s="72"/>
      <c r="E530" s="9"/>
      <c r="F530" s="9"/>
      <c r="G530" s="9"/>
      <c r="H530" s="1"/>
      <c r="I530" s="1"/>
      <c r="J530" s="1"/>
      <c r="K530" s="77"/>
      <c r="L530" s="9"/>
      <c r="M530" s="9"/>
      <c r="N530" s="9"/>
      <c r="O530" s="1"/>
      <c r="P530" s="1"/>
      <c r="Q530" s="1"/>
      <c r="R530" s="1"/>
      <c r="S530" s="1"/>
      <c r="T530" s="1"/>
    </row>
    <row r="531" customFormat="false" ht="15.75" hidden="false" customHeight="false" outlineLevel="0" collapsed="false">
      <c r="B531" s="9"/>
      <c r="C531" s="1"/>
      <c r="D531" s="72"/>
      <c r="E531" s="9"/>
      <c r="F531" s="9"/>
      <c r="G531" s="9"/>
      <c r="H531" s="1"/>
      <c r="I531" s="1"/>
      <c r="J531" s="1"/>
      <c r="K531" s="77"/>
      <c r="L531" s="9"/>
      <c r="M531" s="9"/>
      <c r="N531" s="9"/>
      <c r="O531" s="1"/>
      <c r="P531" s="1"/>
      <c r="Q531" s="1"/>
      <c r="R531" s="1"/>
      <c r="S531" s="1"/>
      <c r="T531" s="1"/>
    </row>
    <row r="532" customFormat="false" ht="15.75" hidden="false" customHeight="false" outlineLevel="0" collapsed="false">
      <c r="B532" s="9"/>
      <c r="C532" s="1"/>
      <c r="D532" s="72"/>
      <c r="E532" s="9"/>
      <c r="F532" s="9"/>
      <c r="G532" s="9"/>
      <c r="H532" s="1"/>
      <c r="I532" s="1"/>
      <c r="J532" s="1"/>
      <c r="K532" s="77"/>
      <c r="L532" s="9"/>
      <c r="M532" s="9"/>
      <c r="N532" s="9"/>
      <c r="O532" s="1"/>
      <c r="P532" s="1"/>
      <c r="Q532" s="1"/>
      <c r="R532" s="1"/>
      <c r="S532" s="1"/>
      <c r="T532" s="1"/>
    </row>
    <row r="533" customFormat="false" ht="15.75" hidden="false" customHeight="false" outlineLevel="0" collapsed="false">
      <c r="B533" s="9"/>
      <c r="C533" s="1"/>
      <c r="D533" s="72"/>
      <c r="E533" s="9"/>
      <c r="F533" s="9"/>
      <c r="G533" s="9"/>
      <c r="H533" s="1"/>
      <c r="I533" s="1"/>
      <c r="J533" s="1"/>
      <c r="K533" s="77"/>
      <c r="L533" s="9"/>
      <c r="M533" s="9"/>
      <c r="N533" s="9"/>
      <c r="O533" s="1"/>
      <c r="P533" s="1"/>
      <c r="Q533" s="1"/>
      <c r="R533" s="1"/>
      <c r="S533" s="1"/>
      <c r="T533" s="1"/>
    </row>
    <row r="534" customFormat="false" ht="15.75" hidden="false" customHeight="false" outlineLevel="0" collapsed="false">
      <c r="B534" s="9"/>
      <c r="C534" s="1"/>
      <c r="D534" s="72"/>
      <c r="E534" s="9"/>
      <c r="F534" s="9"/>
      <c r="G534" s="9"/>
      <c r="H534" s="1"/>
      <c r="I534" s="1"/>
      <c r="J534" s="1"/>
      <c r="K534" s="77"/>
      <c r="L534" s="9"/>
      <c r="M534" s="9"/>
      <c r="N534" s="9"/>
      <c r="O534" s="1"/>
      <c r="P534" s="1"/>
      <c r="Q534" s="1"/>
      <c r="R534" s="1"/>
      <c r="S534" s="1"/>
      <c r="T534" s="1"/>
    </row>
    <row r="535" customFormat="false" ht="15.75" hidden="false" customHeight="false" outlineLevel="0" collapsed="false">
      <c r="B535" s="9"/>
      <c r="C535" s="1"/>
      <c r="D535" s="72"/>
      <c r="E535" s="9"/>
      <c r="F535" s="9"/>
      <c r="G535" s="9"/>
      <c r="H535" s="1"/>
      <c r="I535" s="1"/>
      <c r="J535" s="1"/>
      <c r="K535" s="77"/>
      <c r="L535" s="9"/>
      <c r="M535" s="9"/>
      <c r="N535" s="9"/>
      <c r="O535" s="1"/>
      <c r="P535" s="1"/>
      <c r="Q535" s="1"/>
      <c r="R535" s="1"/>
      <c r="S535" s="1"/>
      <c r="T535" s="1"/>
    </row>
    <row r="536" customFormat="false" ht="15.75" hidden="false" customHeight="false" outlineLevel="0" collapsed="false">
      <c r="B536" s="9"/>
      <c r="C536" s="1"/>
      <c r="D536" s="72"/>
      <c r="E536" s="9"/>
      <c r="F536" s="9"/>
      <c r="G536" s="9"/>
      <c r="H536" s="1"/>
      <c r="I536" s="1"/>
      <c r="J536" s="1"/>
      <c r="K536" s="77"/>
      <c r="L536" s="9"/>
      <c r="M536" s="9"/>
      <c r="N536" s="9"/>
      <c r="O536" s="1"/>
      <c r="P536" s="1"/>
      <c r="Q536" s="1"/>
      <c r="R536" s="1"/>
      <c r="S536" s="1"/>
      <c r="T536" s="1"/>
    </row>
    <row r="537" customFormat="false" ht="15.75" hidden="false" customHeight="false" outlineLevel="0" collapsed="false">
      <c r="B537" s="9"/>
      <c r="C537" s="1"/>
      <c r="D537" s="72"/>
      <c r="E537" s="9"/>
      <c r="F537" s="9"/>
      <c r="G537" s="9"/>
      <c r="H537" s="1"/>
      <c r="I537" s="1"/>
      <c r="J537" s="1"/>
      <c r="K537" s="77"/>
      <c r="L537" s="9"/>
      <c r="M537" s="9"/>
      <c r="N537" s="9"/>
      <c r="O537" s="1"/>
      <c r="P537" s="1"/>
      <c r="Q537" s="1"/>
      <c r="R537" s="1"/>
      <c r="S537" s="1"/>
      <c r="T537" s="1"/>
    </row>
    <row r="538" customFormat="false" ht="15.75" hidden="false" customHeight="false" outlineLevel="0" collapsed="false">
      <c r="B538" s="9"/>
      <c r="C538" s="1"/>
      <c r="D538" s="72"/>
      <c r="E538" s="9"/>
      <c r="F538" s="9"/>
      <c r="G538" s="9"/>
      <c r="H538" s="1"/>
      <c r="I538" s="1"/>
      <c r="J538" s="1"/>
      <c r="K538" s="77"/>
      <c r="L538" s="9"/>
      <c r="M538" s="9"/>
      <c r="N538" s="9"/>
      <c r="O538" s="1"/>
      <c r="P538" s="1"/>
      <c r="Q538" s="1"/>
      <c r="R538" s="1"/>
      <c r="S538" s="1"/>
      <c r="T538" s="1"/>
    </row>
    <row r="539" customFormat="false" ht="15.75" hidden="false" customHeight="false" outlineLevel="0" collapsed="false">
      <c r="B539" s="9"/>
      <c r="C539" s="1"/>
      <c r="D539" s="72"/>
      <c r="E539" s="9"/>
      <c r="F539" s="9"/>
      <c r="G539" s="9"/>
      <c r="H539" s="1"/>
      <c r="I539" s="1"/>
      <c r="J539" s="1"/>
      <c r="K539" s="77"/>
      <c r="L539" s="9"/>
      <c r="M539" s="9"/>
      <c r="N539" s="9"/>
      <c r="O539" s="1"/>
      <c r="P539" s="1"/>
      <c r="Q539" s="1"/>
      <c r="R539" s="1"/>
      <c r="S539" s="1"/>
      <c r="T539" s="1"/>
    </row>
    <row r="540" customFormat="false" ht="15.75" hidden="false" customHeight="false" outlineLevel="0" collapsed="false">
      <c r="B540" s="9"/>
      <c r="C540" s="1"/>
      <c r="D540" s="72"/>
      <c r="E540" s="9"/>
      <c r="F540" s="9"/>
      <c r="G540" s="9"/>
      <c r="H540" s="1"/>
      <c r="I540" s="1"/>
      <c r="J540" s="1"/>
      <c r="K540" s="77"/>
      <c r="L540" s="9"/>
      <c r="M540" s="9"/>
      <c r="N540" s="9"/>
      <c r="O540" s="1"/>
      <c r="P540" s="1"/>
      <c r="Q540" s="1"/>
      <c r="R540" s="1"/>
      <c r="S540" s="1"/>
      <c r="T540" s="1"/>
    </row>
    <row r="541" customFormat="false" ht="15.75" hidden="false" customHeight="false" outlineLevel="0" collapsed="false">
      <c r="B541" s="9"/>
      <c r="C541" s="1"/>
      <c r="D541" s="72"/>
      <c r="E541" s="9"/>
      <c r="F541" s="9"/>
      <c r="G541" s="9"/>
      <c r="H541" s="1"/>
      <c r="I541" s="1"/>
      <c r="J541" s="1"/>
      <c r="K541" s="77"/>
      <c r="L541" s="9"/>
      <c r="M541" s="9"/>
      <c r="N541" s="9"/>
      <c r="O541" s="1"/>
      <c r="P541" s="1"/>
      <c r="Q541" s="1"/>
      <c r="R541" s="1"/>
      <c r="S541" s="1"/>
      <c r="T541" s="1"/>
    </row>
    <row r="542" customFormat="false" ht="15.75" hidden="false" customHeight="false" outlineLevel="0" collapsed="false">
      <c r="B542" s="9"/>
      <c r="C542" s="1"/>
      <c r="D542" s="72"/>
      <c r="E542" s="9"/>
      <c r="F542" s="9"/>
      <c r="G542" s="9"/>
      <c r="H542" s="1"/>
      <c r="I542" s="1"/>
      <c r="J542" s="1"/>
      <c r="K542" s="77"/>
      <c r="L542" s="9"/>
      <c r="M542" s="9"/>
      <c r="N542" s="9"/>
      <c r="O542" s="1"/>
      <c r="P542" s="1"/>
      <c r="Q542" s="1"/>
      <c r="R542" s="1"/>
      <c r="S542" s="1"/>
      <c r="T542" s="1"/>
    </row>
    <row r="543" customFormat="false" ht="15.75" hidden="false" customHeight="false" outlineLevel="0" collapsed="false">
      <c r="B543" s="9"/>
      <c r="C543" s="1"/>
      <c r="D543" s="72"/>
      <c r="E543" s="9"/>
      <c r="F543" s="9"/>
      <c r="G543" s="9"/>
      <c r="H543" s="1"/>
      <c r="I543" s="1"/>
      <c r="J543" s="1"/>
      <c r="K543" s="77"/>
      <c r="L543" s="9"/>
      <c r="M543" s="9"/>
      <c r="N543" s="9"/>
      <c r="O543" s="1"/>
      <c r="P543" s="1"/>
      <c r="Q543" s="1"/>
      <c r="R543" s="1"/>
      <c r="S543" s="1"/>
      <c r="T543" s="1"/>
    </row>
    <row r="544" customFormat="false" ht="15.75" hidden="false" customHeight="false" outlineLevel="0" collapsed="false">
      <c r="B544" s="9"/>
      <c r="C544" s="1"/>
      <c r="D544" s="72"/>
      <c r="E544" s="9"/>
      <c r="F544" s="9"/>
      <c r="G544" s="9"/>
      <c r="H544" s="1"/>
      <c r="I544" s="1"/>
      <c r="J544" s="1"/>
      <c r="K544" s="77"/>
      <c r="L544" s="9"/>
      <c r="M544" s="9"/>
      <c r="N544" s="9"/>
      <c r="O544" s="1"/>
      <c r="P544" s="1"/>
      <c r="Q544" s="1"/>
      <c r="R544" s="1"/>
      <c r="S544" s="1"/>
      <c r="T544" s="1"/>
    </row>
    <row r="545" customFormat="false" ht="15.75" hidden="false" customHeight="false" outlineLevel="0" collapsed="false">
      <c r="B545" s="9"/>
      <c r="C545" s="1"/>
      <c r="D545" s="72"/>
      <c r="E545" s="9"/>
      <c r="F545" s="9"/>
      <c r="G545" s="9"/>
      <c r="H545" s="1"/>
      <c r="I545" s="1"/>
      <c r="J545" s="1"/>
      <c r="K545" s="77"/>
      <c r="L545" s="9"/>
      <c r="M545" s="9"/>
      <c r="N545" s="9"/>
      <c r="O545" s="1"/>
      <c r="P545" s="1"/>
      <c r="Q545" s="1"/>
      <c r="R545" s="1"/>
      <c r="S545" s="1"/>
      <c r="T545" s="1"/>
    </row>
    <row r="546" customFormat="false" ht="15.75" hidden="false" customHeight="false" outlineLevel="0" collapsed="false">
      <c r="B546" s="9"/>
      <c r="C546" s="1"/>
      <c r="D546" s="72"/>
      <c r="E546" s="9"/>
      <c r="F546" s="9"/>
      <c r="G546" s="9"/>
      <c r="H546" s="1"/>
      <c r="I546" s="1"/>
      <c r="J546" s="1"/>
      <c r="K546" s="77"/>
      <c r="L546" s="9"/>
      <c r="M546" s="9"/>
      <c r="N546" s="9"/>
      <c r="O546" s="1"/>
      <c r="P546" s="1"/>
      <c r="Q546" s="1"/>
      <c r="R546" s="1"/>
      <c r="S546" s="1"/>
      <c r="T546" s="1"/>
    </row>
    <row r="547" customFormat="false" ht="15.75" hidden="false" customHeight="false" outlineLevel="0" collapsed="false">
      <c r="B547" s="9"/>
      <c r="C547" s="1"/>
      <c r="D547" s="72"/>
      <c r="E547" s="9"/>
      <c r="F547" s="9"/>
      <c r="G547" s="9"/>
      <c r="H547" s="1"/>
      <c r="I547" s="1"/>
      <c r="J547" s="1"/>
      <c r="K547" s="77"/>
      <c r="L547" s="9"/>
      <c r="M547" s="9"/>
      <c r="N547" s="9"/>
      <c r="O547" s="1"/>
      <c r="P547" s="1"/>
      <c r="Q547" s="1"/>
      <c r="R547" s="1"/>
      <c r="S547" s="1"/>
      <c r="T547" s="1"/>
    </row>
    <row r="548" customFormat="false" ht="15.75" hidden="false" customHeight="false" outlineLevel="0" collapsed="false">
      <c r="B548" s="9"/>
      <c r="C548" s="1"/>
      <c r="D548" s="72"/>
      <c r="E548" s="9"/>
      <c r="F548" s="9"/>
      <c r="G548" s="9"/>
      <c r="H548" s="1"/>
      <c r="I548" s="1"/>
      <c r="J548" s="1"/>
      <c r="K548" s="77"/>
      <c r="L548" s="9"/>
      <c r="M548" s="9"/>
      <c r="N548" s="9"/>
      <c r="O548" s="1"/>
      <c r="P548" s="1"/>
      <c r="Q548" s="1"/>
      <c r="R548" s="1"/>
      <c r="S548" s="1"/>
      <c r="T548" s="1"/>
    </row>
    <row r="549" customFormat="false" ht="15.75" hidden="false" customHeight="false" outlineLevel="0" collapsed="false">
      <c r="B549" s="9"/>
      <c r="C549" s="1"/>
      <c r="D549" s="72"/>
      <c r="E549" s="9"/>
      <c r="F549" s="9"/>
      <c r="G549" s="9"/>
      <c r="H549" s="1"/>
      <c r="I549" s="1"/>
      <c r="J549" s="1"/>
      <c r="K549" s="77"/>
      <c r="L549" s="9"/>
      <c r="M549" s="9"/>
      <c r="N549" s="9"/>
      <c r="O549" s="1"/>
      <c r="P549" s="1"/>
      <c r="Q549" s="1"/>
      <c r="R549" s="1"/>
      <c r="S549" s="1"/>
      <c r="T549" s="1"/>
    </row>
    <row r="550" customFormat="false" ht="15.75" hidden="false" customHeight="false" outlineLevel="0" collapsed="false">
      <c r="B550" s="9"/>
      <c r="C550" s="1"/>
      <c r="D550" s="72"/>
      <c r="E550" s="9"/>
      <c r="F550" s="9"/>
      <c r="G550" s="9"/>
      <c r="H550" s="1"/>
      <c r="I550" s="1"/>
      <c r="J550" s="1"/>
      <c r="K550" s="77"/>
      <c r="L550" s="9"/>
      <c r="M550" s="9"/>
      <c r="N550" s="9"/>
      <c r="O550" s="1"/>
      <c r="P550" s="1"/>
      <c r="Q550" s="1"/>
      <c r="R550" s="1"/>
      <c r="S550" s="1"/>
      <c r="T550" s="1"/>
    </row>
    <row r="551" customFormat="false" ht="15.75" hidden="false" customHeight="false" outlineLevel="0" collapsed="false">
      <c r="B551" s="9"/>
      <c r="C551" s="1"/>
      <c r="D551" s="72"/>
      <c r="E551" s="9"/>
      <c r="F551" s="9"/>
      <c r="G551" s="9"/>
      <c r="H551" s="1"/>
      <c r="I551" s="1"/>
      <c r="J551" s="1"/>
      <c r="K551" s="77"/>
      <c r="L551" s="9"/>
      <c r="M551" s="9"/>
      <c r="N551" s="9"/>
      <c r="O551" s="1"/>
      <c r="P551" s="1"/>
      <c r="Q551" s="1"/>
      <c r="R551" s="1"/>
      <c r="S551" s="1"/>
      <c r="T551" s="1"/>
    </row>
    <row r="552" customFormat="false" ht="15.75" hidden="false" customHeight="false" outlineLevel="0" collapsed="false">
      <c r="B552" s="9"/>
      <c r="C552" s="1"/>
      <c r="D552" s="72"/>
      <c r="E552" s="9"/>
      <c r="F552" s="9"/>
      <c r="G552" s="9"/>
      <c r="H552" s="1"/>
      <c r="I552" s="1"/>
      <c r="J552" s="1"/>
      <c r="K552" s="77"/>
      <c r="L552" s="9"/>
      <c r="M552" s="9"/>
      <c r="N552" s="9"/>
      <c r="O552" s="1"/>
      <c r="P552" s="1"/>
      <c r="Q552" s="1"/>
      <c r="R552" s="1"/>
      <c r="S552" s="1"/>
      <c r="T552" s="1"/>
    </row>
    <row r="553" customFormat="false" ht="15.75" hidden="false" customHeight="false" outlineLevel="0" collapsed="false">
      <c r="B553" s="9"/>
      <c r="C553" s="1"/>
      <c r="D553" s="72"/>
      <c r="E553" s="9"/>
      <c r="F553" s="9"/>
      <c r="G553" s="9"/>
      <c r="H553" s="1"/>
      <c r="I553" s="1"/>
      <c r="J553" s="1"/>
      <c r="K553" s="77"/>
      <c r="L553" s="9"/>
      <c r="M553" s="9"/>
      <c r="N553" s="9"/>
      <c r="O553" s="1"/>
      <c r="P553" s="1"/>
      <c r="Q553" s="1"/>
      <c r="R553" s="1"/>
      <c r="S553" s="1"/>
      <c r="T553" s="1"/>
    </row>
    <row r="554" customFormat="false" ht="15.75" hidden="false" customHeight="false" outlineLevel="0" collapsed="false">
      <c r="B554" s="9"/>
      <c r="C554" s="1"/>
      <c r="D554" s="72"/>
      <c r="E554" s="9"/>
      <c r="F554" s="9"/>
      <c r="G554" s="9"/>
      <c r="H554" s="1"/>
      <c r="I554" s="1"/>
      <c r="J554" s="1"/>
      <c r="K554" s="77"/>
      <c r="L554" s="9"/>
      <c r="M554" s="9"/>
      <c r="N554" s="9"/>
      <c r="O554" s="1"/>
      <c r="P554" s="1"/>
      <c r="Q554" s="1"/>
      <c r="R554" s="1"/>
      <c r="S554" s="1"/>
      <c r="T554" s="1"/>
    </row>
    <row r="555" customFormat="false" ht="15.75" hidden="false" customHeight="false" outlineLevel="0" collapsed="false">
      <c r="B555" s="9"/>
      <c r="C555" s="1"/>
      <c r="D555" s="72"/>
      <c r="E555" s="9"/>
      <c r="F555" s="9"/>
      <c r="G555" s="9"/>
      <c r="H555" s="1"/>
      <c r="I555" s="1"/>
      <c r="J555" s="1"/>
      <c r="K555" s="77"/>
      <c r="L555" s="9"/>
      <c r="M555" s="9"/>
      <c r="N555" s="9"/>
      <c r="O555" s="1"/>
      <c r="P555" s="1"/>
      <c r="Q555" s="1"/>
      <c r="R555" s="1"/>
      <c r="S555" s="1"/>
      <c r="T555" s="1"/>
    </row>
    <row r="556" customFormat="false" ht="15.75" hidden="false" customHeight="false" outlineLevel="0" collapsed="false">
      <c r="B556" s="9"/>
      <c r="C556" s="1"/>
      <c r="D556" s="72"/>
      <c r="E556" s="9"/>
      <c r="F556" s="9"/>
      <c r="G556" s="9"/>
      <c r="H556" s="1"/>
      <c r="I556" s="1"/>
      <c r="J556" s="1"/>
      <c r="K556" s="77"/>
      <c r="L556" s="9"/>
      <c r="M556" s="9"/>
      <c r="N556" s="9"/>
      <c r="O556" s="1"/>
      <c r="P556" s="1"/>
      <c r="Q556" s="1"/>
      <c r="R556" s="1"/>
      <c r="S556" s="1"/>
      <c r="T556" s="1"/>
    </row>
    <row r="557" customFormat="false" ht="15.75" hidden="false" customHeight="false" outlineLevel="0" collapsed="false">
      <c r="B557" s="9"/>
      <c r="C557" s="1"/>
      <c r="D557" s="72"/>
      <c r="E557" s="9"/>
      <c r="F557" s="9"/>
      <c r="G557" s="9"/>
      <c r="H557" s="1"/>
      <c r="I557" s="1"/>
      <c r="J557" s="1"/>
      <c r="K557" s="77"/>
      <c r="L557" s="9"/>
      <c r="M557" s="9"/>
      <c r="N557" s="9"/>
      <c r="O557" s="1"/>
      <c r="P557" s="1"/>
      <c r="Q557" s="1"/>
      <c r="R557" s="1"/>
      <c r="S557" s="1"/>
      <c r="T557" s="1"/>
    </row>
    <row r="558" customFormat="false" ht="15.75" hidden="false" customHeight="false" outlineLevel="0" collapsed="false">
      <c r="B558" s="9"/>
      <c r="C558" s="1"/>
      <c r="D558" s="72"/>
      <c r="E558" s="9"/>
      <c r="F558" s="9"/>
      <c r="G558" s="9"/>
      <c r="H558" s="1"/>
      <c r="I558" s="1"/>
      <c r="J558" s="1"/>
      <c r="K558" s="77"/>
      <c r="L558" s="9"/>
      <c r="M558" s="9"/>
      <c r="N558" s="9"/>
      <c r="O558" s="1"/>
      <c r="P558" s="1"/>
      <c r="Q558" s="1"/>
      <c r="R558" s="1"/>
      <c r="S558" s="1"/>
      <c r="T558" s="1"/>
    </row>
    <row r="559" customFormat="false" ht="15.75" hidden="false" customHeight="false" outlineLevel="0" collapsed="false">
      <c r="B559" s="9"/>
      <c r="C559" s="1"/>
      <c r="D559" s="72"/>
      <c r="E559" s="9"/>
      <c r="F559" s="9"/>
      <c r="G559" s="9"/>
      <c r="H559" s="1"/>
      <c r="I559" s="1"/>
      <c r="J559" s="1"/>
      <c r="K559" s="77"/>
      <c r="L559" s="9"/>
      <c r="M559" s="9"/>
      <c r="N559" s="9"/>
      <c r="O559" s="1"/>
      <c r="P559" s="1"/>
      <c r="Q559" s="1"/>
      <c r="R559" s="1"/>
      <c r="S559" s="1"/>
      <c r="T559" s="1"/>
    </row>
    <row r="560" customFormat="false" ht="15.75" hidden="false" customHeight="false" outlineLevel="0" collapsed="false">
      <c r="B560" s="9"/>
      <c r="C560" s="1"/>
      <c r="D560" s="72"/>
      <c r="E560" s="9"/>
      <c r="F560" s="9"/>
      <c r="G560" s="9"/>
      <c r="H560" s="1"/>
      <c r="I560" s="1"/>
      <c r="J560" s="1"/>
      <c r="K560" s="77"/>
      <c r="L560" s="9"/>
      <c r="M560" s="9"/>
      <c r="N560" s="9"/>
      <c r="O560" s="1"/>
      <c r="P560" s="1"/>
      <c r="Q560" s="1"/>
      <c r="R560" s="1"/>
      <c r="S560" s="1"/>
      <c r="T560" s="1"/>
    </row>
    <row r="561" customFormat="false" ht="15.75" hidden="false" customHeight="false" outlineLevel="0" collapsed="false">
      <c r="B561" s="9"/>
      <c r="C561" s="1"/>
      <c r="D561" s="72"/>
      <c r="E561" s="9"/>
      <c r="F561" s="9"/>
      <c r="G561" s="9"/>
      <c r="H561" s="1"/>
      <c r="I561" s="1"/>
      <c r="J561" s="1"/>
      <c r="K561" s="77"/>
      <c r="L561" s="9"/>
      <c r="M561" s="9"/>
      <c r="N561" s="9"/>
      <c r="O561" s="1"/>
      <c r="P561" s="1"/>
      <c r="Q561" s="1"/>
      <c r="R561" s="1"/>
      <c r="S561" s="1"/>
      <c r="T561" s="1"/>
    </row>
    <row r="562" customFormat="false" ht="15.75" hidden="false" customHeight="false" outlineLevel="0" collapsed="false">
      <c r="B562" s="9"/>
      <c r="C562" s="1"/>
      <c r="D562" s="72"/>
      <c r="E562" s="9"/>
      <c r="F562" s="9"/>
      <c r="G562" s="9"/>
      <c r="H562" s="1"/>
      <c r="I562" s="1"/>
      <c r="J562" s="1"/>
      <c r="K562" s="77"/>
      <c r="L562" s="9"/>
      <c r="M562" s="9"/>
      <c r="N562" s="9"/>
      <c r="O562" s="1"/>
      <c r="P562" s="1"/>
      <c r="Q562" s="1"/>
      <c r="R562" s="1"/>
      <c r="S562" s="1"/>
      <c r="T562" s="1"/>
    </row>
    <row r="563" customFormat="false" ht="15.75" hidden="false" customHeight="false" outlineLevel="0" collapsed="false">
      <c r="B563" s="9"/>
      <c r="C563" s="1"/>
      <c r="D563" s="72"/>
      <c r="E563" s="9"/>
      <c r="F563" s="9"/>
      <c r="G563" s="9"/>
      <c r="H563" s="1"/>
      <c r="I563" s="1"/>
      <c r="J563" s="1"/>
      <c r="K563" s="77"/>
      <c r="L563" s="9"/>
      <c r="M563" s="9"/>
      <c r="N563" s="9"/>
      <c r="O563" s="1"/>
      <c r="P563" s="1"/>
      <c r="Q563" s="1"/>
      <c r="R563" s="1"/>
      <c r="S563" s="1"/>
      <c r="T563" s="1"/>
    </row>
    <row r="564" customFormat="false" ht="15.75" hidden="false" customHeight="false" outlineLevel="0" collapsed="false">
      <c r="B564" s="9"/>
      <c r="C564" s="1"/>
      <c r="D564" s="72"/>
      <c r="E564" s="9"/>
      <c r="F564" s="9"/>
      <c r="G564" s="9"/>
      <c r="H564" s="1"/>
      <c r="I564" s="1"/>
      <c r="J564" s="1"/>
      <c r="K564" s="77"/>
      <c r="L564" s="9"/>
      <c r="M564" s="9"/>
      <c r="N564" s="9"/>
      <c r="O564" s="1"/>
      <c r="P564" s="1"/>
      <c r="Q564" s="1"/>
      <c r="R564" s="1"/>
      <c r="S564" s="1"/>
      <c r="T564" s="1"/>
    </row>
    <row r="565" customFormat="false" ht="15.75" hidden="false" customHeight="false" outlineLevel="0" collapsed="false">
      <c r="B565" s="9"/>
      <c r="C565" s="1"/>
      <c r="D565" s="72"/>
      <c r="E565" s="9"/>
      <c r="F565" s="9"/>
      <c r="G565" s="9"/>
      <c r="H565" s="1"/>
      <c r="I565" s="1"/>
      <c r="J565" s="1"/>
      <c r="K565" s="77"/>
      <c r="L565" s="9"/>
      <c r="M565" s="9"/>
      <c r="N565" s="9"/>
      <c r="O565" s="1"/>
      <c r="P565" s="1"/>
      <c r="Q565" s="1"/>
      <c r="R565" s="1"/>
      <c r="S565" s="1"/>
      <c r="T565" s="1"/>
    </row>
    <row r="566" customFormat="false" ht="15.75" hidden="false" customHeight="false" outlineLevel="0" collapsed="false">
      <c r="B566" s="9"/>
      <c r="C566" s="1"/>
      <c r="D566" s="72"/>
      <c r="E566" s="9"/>
      <c r="F566" s="9"/>
      <c r="G566" s="9"/>
      <c r="H566" s="1"/>
      <c r="I566" s="1"/>
      <c r="J566" s="1"/>
      <c r="K566" s="77"/>
      <c r="L566" s="9"/>
      <c r="M566" s="9"/>
      <c r="N566" s="9"/>
      <c r="O566" s="1"/>
      <c r="P566" s="1"/>
      <c r="Q566" s="1"/>
      <c r="R566" s="1"/>
      <c r="S566" s="1"/>
      <c r="T566" s="1"/>
    </row>
    <row r="567" customFormat="false" ht="15.75" hidden="false" customHeight="false" outlineLevel="0" collapsed="false">
      <c r="B567" s="9"/>
      <c r="C567" s="1"/>
      <c r="D567" s="72"/>
      <c r="E567" s="9"/>
      <c r="F567" s="9"/>
      <c r="G567" s="9"/>
      <c r="H567" s="1"/>
      <c r="I567" s="1"/>
      <c r="J567" s="1"/>
      <c r="K567" s="77"/>
      <c r="L567" s="9"/>
      <c r="M567" s="9"/>
      <c r="N567" s="9"/>
      <c r="O567" s="1"/>
      <c r="P567" s="1"/>
      <c r="Q567" s="1"/>
      <c r="R567" s="1"/>
      <c r="S567" s="1"/>
      <c r="T567" s="1"/>
    </row>
    <row r="568" customFormat="false" ht="15.75" hidden="false" customHeight="false" outlineLevel="0" collapsed="false">
      <c r="B568" s="9"/>
      <c r="C568" s="1"/>
      <c r="D568" s="72"/>
      <c r="E568" s="9"/>
      <c r="F568" s="9"/>
      <c r="G568" s="9"/>
      <c r="H568" s="1"/>
      <c r="I568" s="1"/>
      <c r="J568" s="1"/>
      <c r="K568" s="77"/>
      <c r="L568" s="9"/>
      <c r="M568" s="9"/>
      <c r="N568" s="9"/>
      <c r="O568" s="1"/>
      <c r="P568" s="1"/>
      <c r="Q568" s="1"/>
      <c r="R568" s="1"/>
      <c r="S568" s="1"/>
      <c r="T568" s="1"/>
    </row>
    <row r="569" customFormat="false" ht="15.75" hidden="false" customHeight="false" outlineLevel="0" collapsed="false">
      <c r="B569" s="9"/>
      <c r="C569" s="1"/>
      <c r="D569" s="72"/>
      <c r="E569" s="9"/>
      <c r="F569" s="9"/>
      <c r="G569" s="9"/>
      <c r="H569" s="1"/>
      <c r="I569" s="1"/>
      <c r="J569" s="1"/>
      <c r="K569" s="77"/>
      <c r="L569" s="9"/>
      <c r="M569" s="9"/>
      <c r="N569" s="9"/>
      <c r="O569" s="1"/>
      <c r="P569" s="1"/>
      <c r="Q569" s="1"/>
      <c r="R569" s="1"/>
      <c r="S569" s="1"/>
      <c r="T569" s="1"/>
    </row>
    <row r="570" customFormat="false" ht="15.75" hidden="false" customHeight="false" outlineLevel="0" collapsed="false">
      <c r="B570" s="9"/>
      <c r="C570" s="1"/>
      <c r="D570" s="72"/>
      <c r="E570" s="9"/>
      <c r="F570" s="9"/>
      <c r="G570" s="9"/>
      <c r="H570" s="1"/>
      <c r="I570" s="1"/>
      <c r="J570" s="1"/>
      <c r="K570" s="77"/>
      <c r="L570" s="9"/>
      <c r="M570" s="9"/>
      <c r="N570" s="9"/>
      <c r="O570" s="1"/>
      <c r="P570" s="1"/>
      <c r="Q570" s="1"/>
      <c r="R570" s="1"/>
      <c r="S570" s="1"/>
      <c r="T570" s="1"/>
    </row>
    <row r="571" customFormat="false" ht="15.75" hidden="false" customHeight="false" outlineLevel="0" collapsed="false">
      <c r="B571" s="9"/>
      <c r="C571" s="1"/>
      <c r="D571" s="72"/>
      <c r="E571" s="9"/>
      <c r="F571" s="9"/>
      <c r="G571" s="9"/>
      <c r="H571" s="1"/>
      <c r="I571" s="1"/>
      <c r="J571" s="1"/>
      <c r="K571" s="77"/>
      <c r="L571" s="9"/>
      <c r="M571" s="9"/>
      <c r="N571" s="9"/>
      <c r="O571" s="1"/>
      <c r="P571" s="1"/>
      <c r="Q571" s="1"/>
      <c r="R571" s="1"/>
      <c r="S571" s="1"/>
      <c r="T571" s="1"/>
    </row>
    <row r="572" customFormat="false" ht="15.75" hidden="false" customHeight="false" outlineLevel="0" collapsed="false">
      <c r="B572" s="9"/>
      <c r="C572" s="1"/>
      <c r="D572" s="72"/>
      <c r="E572" s="9"/>
      <c r="F572" s="9"/>
      <c r="G572" s="9"/>
      <c r="H572" s="1"/>
      <c r="I572" s="1"/>
      <c r="J572" s="1"/>
      <c r="K572" s="77"/>
      <c r="L572" s="9"/>
      <c r="M572" s="9"/>
      <c r="N572" s="9"/>
      <c r="O572" s="1"/>
      <c r="P572" s="1"/>
      <c r="Q572" s="1"/>
      <c r="R572" s="1"/>
      <c r="S572" s="1"/>
      <c r="T572" s="1"/>
    </row>
    <row r="573" customFormat="false" ht="15.75" hidden="false" customHeight="false" outlineLevel="0" collapsed="false">
      <c r="B573" s="9"/>
      <c r="C573" s="1"/>
      <c r="D573" s="72"/>
      <c r="E573" s="9"/>
      <c r="F573" s="9"/>
      <c r="G573" s="9"/>
      <c r="H573" s="1"/>
      <c r="I573" s="1"/>
      <c r="J573" s="1"/>
      <c r="K573" s="77"/>
      <c r="L573" s="9"/>
      <c r="M573" s="9"/>
      <c r="N573" s="9"/>
      <c r="O573" s="1"/>
      <c r="P573" s="1"/>
      <c r="Q573" s="1"/>
      <c r="R573" s="1"/>
      <c r="S573" s="1"/>
      <c r="T573" s="1"/>
    </row>
    <row r="574" customFormat="false" ht="15.75" hidden="false" customHeight="false" outlineLevel="0" collapsed="false">
      <c r="B574" s="9"/>
      <c r="C574" s="1"/>
      <c r="D574" s="72"/>
      <c r="E574" s="9"/>
      <c r="F574" s="9"/>
      <c r="G574" s="9"/>
      <c r="H574" s="1"/>
      <c r="I574" s="1"/>
      <c r="J574" s="1"/>
      <c r="K574" s="77"/>
      <c r="L574" s="9"/>
      <c r="M574" s="9"/>
      <c r="N574" s="9"/>
      <c r="O574" s="1"/>
      <c r="P574" s="1"/>
      <c r="Q574" s="1"/>
      <c r="R574" s="1"/>
      <c r="S574" s="1"/>
      <c r="T574" s="1"/>
    </row>
    <row r="575" customFormat="false" ht="15.75" hidden="false" customHeight="false" outlineLevel="0" collapsed="false">
      <c r="B575" s="9"/>
      <c r="C575" s="1"/>
      <c r="D575" s="72"/>
      <c r="E575" s="9"/>
      <c r="F575" s="9"/>
      <c r="G575" s="9"/>
      <c r="H575" s="1"/>
      <c r="I575" s="1"/>
      <c r="J575" s="1"/>
      <c r="K575" s="77"/>
      <c r="L575" s="9"/>
      <c r="M575" s="9"/>
      <c r="N575" s="9"/>
      <c r="O575" s="1"/>
      <c r="P575" s="1"/>
      <c r="Q575" s="1"/>
      <c r="R575" s="1"/>
      <c r="S575" s="1"/>
      <c r="T575" s="1"/>
    </row>
    <row r="576" customFormat="false" ht="15.75" hidden="false" customHeight="false" outlineLevel="0" collapsed="false">
      <c r="B576" s="9"/>
      <c r="C576" s="1"/>
      <c r="D576" s="72"/>
      <c r="E576" s="9"/>
      <c r="F576" s="9"/>
      <c r="G576" s="9"/>
      <c r="H576" s="1"/>
      <c r="I576" s="1"/>
      <c r="J576" s="1"/>
      <c r="K576" s="77"/>
      <c r="L576" s="9"/>
      <c r="M576" s="9"/>
      <c r="N576" s="9"/>
      <c r="O576" s="1"/>
      <c r="P576" s="1"/>
      <c r="Q576" s="1"/>
      <c r="R576" s="1"/>
      <c r="S576" s="1"/>
      <c r="T576" s="1"/>
    </row>
    <row r="577" customFormat="false" ht="15.75" hidden="false" customHeight="false" outlineLevel="0" collapsed="false">
      <c r="B577" s="9"/>
      <c r="C577" s="1"/>
      <c r="D577" s="72"/>
      <c r="E577" s="9"/>
      <c r="F577" s="9"/>
      <c r="G577" s="9"/>
      <c r="H577" s="1"/>
      <c r="I577" s="1"/>
      <c r="J577" s="1"/>
      <c r="K577" s="77"/>
      <c r="L577" s="9"/>
      <c r="M577" s="9"/>
      <c r="N577" s="9"/>
      <c r="O577" s="1"/>
      <c r="P577" s="1"/>
      <c r="Q577" s="1"/>
      <c r="R577" s="1"/>
      <c r="S577" s="1"/>
      <c r="T577" s="1"/>
    </row>
    <row r="578" customFormat="false" ht="15.75" hidden="false" customHeight="false" outlineLevel="0" collapsed="false">
      <c r="B578" s="9"/>
      <c r="C578" s="1"/>
      <c r="D578" s="72"/>
      <c r="E578" s="9"/>
      <c r="F578" s="9"/>
      <c r="G578" s="9"/>
      <c r="H578" s="1"/>
      <c r="I578" s="1"/>
      <c r="J578" s="1"/>
      <c r="K578" s="77"/>
      <c r="L578" s="9"/>
      <c r="M578" s="9"/>
      <c r="N578" s="9"/>
      <c r="O578" s="1"/>
      <c r="P578" s="1"/>
      <c r="Q578" s="1"/>
      <c r="R578" s="1"/>
      <c r="S578" s="1"/>
      <c r="T578" s="1"/>
    </row>
    <row r="579" customFormat="false" ht="15.75" hidden="false" customHeight="false" outlineLevel="0" collapsed="false">
      <c r="B579" s="9"/>
      <c r="C579" s="1"/>
      <c r="D579" s="72"/>
      <c r="E579" s="9"/>
      <c r="F579" s="9"/>
      <c r="G579" s="9"/>
      <c r="H579" s="1"/>
      <c r="I579" s="1"/>
      <c r="J579" s="1"/>
      <c r="K579" s="77"/>
      <c r="L579" s="9"/>
      <c r="M579" s="9"/>
      <c r="N579" s="9"/>
      <c r="O579" s="1"/>
      <c r="P579" s="1"/>
      <c r="Q579" s="1"/>
      <c r="R579" s="1"/>
      <c r="S579" s="1"/>
      <c r="T579" s="1"/>
    </row>
    <row r="580" customFormat="false" ht="15.75" hidden="false" customHeight="false" outlineLevel="0" collapsed="false">
      <c r="B580" s="9"/>
      <c r="C580" s="1"/>
      <c r="D580" s="72"/>
      <c r="E580" s="9"/>
      <c r="F580" s="9"/>
      <c r="G580" s="9"/>
      <c r="H580" s="1"/>
      <c r="I580" s="1"/>
      <c r="J580" s="1"/>
      <c r="K580" s="77"/>
      <c r="L580" s="9"/>
      <c r="M580" s="9"/>
      <c r="N580" s="9"/>
      <c r="O580" s="1"/>
      <c r="P580" s="1"/>
      <c r="Q580" s="1"/>
      <c r="R580" s="1"/>
      <c r="S580" s="1"/>
      <c r="T580" s="1"/>
    </row>
    <row r="581" customFormat="false" ht="15.75" hidden="false" customHeight="false" outlineLevel="0" collapsed="false">
      <c r="B581" s="9"/>
      <c r="C581" s="1"/>
      <c r="D581" s="72"/>
      <c r="E581" s="9"/>
      <c r="F581" s="9"/>
      <c r="G581" s="9"/>
      <c r="H581" s="1"/>
      <c r="I581" s="1"/>
      <c r="J581" s="1"/>
      <c r="K581" s="77"/>
      <c r="L581" s="9"/>
      <c r="M581" s="9"/>
      <c r="N581" s="9"/>
      <c r="O581" s="1"/>
      <c r="P581" s="1"/>
      <c r="Q581" s="1"/>
      <c r="R581" s="1"/>
      <c r="S581" s="1"/>
      <c r="T581" s="1"/>
    </row>
    <row r="582" customFormat="false" ht="15.75" hidden="false" customHeight="false" outlineLevel="0" collapsed="false">
      <c r="B582" s="9"/>
      <c r="C582" s="1"/>
      <c r="D582" s="72"/>
      <c r="E582" s="9"/>
      <c r="F582" s="9"/>
      <c r="G582" s="9"/>
      <c r="H582" s="1"/>
      <c r="I582" s="1"/>
      <c r="J582" s="1"/>
      <c r="K582" s="77"/>
      <c r="L582" s="9"/>
      <c r="M582" s="9"/>
      <c r="N582" s="9"/>
      <c r="O582" s="1"/>
      <c r="P582" s="1"/>
      <c r="Q582" s="1"/>
      <c r="R582" s="1"/>
      <c r="S582" s="1"/>
      <c r="T582" s="1"/>
    </row>
    <row r="583" customFormat="false" ht="15.75" hidden="false" customHeight="false" outlineLevel="0" collapsed="false">
      <c r="B583" s="9"/>
      <c r="C583" s="1"/>
      <c r="D583" s="72"/>
      <c r="E583" s="9"/>
      <c r="F583" s="9"/>
      <c r="G583" s="9"/>
      <c r="H583" s="1"/>
      <c r="I583" s="1"/>
      <c r="J583" s="1"/>
      <c r="K583" s="77"/>
      <c r="L583" s="9"/>
      <c r="M583" s="9"/>
      <c r="N583" s="9"/>
      <c r="O583" s="1"/>
      <c r="P583" s="1"/>
      <c r="Q583" s="1"/>
      <c r="R583" s="1"/>
      <c r="S583" s="1"/>
      <c r="T583" s="1"/>
    </row>
    <row r="584" customFormat="false" ht="15.75" hidden="false" customHeight="false" outlineLevel="0" collapsed="false">
      <c r="B584" s="9"/>
      <c r="C584" s="1"/>
      <c r="D584" s="72"/>
      <c r="E584" s="9"/>
      <c r="F584" s="9"/>
      <c r="G584" s="9"/>
      <c r="H584" s="1"/>
      <c r="I584" s="1"/>
      <c r="J584" s="1"/>
      <c r="K584" s="77"/>
      <c r="L584" s="9"/>
      <c r="M584" s="9"/>
      <c r="N584" s="9"/>
      <c r="O584" s="1"/>
      <c r="P584" s="1"/>
      <c r="Q584" s="1"/>
      <c r="R584" s="1"/>
      <c r="S584" s="1"/>
      <c r="T584" s="1"/>
    </row>
    <row r="585" customFormat="false" ht="15.75" hidden="false" customHeight="false" outlineLevel="0" collapsed="false">
      <c r="B585" s="9"/>
      <c r="C585" s="1"/>
      <c r="D585" s="72"/>
      <c r="E585" s="9"/>
      <c r="F585" s="9"/>
      <c r="G585" s="9"/>
      <c r="H585" s="1"/>
      <c r="I585" s="1"/>
      <c r="J585" s="1"/>
      <c r="K585" s="77"/>
      <c r="L585" s="9"/>
      <c r="M585" s="9"/>
      <c r="N585" s="9"/>
      <c r="O585" s="1"/>
      <c r="P585" s="1"/>
      <c r="Q585" s="1"/>
      <c r="R585" s="1"/>
      <c r="S585" s="1"/>
      <c r="T585" s="1"/>
    </row>
    <row r="586" customFormat="false" ht="15.75" hidden="false" customHeight="false" outlineLevel="0" collapsed="false">
      <c r="B586" s="9"/>
      <c r="C586" s="1"/>
      <c r="D586" s="72"/>
      <c r="E586" s="9"/>
      <c r="F586" s="9"/>
      <c r="G586" s="9"/>
      <c r="H586" s="1"/>
      <c r="I586" s="1"/>
      <c r="J586" s="1"/>
      <c r="K586" s="77"/>
      <c r="L586" s="9"/>
      <c r="M586" s="9"/>
      <c r="N586" s="9"/>
      <c r="O586" s="1"/>
      <c r="P586" s="1"/>
      <c r="Q586" s="1"/>
      <c r="R586" s="1"/>
      <c r="S586" s="1"/>
      <c r="T586" s="1"/>
    </row>
    <row r="587" customFormat="false" ht="15.75" hidden="false" customHeight="false" outlineLevel="0" collapsed="false">
      <c r="B587" s="9"/>
      <c r="C587" s="1"/>
      <c r="D587" s="72"/>
      <c r="E587" s="9"/>
      <c r="F587" s="9"/>
      <c r="G587" s="9"/>
      <c r="H587" s="1"/>
      <c r="I587" s="1"/>
      <c r="J587" s="1"/>
      <c r="K587" s="77"/>
      <c r="L587" s="9"/>
      <c r="M587" s="9"/>
      <c r="N587" s="9"/>
      <c r="O587" s="1"/>
      <c r="P587" s="1"/>
      <c r="Q587" s="1"/>
      <c r="R587" s="1"/>
      <c r="S587" s="1"/>
      <c r="T587" s="1"/>
    </row>
    <row r="588" customFormat="false" ht="15.75" hidden="false" customHeight="false" outlineLevel="0" collapsed="false">
      <c r="B588" s="9"/>
      <c r="C588" s="1"/>
      <c r="D588" s="72"/>
      <c r="E588" s="9"/>
      <c r="F588" s="9"/>
      <c r="G588" s="9"/>
      <c r="H588" s="1"/>
      <c r="I588" s="1"/>
      <c r="J588" s="1"/>
      <c r="K588" s="77"/>
      <c r="L588" s="9"/>
      <c r="M588" s="9"/>
      <c r="N588" s="9"/>
      <c r="O588" s="1"/>
      <c r="P588" s="1"/>
      <c r="Q588" s="1"/>
      <c r="R588" s="1"/>
      <c r="S588" s="1"/>
      <c r="T588" s="1"/>
    </row>
    <row r="589" customFormat="false" ht="15.75" hidden="false" customHeight="false" outlineLevel="0" collapsed="false">
      <c r="B589" s="9"/>
      <c r="C589" s="1"/>
      <c r="D589" s="72"/>
      <c r="E589" s="9"/>
      <c r="F589" s="9"/>
      <c r="G589" s="9"/>
      <c r="H589" s="1"/>
      <c r="I589" s="1"/>
      <c r="J589" s="1"/>
      <c r="K589" s="77"/>
      <c r="L589" s="9"/>
      <c r="M589" s="9"/>
      <c r="N589" s="9"/>
      <c r="O589" s="1"/>
      <c r="P589" s="1"/>
      <c r="Q589" s="1"/>
      <c r="R589" s="1"/>
      <c r="S589" s="1"/>
      <c r="T589" s="1"/>
    </row>
    <row r="590" customFormat="false" ht="15.75" hidden="false" customHeight="false" outlineLevel="0" collapsed="false">
      <c r="B590" s="9"/>
      <c r="C590" s="1"/>
      <c r="D590" s="72"/>
      <c r="E590" s="9"/>
      <c r="F590" s="9"/>
      <c r="G590" s="9"/>
      <c r="H590" s="1"/>
      <c r="I590" s="1"/>
      <c r="J590" s="1"/>
      <c r="K590" s="77"/>
      <c r="L590" s="9"/>
      <c r="M590" s="9"/>
      <c r="N590" s="9"/>
      <c r="O590" s="1"/>
      <c r="P590" s="1"/>
      <c r="Q590" s="1"/>
      <c r="R590" s="1"/>
      <c r="S590" s="1"/>
      <c r="T590" s="1"/>
    </row>
    <row r="591" customFormat="false" ht="15.75" hidden="false" customHeight="false" outlineLevel="0" collapsed="false">
      <c r="B591" s="9"/>
      <c r="C591" s="1"/>
      <c r="D591" s="72"/>
      <c r="E591" s="9"/>
      <c r="F591" s="9"/>
      <c r="G591" s="9"/>
      <c r="H591" s="1"/>
      <c r="I591" s="1"/>
      <c r="J591" s="1"/>
      <c r="K591" s="77"/>
      <c r="L591" s="9"/>
      <c r="M591" s="9"/>
      <c r="N591" s="9"/>
      <c r="O591" s="1"/>
      <c r="P591" s="1"/>
      <c r="Q591" s="1"/>
      <c r="R591" s="1"/>
      <c r="S591" s="1"/>
      <c r="T591" s="1"/>
    </row>
    <row r="592" customFormat="false" ht="15.75" hidden="false" customHeight="false" outlineLevel="0" collapsed="false">
      <c r="B592" s="9"/>
      <c r="C592" s="1"/>
      <c r="D592" s="72"/>
      <c r="E592" s="9"/>
      <c r="F592" s="9"/>
      <c r="G592" s="9"/>
      <c r="H592" s="1"/>
      <c r="I592" s="1"/>
      <c r="J592" s="1"/>
      <c r="K592" s="77"/>
      <c r="L592" s="9"/>
      <c r="M592" s="9"/>
      <c r="N592" s="9"/>
      <c r="O592" s="1"/>
      <c r="P592" s="1"/>
      <c r="Q592" s="1"/>
      <c r="R592" s="1"/>
      <c r="S592" s="1"/>
      <c r="T592" s="1"/>
    </row>
    <row r="593" customFormat="false" ht="15.75" hidden="false" customHeight="false" outlineLevel="0" collapsed="false">
      <c r="B593" s="9"/>
      <c r="C593" s="1"/>
      <c r="D593" s="72"/>
      <c r="E593" s="9"/>
      <c r="F593" s="9"/>
      <c r="G593" s="9"/>
      <c r="H593" s="1"/>
      <c r="I593" s="1"/>
      <c r="J593" s="1"/>
      <c r="K593" s="77"/>
      <c r="L593" s="9"/>
      <c r="M593" s="9"/>
      <c r="N593" s="9"/>
      <c r="O593" s="1"/>
      <c r="P593" s="1"/>
      <c r="Q593" s="1"/>
      <c r="R593" s="1"/>
      <c r="S593" s="1"/>
      <c r="T593" s="1"/>
    </row>
    <row r="594" customFormat="false" ht="15.75" hidden="false" customHeight="false" outlineLevel="0" collapsed="false">
      <c r="B594" s="9"/>
      <c r="C594" s="1"/>
      <c r="D594" s="72"/>
      <c r="E594" s="9"/>
      <c r="F594" s="9"/>
      <c r="G594" s="9"/>
      <c r="H594" s="1"/>
      <c r="I594" s="1"/>
      <c r="J594" s="1"/>
      <c r="K594" s="77"/>
      <c r="L594" s="9"/>
      <c r="M594" s="9"/>
      <c r="N594" s="9"/>
      <c r="O594" s="1"/>
      <c r="P594" s="1"/>
      <c r="Q594" s="1"/>
      <c r="R594" s="1"/>
      <c r="S594" s="1"/>
      <c r="T594" s="1"/>
    </row>
    <row r="595" customFormat="false" ht="15.75" hidden="false" customHeight="false" outlineLevel="0" collapsed="false">
      <c r="B595" s="9"/>
      <c r="C595" s="1"/>
      <c r="D595" s="72"/>
      <c r="E595" s="9"/>
      <c r="F595" s="9"/>
      <c r="G595" s="9"/>
      <c r="H595" s="1"/>
      <c r="I595" s="1"/>
      <c r="J595" s="1"/>
      <c r="K595" s="77"/>
      <c r="L595" s="9"/>
      <c r="M595" s="9"/>
      <c r="N595" s="9"/>
      <c r="O595" s="1"/>
      <c r="P595" s="1"/>
      <c r="Q595" s="1"/>
      <c r="R595" s="1"/>
      <c r="S595" s="1"/>
      <c r="T595" s="1"/>
    </row>
    <row r="596" customFormat="false" ht="15.75" hidden="false" customHeight="false" outlineLevel="0" collapsed="false">
      <c r="B596" s="9"/>
      <c r="C596" s="1"/>
      <c r="D596" s="72"/>
      <c r="E596" s="9"/>
      <c r="F596" s="9"/>
      <c r="G596" s="9"/>
      <c r="H596" s="1"/>
      <c r="I596" s="1"/>
      <c r="J596" s="1"/>
      <c r="K596" s="77"/>
      <c r="L596" s="9"/>
      <c r="M596" s="9"/>
      <c r="N596" s="9"/>
      <c r="O596" s="1"/>
      <c r="P596" s="1"/>
      <c r="Q596" s="1"/>
      <c r="R596" s="1"/>
      <c r="S596" s="1"/>
      <c r="T596" s="1"/>
    </row>
    <row r="597" customFormat="false" ht="15.75" hidden="false" customHeight="false" outlineLevel="0" collapsed="false">
      <c r="B597" s="9"/>
      <c r="C597" s="1"/>
      <c r="D597" s="72"/>
      <c r="E597" s="9"/>
      <c r="F597" s="9"/>
      <c r="G597" s="9"/>
      <c r="H597" s="1"/>
      <c r="I597" s="1"/>
      <c r="J597" s="1"/>
      <c r="K597" s="77"/>
      <c r="L597" s="9"/>
      <c r="M597" s="9"/>
      <c r="N597" s="9"/>
      <c r="O597" s="1"/>
      <c r="P597" s="1"/>
      <c r="Q597" s="1"/>
      <c r="R597" s="1"/>
      <c r="S597" s="1"/>
      <c r="T597" s="1"/>
    </row>
    <row r="598" customFormat="false" ht="15.75" hidden="false" customHeight="false" outlineLevel="0" collapsed="false">
      <c r="B598" s="9"/>
      <c r="C598" s="1"/>
      <c r="D598" s="72"/>
      <c r="E598" s="9"/>
      <c r="F598" s="9"/>
      <c r="G598" s="9"/>
      <c r="H598" s="1"/>
      <c r="I598" s="1"/>
      <c r="J598" s="1"/>
      <c r="K598" s="77"/>
      <c r="L598" s="9"/>
      <c r="M598" s="9"/>
      <c r="N598" s="9"/>
      <c r="O598" s="1"/>
      <c r="P598" s="1"/>
      <c r="Q598" s="1"/>
      <c r="R598" s="1"/>
      <c r="S598" s="1"/>
      <c r="T598" s="1"/>
    </row>
    <row r="599" customFormat="false" ht="15.75" hidden="false" customHeight="false" outlineLevel="0" collapsed="false">
      <c r="B599" s="9"/>
      <c r="C599" s="1"/>
      <c r="D599" s="72"/>
      <c r="E599" s="9"/>
      <c r="F599" s="9"/>
      <c r="G599" s="9"/>
      <c r="H599" s="1"/>
      <c r="I599" s="1"/>
      <c r="J599" s="1"/>
      <c r="K599" s="77"/>
      <c r="L599" s="9"/>
      <c r="M599" s="9"/>
      <c r="N599" s="9"/>
      <c r="O599" s="1"/>
      <c r="P599" s="1"/>
      <c r="Q599" s="1"/>
      <c r="R599" s="1"/>
      <c r="S599" s="1"/>
      <c r="T599" s="1"/>
    </row>
    <row r="600" customFormat="false" ht="15.75" hidden="false" customHeight="false" outlineLevel="0" collapsed="false">
      <c r="B600" s="9"/>
      <c r="C600" s="1"/>
      <c r="D600" s="72"/>
      <c r="E600" s="9"/>
      <c r="F600" s="9"/>
      <c r="G600" s="9"/>
      <c r="H600" s="1"/>
      <c r="I600" s="1"/>
      <c r="J600" s="1"/>
      <c r="K600" s="77"/>
      <c r="L600" s="9"/>
      <c r="M600" s="9"/>
      <c r="N600" s="9"/>
      <c r="O600" s="1"/>
      <c r="P600" s="1"/>
      <c r="Q600" s="1"/>
      <c r="R600" s="1"/>
      <c r="S600" s="1"/>
      <c r="T600" s="1"/>
    </row>
    <row r="601" customFormat="false" ht="15.75" hidden="false" customHeight="false" outlineLevel="0" collapsed="false">
      <c r="B601" s="9"/>
      <c r="C601" s="1"/>
      <c r="D601" s="72"/>
      <c r="E601" s="9"/>
      <c r="F601" s="9"/>
      <c r="G601" s="9"/>
      <c r="H601" s="1"/>
      <c r="I601" s="1"/>
      <c r="J601" s="1"/>
      <c r="K601" s="77"/>
      <c r="L601" s="9"/>
      <c r="M601" s="9"/>
      <c r="N601" s="9"/>
      <c r="O601" s="1"/>
      <c r="P601" s="1"/>
      <c r="Q601" s="1"/>
      <c r="R601" s="1"/>
      <c r="S601" s="1"/>
      <c r="T601" s="1"/>
    </row>
    <row r="602" customFormat="false" ht="15.75" hidden="false" customHeight="false" outlineLevel="0" collapsed="false">
      <c r="B602" s="9"/>
      <c r="C602" s="1"/>
      <c r="D602" s="72"/>
      <c r="E602" s="9"/>
      <c r="F602" s="9"/>
      <c r="G602" s="9"/>
      <c r="H602" s="1"/>
      <c r="I602" s="1"/>
      <c r="J602" s="1"/>
      <c r="K602" s="77"/>
      <c r="L602" s="9"/>
      <c r="M602" s="9"/>
      <c r="N602" s="9"/>
      <c r="O602" s="1"/>
      <c r="P602" s="1"/>
      <c r="Q602" s="1"/>
      <c r="R602" s="1"/>
      <c r="S602" s="1"/>
      <c r="T602" s="1"/>
    </row>
    <row r="603" customFormat="false" ht="15.75" hidden="false" customHeight="false" outlineLevel="0" collapsed="false">
      <c r="B603" s="9"/>
      <c r="C603" s="1"/>
      <c r="D603" s="72"/>
      <c r="E603" s="9"/>
      <c r="F603" s="9"/>
      <c r="G603" s="9"/>
      <c r="H603" s="1"/>
      <c r="I603" s="1"/>
      <c r="J603" s="1"/>
      <c r="K603" s="77"/>
      <c r="L603" s="9"/>
      <c r="M603" s="9"/>
      <c r="N603" s="9"/>
      <c r="O603" s="1"/>
      <c r="P603" s="1"/>
      <c r="Q603" s="1"/>
      <c r="R603" s="1"/>
      <c r="S603" s="1"/>
      <c r="T603" s="1"/>
    </row>
    <row r="604" customFormat="false" ht="15.75" hidden="false" customHeight="false" outlineLevel="0" collapsed="false">
      <c r="B604" s="9"/>
      <c r="C604" s="1"/>
      <c r="D604" s="72"/>
      <c r="E604" s="9"/>
      <c r="F604" s="9"/>
      <c r="G604" s="9"/>
      <c r="H604" s="1"/>
      <c r="I604" s="1"/>
      <c r="J604" s="1"/>
      <c r="K604" s="77"/>
      <c r="L604" s="9"/>
      <c r="M604" s="9"/>
      <c r="N604" s="9"/>
      <c r="O604" s="1"/>
      <c r="P604" s="1"/>
      <c r="Q604" s="1"/>
      <c r="R604" s="1"/>
      <c r="S604" s="1"/>
      <c r="T604" s="1"/>
    </row>
    <row r="605" customFormat="false" ht="15.75" hidden="false" customHeight="false" outlineLevel="0" collapsed="false">
      <c r="B605" s="9"/>
      <c r="C605" s="1"/>
      <c r="D605" s="72"/>
      <c r="E605" s="9"/>
      <c r="F605" s="9"/>
      <c r="G605" s="9"/>
      <c r="H605" s="1"/>
      <c r="I605" s="1"/>
      <c r="J605" s="1"/>
      <c r="K605" s="77"/>
      <c r="L605" s="9"/>
      <c r="M605" s="9"/>
      <c r="N605" s="9"/>
      <c r="O605" s="1"/>
      <c r="P605" s="1"/>
      <c r="Q605" s="1"/>
      <c r="R605" s="1"/>
      <c r="S605" s="1"/>
      <c r="T605" s="1"/>
    </row>
    <row r="606" customFormat="false" ht="15.75" hidden="false" customHeight="false" outlineLevel="0" collapsed="false">
      <c r="B606" s="9"/>
      <c r="C606" s="1"/>
      <c r="D606" s="72"/>
      <c r="E606" s="9"/>
      <c r="F606" s="9"/>
      <c r="G606" s="9"/>
      <c r="H606" s="1"/>
      <c r="I606" s="1"/>
      <c r="J606" s="1"/>
      <c r="K606" s="77"/>
      <c r="L606" s="9"/>
      <c r="M606" s="9"/>
      <c r="N606" s="9"/>
      <c r="O606" s="1"/>
      <c r="P606" s="1"/>
      <c r="Q606" s="1"/>
      <c r="R606" s="1"/>
      <c r="S606" s="1"/>
      <c r="T606" s="1"/>
    </row>
    <row r="607" customFormat="false" ht="15.75" hidden="false" customHeight="false" outlineLevel="0" collapsed="false">
      <c r="B607" s="9"/>
      <c r="C607" s="1"/>
      <c r="D607" s="72"/>
      <c r="E607" s="9"/>
      <c r="F607" s="9"/>
      <c r="G607" s="9"/>
      <c r="H607" s="1"/>
      <c r="I607" s="1"/>
      <c r="J607" s="1"/>
      <c r="K607" s="77"/>
      <c r="L607" s="9"/>
      <c r="M607" s="9"/>
      <c r="N607" s="9"/>
      <c r="O607" s="1"/>
      <c r="P607" s="1"/>
      <c r="Q607" s="1"/>
      <c r="R607" s="1"/>
      <c r="S607" s="1"/>
      <c r="T607" s="1"/>
    </row>
    <row r="608" customFormat="false" ht="15.75" hidden="false" customHeight="false" outlineLevel="0" collapsed="false">
      <c r="B608" s="9"/>
      <c r="C608" s="1"/>
      <c r="D608" s="72"/>
      <c r="E608" s="9"/>
      <c r="F608" s="9"/>
      <c r="G608" s="9"/>
      <c r="H608" s="1"/>
      <c r="I608" s="1"/>
      <c r="J608" s="1"/>
      <c r="K608" s="77"/>
      <c r="L608" s="9"/>
      <c r="M608" s="9"/>
      <c r="N608" s="9"/>
      <c r="O608" s="1"/>
      <c r="P608" s="1"/>
      <c r="Q608" s="1"/>
      <c r="R608" s="1"/>
      <c r="S608" s="1"/>
      <c r="T608" s="1"/>
    </row>
    <row r="609" customFormat="false" ht="15.75" hidden="false" customHeight="false" outlineLevel="0" collapsed="false">
      <c r="B609" s="9"/>
      <c r="C609" s="1"/>
      <c r="D609" s="72"/>
      <c r="E609" s="9"/>
      <c r="F609" s="9"/>
      <c r="G609" s="9"/>
      <c r="H609" s="1"/>
      <c r="I609" s="1"/>
      <c r="J609" s="1"/>
      <c r="K609" s="77"/>
      <c r="L609" s="9"/>
      <c r="M609" s="9"/>
      <c r="N609" s="9"/>
      <c r="O609" s="1"/>
      <c r="P609" s="1"/>
      <c r="Q609" s="1"/>
      <c r="R609" s="1"/>
      <c r="S609" s="1"/>
      <c r="T609" s="1"/>
    </row>
    <row r="610" customFormat="false" ht="15.75" hidden="false" customHeight="false" outlineLevel="0" collapsed="false">
      <c r="B610" s="9"/>
      <c r="C610" s="1"/>
      <c r="D610" s="72"/>
      <c r="E610" s="9"/>
      <c r="F610" s="9"/>
      <c r="G610" s="9"/>
      <c r="H610" s="1"/>
      <c r="I610" s="1"/>
      <c r="J610" s="1"/>
      <c r="K610" s="77"/>
      <c r="L610" s="9"/>
      <c r="M610" s="9"/>
      <c r="N610" s="9"/>
      <c r="O610" s="1"/>
      <c r="P610" s="1"/>
      <c r="Q610" s="1"/>
      <c r="R610" s="1"/>
      <c r="S610" s="1"/>
      <c r="T610" s="1"/>
    </row>
    <row r="611" customFormat="false" ht="15.75" hidden="false" customHeight="false" outlineLevel="0" collapsed="false">
      <c r="B611" s="9"/>
      <c r="C611" s="1"/>
      <c r="D611" s="72"/>
      <c r="E611" s="9"/>
      <c r="F611" s="9"/>
      <c r="G611" s="9"/>
      <c r="H611" s="1"/>
      <c r="I611" s="1"/>
      <c r="J611" s="1"/>
      <c r="K611" s="77"/>
      <c r="L611" s="9"/>
      <c r="M611" s="9"/>
      <c r="N611" s="9"/>
      <c r="O611" s="1"/>
      <c r="P611" s="1"/>
      <c r="Q611" s="1"/>
      <c r="R611" s="1"/>
      <c r="S611" s="1"/>
      <c r="T611" s="1"/>
    </row>
    <row r="612" customFormat="false" ht="15.75" hidden="false" customHeight="false" outlineLevel="0" collapsed="false">
      <c r="B612" s="9"/>
      <c r="C612" s="1"/>
      <c r="D612" s="72"/>
      <c r="E612" s="9"/>
      <c r="F612" s="9"/>
      <c r="G612" s="9"/>
      <c r="H612" s="1"/>
      <c r="I612" s="1"/>
      <c r="J612" s="1"/>
      <c r="K612" s="77"/>
      <c r="L612" s="9"/>
      <c r="M612" s="9"/>
      <c r="N612" s="9"/>
      <c r="O612" s="1"/>
      <c r="P612" s="1"/>
      <c r="Q612" s="1"/>
      <c r="R612" s="1"/>
      <c r="S612" s="1"/>
      <c r="T612" s="1"/>
    </row>
    <row r="613" customFormat="false" ht="15.75" hidden="false" customHeight="false" outlineLevel="0" collapsed="false">
      <c r="B613" s="9"/>
      <c r="C613" s="1"/>
      <c r="D613" s="72"/>
      <c r="E613" s="9"/>
      <c r="F613" s="9"/>
      <c r="G613" s="9"/>
      <c r="H613" s="1"/>
      <c r="I613" s="1"/>
      <c r="J613" s="1"/>
      <c r="K613" s="77"/>
      <c r="L613" s="9"/>
      <c r="M613" s="9"/>
      <c r="N613" s="9"/>
      <c r="O613" s="1"/>
      <c r="P613" s="1"/>
      <c r="Q613" s="1"/>
      <c r="R613" s="1"/>
      <c r="S613" s="1"/>
      <c r="T613" s="1"/>
    </row>
    <row r="614" customFormat="false" ht="15.75" hidden="false" customHeight="false" outlineLevel="0" collapsed="false">
      <c r="B614" s="9"/>
      <c r="C614" s="1"/>
      <c r="D614" s="72"/>
      <c r="E614" s="9"/>
      <c r="F614" s="9"/>
      <c r="G614" s="9"/>
      <c r="H614" s="1"/>
      <c r="I614" s="1"/>
      <c r="J614" s="1"/>
      <c r="K614" s="77"/>
      <c r="L614" s="9"/>
      <c r="M614" s="9"/>
      <c r="N614" s="9"/>
      <c r="O614" s="1"/>
      <c r="P614" s="1"/>
      <c r="Q614" s="1"/>
      <c r="R614" s="1"/>
      <c r="S614" s="1"/>
      <c r="T614" s="1"/>
    </row>
    <row r="615" customFormat="false" ht="15.75" hidden="false" customHeight="false" outlineLevel="0" collapsed="false">
      <c r="B615" s="9"/>
      <c r="C615" s="1"/>
      <c r="D615" s="72"/>
      <c r="E615" s="9"/>
      <c r="F615" s="9"/>
      <c r="G615" s="9"/>
      <c r="H615" s="1"/>
      <c r="I615" s="1"/>
      <c r="J615" s="1"/>
      <c r="K615" s="77"/>
      <c r="L615" s="9"/>
      <c r="M615" s="9"/>
      <c r="N615" s="9"/>
      <c r="O615" s="1"/>
      <c r="P615" s="1"/>
      <c r="Q615" s="1"/>
      <c r="R615" s="1"/>
      <c r="S615" s="1"/>
      <c r="T615" s="1"/>
    </row>
    <row r="616" customFormat="false" ht="15.75" hidden="false" customHeight="false" outlineLevel="0" collapsed="false">
      <c r="B616" s="9"/>
      <c r="C616" s="1"/>
      <c r="D616" s="72"/>
      <c r="E616" s="9"/>
      <c r="F616" s="9"/>
      <c r="G616" s="9"/>
      <c r="H616" s="1"/>
      <c r="I616" s="1"/>
      <c r="J616" s="1"/>
      <c r="K616" s="77"/>
      <c r="L616" s="9"/>
      <c r="M616" s="9"/>
      <c r="N616" s="9"/>
      <c r="O616" s="1"/>
      <c r="P616" s="1"/>
      <c r="Q616" s="1"/>
      <c r="R616" s="1"/>
      <c r="S616" s="1"/>
      <c r="T616" s="1"/>
    </row>
    <row r="617" customFormat="false" ht="15.75" hidden="false" customHeight="false" outlineLevel="0" collapsed="false">
      <c r="B617" s="9"/>
      <c r="C617" s="1"/>
      <c r="D617" s="72"/>
      <c r="E617" s="9"/>
      <c r="F617" s="9"/>
      <c r="G617" s="9"/>
      <c r="H617" s="1"/>
      <c r="I617" s="1"/>
      <c r="J617" s="1"/>
      <c r="K617" s="77"/>
      <c r="L617" s="9"/>
      <c r="M617" s="9"/>
      <c r="N617" s="9"/>
      <c r="O617" s="1"/>
      <c r="P617" s="1"/>
      <c r="Q617" s="1"/>
      <c r="R617" s="1"/>
      <c r="S617" s="1"/>
      <c r="T617" s="1"/>
    </row>
    <row r="618" customFormat="false" ht="15.75" hidden="false" customHeight="false" outlineLevel="0" collapsed="false">
      <c r="B618" s="9"/>
      <c r="C618" s="1"/>
      <c r="D618" s="72"/>
      <c r="E618" s="9"/>
      <c r="F618" s="9"/>
      <c r="G618" s="9"/>
      <c r="H618" s="1"/>
      <c r="I618" s="1"/>
      <c r="J618" s="1"/>
      <c r="K618" s="77"/>
      <c r="L618" s="9"/>
      <c r="M618" s="9"/>
      <c r="N618" s="9"/>
      <c r="O618" s="1"/>
      <c r="P618" s="1"/>
      <c r="Q618" s="1"/>
      <c r="R618" s="1"/>
      <c r="S618" s="1"/>
      <c r="T618" s="1"/>
    </row>
    <row r="619" customFormat="false" ht="15.75" hidden="false" customHeight="false" outlineLevel="0" collapsed="false">
      <c r="B619" s="9"/>
      <c r="C619" s="1"/>
      <c r="D619" s="72"/>
      <c r="E619" s="9"/>
      <c r="F619" s="9"/>
      <c r="G619" s="9"/>
      <c r="H619" s="1"/>
      <c r="I619" s="1"/>
      <c r="J619" s="1"/>
      <c r="K619" s="77"/>
      <c r="L619" s="9"/>
      <c r="M619" s="9"/>
      <c r="N619" s="9"/>
      <c r="O619" s="1"/>
      <c r="P619" s="1"/>
      <c r="Q619" s="1"/>
      <c r="R619" s="1"/>
      <c r="S619" s="1"/>
      <c r="T619" s="1"/>
    </row>
    <row r="620" customFormat="false" ht="15.75" hidden="false" customHeight="false" outlineLevel="0" collapsed="false">
      <c r="B620" s="9"/>
      <c r="C620" s="1"/>
      <c r="D620" s="72"/>
      <c r="E620" s="9"/>
      <c r="F620" s="9"/>
      <c r="G620" s="9"/>
      <c r="H620" s="1"/>
      <c r="I620" s="1"/>
      <c r="J620" s="1"/>
      <c r="K620" s="77"/>
      <c r="L620" s="9"/>
      <c r="M620" s="9"/>
      <c r="N620" s="9"/>
      <c r="O620" s="1"/>
      <c r="P620" s="1"/>
      <c r="Q620" s="1"/>
      <c r="R620" s="1"/>
      <c r="S620" s="1"/>
      <c r="T620" s="1"/>
    </row>
    <row r="621" customFormat="false" ht="15.75" hidden="false" customHeight="false" outlineLevel="0" collapsed="false">
      <c r="B621" s="9"/>
      <c r="C621" s="1"/>
      <c r="D621" s="72"/>
      <c r="E621" s="9"/>
      <c r="F621" s="9"/>
      <c r="G621" s="9"/>
      <c r="H621" s="1"/>
      <c r="I621" s="1"/>
      <c r="J621" s="1"/>
      <c r="K621" s="77"/>
      <c r="L621" s="9"/>
      <c r="M621" s="9"/>
      <c r="N621" s="9"/>
      <c r="O621" s="1"/>
      <c r="P621" s="1"/>
      <c r="Q621" s="1"/>
      <c r="R621" s="1"/>
      <c r="S621" s="1"/>
      <c r="T621" s="1"/>
    </row>
    <row r="622" customFormat="false" ht="15.75" hidden="false" customHeight="false" outlineLevel="0" collapsed="false">
      <c r="B622" s="9"/>
      <c r="C622" s="1"/>
      <c r="D622" s="72"/>
      <c r="E622" s="9"/>
      <c r="F622" s="9"/>
      <c r="G622" s="9"/>
      <c r="H622" s="1"/>
      <c r="I622" s="1"/>
      <c r="J622" s="1"/>
      <c r="K622" s="77"/>
      <c r="L622" s="9"/>
      <c r="M622" s="9"/>
      <c r="N622" s="9"/>
      <c r="O622" s="1"/>
      <c r="P622" s="1"/>
      <c r="Q622" s="1"/>
      <c r="R622" s="1"/>
      <c r="S622" s="1"/>
      <c r="T622" s="1"/>
    </row>
    <row r="623" customFormat="false" ht="15.75" hidden="false" customHeight="false" outlineLevel="0" collapsed="false">
      <c r="B623" s="9"/>
      <c r="C623" s="1"/>
      <c r="D623" s="72"/>
      <c r="E623" s="9"/>
      <c r="F623" s="9"/>
      <c r="G623" s="9"/>
      <c r="H623" s="1"/>
      <c r="I623" s="1"/>
      <c r="J623" s="1"/>
      <c r="K623" s="77"/>
      <c r="L623" s="9"/>
      <c r="M623" s="9"/>
      <c r="N623" s="9"/>
      <c r="O623" s="1"/>
      <c r="P623" s="1"/>
      <c r="Q623" s="1"/>
      <c r="R623" s="1"/>
      <c r="S623" s="1"/>
      <c r="T623" s="1"/>
    </row>
    <row r="624" customFormat="false" ht="15.75" hidden="false" customHeight="false" outlineLevel="0" collapsed="false">
      <c r="B624" s="9"/>
      <c r="C624" s="1"/>
      <c r="D624" s="72"/>
      <c r="E624" s="9"/>
      <c r="F624" s="9"/>
      <c r="G624" s="9"/>
      <c r="H624" s="1"/>
      <c r="I624" s="1"/>
      <c r="J624" s="1"/>
      <c r="K624" s="77"/>
      <c r="L624" s="9"/>
      <c r="M624" s="9"/>
      <c r="N624" s="9"/>
      <c r="O624" s="1"/>
      <c r="P624" s="1"/>
      <c r="Q624" s="1"/>
      <c r="R624" s="1"/>
      <c r="S624" s="1"/>
      <c r="T624" s="1"/>
    </row>
    <row r="625" customFormat="false" ht="15.75" hidden="false" customHeight="false" outlineLevel="0" collapsed="false">
      <c r="B625" s="9"/>
      <c r="C625" s="1"/>
      <c r="D625" s="72"/>
      <c r="E625" s="9"/>
      <c r="F625" s="9"/>
      <c r="G625" s="9"/>
      <c r="H625" s="1"/>
      <c r="I625" s="1"/>
      <c r="J625" s="1"/>
      <c r="K625" s="77"/>
      <c r="L625" s="9"/>
      <c r="M625" s="9"/>
      <c r="N625" s="9"/>
      <c r="O625" s="1"/>
      <c r="P625" s="1"/>
      <c r="Q625" s="1"/>
      <c r="R625" s="1"/>
      <c r="S625" s="1"/>
      <c r="T625" s="1"/>
    </row>
    <row r="626" customFormat="false" ht="15.75" hidden="false" customHeight="false" outlineLevel="0" collapsed="false">
      <c r="B626" s="9"/>
      <c r="C626" s="1"/>
      <c r="D626" s="72"/>
      <c r="E626" s="9"/>
      <c r="F626" s="9"/>
      <c r="G626" s="9"/>
      <c r="H626" s="1"/>
      <c r="I626" s="1"/>
      <c r="J626" s="1"/>
      <c r="K626" s="77"/>
      <c r="L626" s="9"/>
      <c r="M626" s="9"/>
      <c r="N626" s="9"/>
      <c r="O626" s="1"/>
      <c r="P626" s="1"/>
      <c r="Q626" s="1"/>
      <c r="R626" s="1"/>
      <c r="S626" s="1"/>
      <c r="T626" s="1"/>
    </row>
    <row r="627" customFormat="false" ht="15.75" hidden="false" customHeight="false" outlineLevel="0" collapsed="false">
      <c r="B627" s="9"/>
      <c r="C627" s="1"/>
      <c r="D627" s="72"/>
      <c r="E627" s="9"/>
      <c r="F627" s="9"/>
      <c r="G627" s="9"/>
      <c r="H627" s="1"/>
      <c r="I627" s="1"/>
      <c r="J627" s="1"/>
      <c r="K627" s="77"/>
      <c r="L627" s="9"/>
      <c r="M627" s="9"/>
      <c r="N627" s="9"/>
      <c r="O627" s="1"/>
      <c r="P627" s="1"/>
      <c r="Q627" s="1"/>
      <c r="R627" s="1"/>
      <c r="S627" s="1"/>
      <c r="T627" s="1"/>
    </row>
    <row r="628" customFormat="false" ht="15.75" hidden="false" customHeight="false" outlineLevel="0" collapsed="false">
      <c r="B628" s="9"/>
      <c r="C628" s="1"/>
      <c r="D628" s="72"/>
      <c r="E628" s="9"/>
      <c r="F628" s="9"/>
      <c r="G628" s="9"/>
      <c r="H628" s="1"/>
      <c r="I628" s="1"/>
      <c r="J628" s="1"/>
      <c r="K628" s="77"/>
      <c r="L628" s="9"/>
      <c r="M628" s="9"/>
      <c r="N628" s="9"/>
      <c r="O628" s="1"/>
      <c r="P628" s="1"/>
      <c r="Q628" s="1"/>
      <c r="R628" s="1"/>
      <c r="S628" s="1"/>
      <c r="T628" s="1"/>
    </row>
    <row r="629" customFormat="false" ht="15.75" hidden="false" customHeight="false" outlineLevel="0" collapsed="false">
      <c r="B629" s="9"/>
      <c r="C629" s="1"/>
      <c r="D629" s="72"/>
      <c r="E629" s="9"/>
      <c r="F629" s="9"/>
      <c r="G629" s="9"/>
      <c r="H629" s="1"/>
      <c r="I629" s="1"/>
      <c r="J629" s="1"/>
      <c r="K629" s="77"/>
      <c r="L629" s="9"/>
      <c r="M629" s="9"/>
      <c r="N629" s="9"/>
      <c r="O629" s="1"/>
      <c r="P629" s="1"/>
      <c r="Q629" s="1"/>
      <c r="R629" s="1"/>
      <c r="S629" s="1"/>
      <c r="T629" s="1"/>
    </row>
    <row r="630" customFormat="false" ht="15.75" hidden="false" customHeight="false" outlineLevel="0" collapsed="false">
      <c r="B630" s="9"/>
      <c r="C630" s="1"/>
      <c r="D630" s="72"/>
      <c r="E630" s="9"/>
      <c r="F630" s="9"/>
      <c r="G630" s="9"/>
      <c r="H630" s="1"/>
      <c r="I630" s="1"/>
      <c r="J630" s="1"/>
      <c r="K630" s="77"/>
      <c r="L630" s="9"/>
      <c r="M630" s="9"/>
      <c r="N630" s="9"/>
      <c r="O630" s="1"/>
      <c r="P630" s="1"/>
      <c r="Q630" s="1"/>
      <c r="R630" s="1"/>
      <c r="S630" s="1"/>
      <c r="T630" s="1"/>
    </row>
    <row r="631" customFormat="false" ht="15.75" hidden="false" customHeight="false" outlineLevel="0" collapsed="false">
      <c r="B631" s="9"/>
      <c r="C631" s="1"/>
      <c r="D631" s="72"/>
      <c r="E631" s="9"/>
      <c r="F631" s="9"/>
      <c r="G631" s="9"/>
      <c r="H631" s="1"/>
      <c r="I631" s="1"/>
      <c r="J631" s="1"/>
      <c r="K631" s="77"/>
      <c r="L631" s="9"/>
      <c r="M631" s="9"/>
      <c r="N631" s="9"/>
      <c r="O631" s="1"/>
      <c r="P631" s="1"/>
      <c r="Q631" s="1"/>
      <c r="R631" s="1"/>
      <c r="S631" s="1"/>
      <c r="T631" s="1"/>
    </row>
    <row r="632" customFormat="false" ht="15.75" hidden="false" customHeight="false" outlineLevel="0" collapsed="false">
      <c r="B632" s="9"/>
      <c r="C632" s="1"/>
      <c r="D632" s="72"/>
      <c r="E632" s="9"/>
      <c r="F632" s="9"/>
      <c r="G632" s="9"/>
      <c r="H632" s="1"/>
      <c r="I632" s="1"/>
      <c r="J632" s="1"/>
      <c r="K632" s="77"/>
      <c r="L632" s="9"/>
      <c r="M632" s="9"/>
      <c r="N632" s="9"/>
      <c r="O632" s="1"/>
      <c r="P632" s="1"/>
      <c r="Q632" s="1"/>
      <c r="R632" s="1"/>
      <c r="S632" s="1"/>
      <c r="T632" s="1"/>
    </row>
    <row r="633" customFormat="false" ht="15.75" hidden="false" customHeight="false" outlineLevel="0" collapsed="false">
      <c r="B633" s="9"/>
      <c r="C633" s="1"/>
      <c r="D633" s="72"/>
      <c r="E633" s="9"/>
      <c r="F633" s="9"/>
      <c r="G633" s="9"/>
      <c r="H633" s="1"/>
      <c r="I633" s="1"/>
      <c r="J633" s="1"/>
      <c r="K633" s="77"/>
      <c r="L633" s="9"/>
      <c r="M633" s="9"/>
      <c r="N633" s="9"/>
      <c r="O633" s="1"/>
      <c r="P633" s="1"/>
      <c r="Q633" s="1"/>
      <c r="R633" s="1"/>
      <c r="S633" s="1"/>
      <c r="T633" s="1"/>
    </row>
    <row r="634" customFormat="false" ht="15.75" hidden="false" customHeight="false" outlineLevel="0" collapsed="false">
      <c r="B634" s="9"/>
      <c r="C634" s="1"/>
      <c r="D634" s="72"/>
      <c r="E634" s="9"/>
      <c r="F634" s="9"/>
      <c r="G634" s="9"/>
      <c r="H634" s="1"/>
      <c r="I634" s="1"/>
      <c r="J634" s="1"/>
      <c r="K634" s="77"/>
      <c r="L634" s="9"/>
      <c r="M634" s="9"/>
      <c r="N634" s="9"/>
      <c r="O634" s="1"/>
      <c r="P634" s="1"/>
      <c r="Q634" s="1"/>
      <c r="R634" s="1"/>
      <c r="S634" s="1"/>
      <c r="T634" s="1"/>
    </row>
    <row r="635" customFormat="false" ht="15.75" hidden="false" customHeight="false" outlineLevel="0" collapsed="false">
      <c r="B635" s="9"/>
      <c r="C635" s="1"/>
      <c r="D635" s="72"/>
      <c r="E635" s="9"/>
      <c r="F635" s="9"/>
      <c r="G635" s="9"/>
      <c r="H635" s="1"/>
      <c r="I635" s="1"/>
      <c r="J635" s="1"/>
      <c r="K635" s="77"/>
      <c r="L635" s="9"/>
      <c r="M635" s="9"/>
      <c r="N635" s="9"/>
      <c r="O635" s="1"/>
      <c r="P635" s="1"/>
      <c r="Q635" s="1"/>
      <c r="R635" s="1"/>
      <c r="S635" s="1"/>
      <c r="T635" s="1"/>
    </row>
    <row r="636" customFormat="false" ht="15.75" hidden="false" customHeight="false" outlineLevel="0" collapsed="false">
      <c r="B636" s="9"/>
      <c r="C636" s="1"/>
      <c r="D636" s="72"/>
      <c r="E636" s="9"/>
      <c r="F636" s="9"/>
      <c r="G636" s="9"/>
      <c r="H636" s="1"/>
      <c r="I636" s="1"/>
      <c r="J636" s="1"/>
      <c r="K636" s="77"/>
      <c r="L636" s="9"/>
      <c r="M636" s="9"/>
      <c r="N636" s="9"/>
      <c r="O636" s="1"/>
      <c r="P636" s="1"/>
      <c r="Q636" s="1"/>
      <c r="R636" s="1"/>
      <c r="S636" s="1"/>
      <c r="T636" s="1"/>
    </row>
    <row r="637" customFormat="false" ht="15.75" hidden="false" customHeight="false" outlineLevel="0" collapsed="false">
      <c r="B637" s="9"/>
      <c r="C637" s="1"/>
      <c r="D637" s="72"/>
      <c r="E637" s="9"/>
      <c r="F637" s="9"/>
      <c r="G637" s="9"/>
      <c r="H637" s="1"/>
      <c r="I637" s="1"/>
      <c r="J637" s="1"/>
      <c r="K637" s="77"/>
      <c r="L637" s="9"/>
      <c r="M637" s="9"/>
      <c r="N637" s="9"/>
      <c r="O637" s="1"/>
      <c r="P637" s="1"/>
      <c r="Q637" s="1"/>
      <c r="R637" s="1"/>
      <c r="S637" s="1"/>
      <c r="T637" s="1"/>
    </row>
    <row r="638" customFormat="false" ht="15.75" hidden="false" customHeight="false" outlineLevel="0" collapsed="false">
      <c r="B638" s="9"/>
      <c r="C638" s="1"/>
      <c r="D638" s="72"/>
      <c r="E638" s="9"/>
      <c r="F638" s="9"/>
      <c r="G638" s="9"/>
      <c r="H638" s="1"/>
      <c r="I638" s="1"/>
      <c r="J638" s="1"/>
      <c r="K638" s="77"/>
      <c r="L638" s="9"/>
      <c r="M638" s="9"/>
      <c r="N638" s="9"/>
      <c r="O638" s="1"/>
      <c r="P638" s="1"/>
      <c r="Q638" s="1"/>
      <c r="R638" s="1"/>
      <c r="S638" s="1"/>
      <c r="T638" s="1"/>
    </row>
    <row r="639" customFormat="false" ht="15.75" hidden="false" customHeight="false" outlineLevel="0" collapsed="false">
      <c r="B639" s="9"/>
      <c r="C639" s="1"/>
      <c r="D639" s="72"/>
      <c r="E639" s="9"/>
      <c r="F639" s="9"/>
      <c r="G639" s="9"/>
      <c r="H639" s="1"/>
      <c r="I639" s="1"/>
      <c r="J639" s="1"/>
      <c r="K639" s="77"/>
      <c r="L639" s="9"/>
      <c r="M639" s="9"/>
      <c r="N639" s="9"/>
      <c r="O639" s="1"/>
      <c r="P639" s="1"/>
      <c r="Q639" s="1"/>
      <c r="R639" s="1"/>
      <c r="S639" s="1"/>
      <c r="T639" s="1"/>
    </row>
    <row r="640" customFormat="false" ht="15.75" hidden="false" customHeight="false" outlineLevel="0" collapsed="false">
      <c r="B640" s="9"/>
      <c r="C640" s="1"/>
      <c r="D640" s="72"/>
      <c r="E640" s="9"/>
      <c r="F640" s="9"/>
      <c r="G640" s="9"/>
      <c r="H640" s="1"/>
      <c r="I640" s="1"/>
      <c r="J640" s="1"/>
      <c r="K640" s="77"/>
      <c r="L640" s="9"/>
      <c r="M640" s="9"/>
      <c r="N640" s="9"/>
      <c r="O640" s="1"/>
      <c r="P640" s="1"/>
      <c r="Q640" s="1"/>
      <c r="R640" s="1"/>
      <c r="S640" s="1"/>
      <c r="T640" s="1"/>
    </row>
    <row r="641" customFormat="false" ht="15.75" hidden="false" customHeight="false" outlineLevel="0" collapsed="false">
      <c r="B641" s="9"/>
      <c r="C641" s="1"/>
      <c r="D641" s="72"/>
      <c r="E641" s="9"/>
      <c r="F641" s="9"/>
      <c r="G641" s="9"/>
      <c r="H641" s="1"/>
      <c r="I641" s="1"/>
      <c r="J641" s="1"/>
      <c r="K641" s="77"/>
      <c r="L641" s="9"/>
      <c r="M641" s="9"/>
      <c r="N641" s="9"/>
      <c r="O641" s="1"/>
      <c r="P641" s="1"/>
      <c r="Q641" s="1"/>
      <c r="R641" s="1"/>
      <c r="S641" s="1"/>
      <c r="T641" s="1"/>
    </row>
    <row r="642" customFormat="false" ht="15.75" hidden="false" customHeight="false" outlineLevel="0" collapsed="false">
      <c r="B642" s="9"/>
      <c r="C642" s="1"/>
      <c r="D642" s="72"/>
      <c r="E642" s="9"/>
      <c r="F642" s="9"/>
      <c r="G642" s="9"/>
      <c r="H642" s="1"/>
      <c r="I642" s="1"/>
      <c r="J642" s="1"/>
      <c r="K642" s="77"/>
      <c r="L642" s="9"/>
      <c r="M642" s="9"/>
      <c r="N642" s="9"/>
      <c r="O642" s="1"/>
      <c r="P642" s="1"/>
      <c r="Q642" s="1"/>
      <c r="R642" s="1"/>
      <c r="S642" s="1"/>
      <c r="T642" s="1"/>
    </row>
    <row r="643" customFormat="false" ht="15.75" hidden="false" customHeight="false" outlineLevel="0" collapsed="false">
      <c r="B643" s="9"/>
      <c r="C643" s="1"/>
      <c r="D643" s="72"/>
      <c r="E643" s="9"/>
      <c r="F643" s="9"/>
      <c r="G643" s="9"/>
      <c r="H643" s="1"/>
      <c r="I643" s="1"/>
      <c r="J643" s="1"/>
      <c r="K643" s="77"/>
      <c r="L643" s="9"/>
      <c r="M643" s="9"/>
      <c r="N643" s="9"/>
      <c r="O643" s="1"/>
      <c r="P643" s="1"/>
      <c r="Q643" s="1"/>
      <c r="R643" s="1"/>
      <c r="S643" s="1"/>
      <c r="T643" s="1"/>
    </row>
    <row r="644" customFormat="false" ht="15.75" hidden="false" customHeight="false" outlineLevel="0" collapsed="false">
      <c r="B644" s="9"/>
      <c r="C644" s="1"/>
      <c r="D644" s="72"/>
      <c r="E644" s="9"/>
      <c r="F644" s="9"/>
      <c r="G644" s="9"/>
      <c r="H644" s="1"/>
      <c r="I644" s="1"/>
      <c r="J644" s="1"/>
      <c r="K644" s="77"/>
      <c r="L644" s="9"/>
      <c r="M644" s="9"/>
      <c r="N644" s="9"/>
      <c r="O644" s="1"/>
      <c r="P644" s="1"/>
      <c r="Q644" s="1"/>
      <c r="R644" s="1"/>
      <c r="S644" s="1"/>
      <c r="T644" s="1"/>
    </row>
    <row r="645" customFormat="false" ht="15.75" hidden="false" customHeight="false" outlineLevel="0" collapsed="false">
      <c r="B645" s="9"/>
      <c r="C645" s="1"/>
      <c r="D645" s="72"/>
      <c r="E645" s="9"/>
      <c r="F645" s="9"/>
      <c r="G645" s="9"/>
      <c r="H645" s="1"/>
      <c r="I645" s="1"/>
      <c r="J645" s="1"/>
      <c r="K645" s="77"/>
      <c r="L645" s="9"/>
      <c r="M645" s="9"/>
      <c r="N645" s="9"/>
      <c r="O645" s="1"/>
      <c r="P645" s="1"/>
      <c r="Q645" s="1"/>
      <c r="R645" s="1"/>
      <c r="S645" s="1"/>
      <c r="T645" s="1"/>
    </row>
    <row r="646" customFormat="false" ht="15.75" hidden="false" customHeight="false" outlineLevel="0" collapsed="false">
      <c r="B646" s="9"/>
      <c r="C646" s="1"/>
      <c r="D646" s="72"/>
      <c r="E646" s="9"/>
      <c r="F646" s="9"/>
      <c r="G646" s="9"/>
      <c r="H646" s="1"/>
      <c r="I646" s="1"/>
      <c r="J646" s="1"/>
      <c r="K646" s="77"/>
      <c r="L646" s="9"/>
      <c r="M646" s="9"/>
      <c r="N646" s="9"/>
      <c r="O646" s="1"/>
      <c r="P646" s="1"/>
      <c r="Q646" s="1"/>
      <c r="R646" s="1"/>
      <c r="S646" s="1"/>
      <c r="T646" s="1"/>
    </row>
    <row r="647" customFormat="false" ht="15.75" hidden="false" customHeight="false" outlineLevel="0" collapsed="false">
      <c r="B647" s="9"/>
      <c r="C647" s="1"/>
      <c r="D647" s="72"/>
      <c r="E647" s="9"/>
      <c r="F647" s="9"/>
      <c r="G647" s="9"/>
      <c r="H647" s="1"/>
      <c r="I647" s="1"/>
      <c r="J647" s="1"/>
      <c r="K647" s="77"/>
      <c r="L647" s="9"/>
      <c r="M647" s="9"/>
      <c r="N647" s="9"/>
      <c r="O647" s="1"/>
      <c r="P647" s="1"/>
      <c r="Q647" s="1"/>
      <c r="R647" s="1"/>
      <c r="S647" s="1"/>
      <c r="T647" s="1"/>
    </row>
    <row r="648" customFormat="false" ht="15.75" hidden="false" customHeight="false" outlineLevel="0" collapsed="false">
      <c r="B648" s="9"/>
      <c r="C648" s="1"/>
      <c r="D648" s="72"/>
      <c r="E648" s="9"/>
      <c r="F648" s="9"/>
      <c r="G648" s="9"/>
      <c r="H648" s="1"/>
      <c r="I648" s="1"/>
      <c r="J648" s="1"/>
      <c r="K648" s="77"/>
      <c r="L648" s="9"/>
      <c r="M648" s="9"/>
      <c r="N648" s="9"/>
      <c r="O648" s="1"/>
      <c r="P648" s="1"/>
      <c r="Q648" s="1"/>
      <c r="R648" s="1"/>
      <c r="S648" s="1"/>
      <c r="T648" s="1"/>
    </row>
    <row r="649" customFormat="false" ht="15.75" hidden="false" customHeight="false" outlineLevel="0" collapsed="false">
      <c r="B649" s="9"/>
      <c r="C649" s="1"/>
      <c r="D649" s="72"/>
      <c r="E649" s="9"/>
      <c r="F649" s="9"/>
      <c r="G649" s="9"/>
      <c r="H649" s="1"/>
      <c r="I649" s="1"/>
      <c r="J649" s="1"/>
      <c r="K649" s="77"/>
      <c r="L649" s="9"/>
      <c r="M649" s="9"/>
      <c r="N649" s="9"/>
      <c r="O649" s="1"/>
      <c r="P649" s="1"/>
      <c r="Q649" s="1"/>
      <c r="R649" s="1"/>
      <c r="S649" s="1"/>
      <c r="T649" s="1"/>
    </row>
    <row r="650" customFormat="false" ht="15.75" hidden="false" customHeight="false" outlineLevel="0" collapsed="false">
      <c r="B650" s="9"/>
      <c r="C650" s="1"/>
      <c r="D650" s="72"/>
      <c r="E650" s="9"/>
      <c r="F650" s="9"/>
      <c r="G650" s="9"/>
      <c r="H650" s="1"/>
      <c r="I650" s="1"/>
      <c r="J650" s="1"/>
      <c r="K650" s="77"/>
      <c r="L650" s="9"/>
      <c r="M650" s="9"/>
      <c r="N650" s="9"/>
      <c r="O650" s="1"/>
      <c r="P650" s="1"/>
      <c r="Q650" s="1"/>
      <c r="R650" s="1"/>
      <c r="S650" s="1"/>
      <c r="T650" s="1"/>
    </row>
    <row r="651" customFormat="false" ht="15.75" hidden="false" customHeight="false" outlineLevel="0" collapsed="false">
      <c r="B651" s="9"/>
      <c r="C651" s="1"/>
      <c r="D651" s="72"/>
      <c r="E651" s="9"/>
      <c r="F651" s="9"/>
      <c r="G651" s="9"/>
      <c r="H651" s="1"/>
      <c r="I651" s="1"/>
      <c r="J651" s="1"/>
      <c r="K651" s="77"/>
      <c r="L651" s="9"/>
      <c r="M651" s="9"/>
      <c r="N651" s="9"/>
      <c r="O651" s="1"/>
      <c r="P651" s="1"/>
      <c r="Q651" s="1"/>
      <c r="R651" s="1"/>
      <c r="S651" s="1"/>
      <c r="T651" s="1"/>
    </row>
    <row r="652" customFormat="false" ht="15.75" hidden="false" customHeight="false" outlineLevel="0" collapsed="false">
      <c r="B652" s="9"/>
      <c r="C652" s="1"/>
      <c r="D652" s="72"/>
      <c r="E652" s="9"/>
      <c r="F652" s="9"/>
      <c r="G652" s="9"/>
      <c r="H652" s="1"/>
      <c r="I652" s="1"/>
      <c r="J652" s="1"/>
      <c r="K652" s="77"/>
      <c r="L652" s="9"/>
      <c r="M652" s="9"/>
      <c r="N652" s="9"/>
      <c r="O652" s="1"/>
      <c r="P652" s="1"/>
      <c r="Q652" s="1"/>
      <c r="R652" s="1"/>
      <c r="S652" s="1"/>
      <c r="T652" s="1"/>
    </row>
    <row r="653" customFormat="false" ht="15.75" hidden="false" customHeight="false" outlineLevel="0" collapsed="false">
      <c r="B653" s="9"/>
      <c r="C653" s="1"/>
      <c r="D653" s="72"/>
      <c r="E653" s="9"/>
      <c r="F653" s="9"/>
      <c r="G653" s="9"/>
      <c r="H653" s="1"/>
      <c r="I653" s="1"/>
      <c r="J653" s="1"/>
      <c r="K653" s="77"/>
      <c r="L653" s="9"/>
      <c r="M653" s="9"/>
      <c r="N653" s="9"/>
      <c r="O653" s="1"/>
      <c r="P653" s="1"/>
      <c r="Q653" s="1"/>
      <c r="R653" s="1"/>
      <c r="S653" s="1"/>
      <c r="T653" s="1"/>
    </row>
    <row r="654" customFormat="false" ht="15.75" hidden="false" customHeight="false" outlineLevel="0" collapsed="false">
      <c r="B654" s="9"/>
      <c r="C654" s="1"/>
      <c r="D654" s="72"/>
      <c r="E654" s="9"/>
      <c r="F654" s="9"/>
      <c r="G654" s="9"/>
      <c r="H654" s="1"/>
      <c r="I654" s="1"/>
      <c r="J654" s="1"/>
      <c r="K654" s="77"/>
      <c r="L654" s="9"/>
      <c r="M654" s="9"/>
      <c r="N654" s="9"/>
      <c r="O654" s="1"/>
      <c r="P654" s="1"/>
      <c r="Q654" s="1"/>
      <c r="R654" s="1"/>
      <c r="S654" s="1"/>
      <c r="T654" s="1"/>
    </row>
    <row r="655" customFormat="false" ht="15.75" hidden="false" customHeight="false" outlineLevel="0" collapsed="false">
      <c r="B655" s="9"/>
      <c r="C655" s="1"/>
      <c r="D655" s="72"/>
      <c r="E655" s="9"/>
      <c r="F655" s="9"/>
      <c r="G655" s="9"/>
      <c r="H655" s="1"/>
      <c r="I655" s="1"/>
      <c r="J655" s="1"/>
      <c r="K655" s="77"/>
      <c r="L655" s="9"/>
      <c r="M655" s="9"/>
      <c r="N655" s="9"/>
      <c r="O655" s="1"/>
      <c r="P655" s="1"/>
      <c r="Q655" s="1"/>
      <c r="R655" s="1"/>
      <c r="S655" s="1"/>
      <c r="T655" s="1"/>
    </row>
    <row r="656" customFormat="false" ht="15.75" hidden="false" customHeight="false" outlineLevel="0" collapsed="false">
      <c r="B656" s="9"/>
      <c r="C656" s="1"/>
      <c r="D656" s="72"/>
      <c r="E656" s="9"/>
      <c r="F656" s="9"/>
      <c r="G656" s="9"/>
      <c r="H656" s="1"/>
      <c r="I656" s="1"/>
      <c r="J656" s="1"/>
      <c r="K656" s="77"/>
      <c r="L656" s="9"/>
      <c r="M656" s="9"/>
      <c r="N656" s="9"/>
      <c r="O656" s="1"/>
      <c r="P656" s="1"/>
      <c r="Q656" s="1"/>
      <c r="R656" s="1"/>
      <c r="S656" s="1"/>
      <c r="T656" s="1"/>
    </row>
    <row r="657" customFormat="false" ht="15.75" hidden="false" customHeight="false" outlineLevel="0" collapsed="false">
      <c r="B657" s="9"/>
      <c r="C657" s="1"/>
      <c r="D657" s="72"/>
      <c r="E657" s="9"/>
      <c r="F657" s="9"/>
      <c r="G657" s="9"/>
      <c r="H657" s="1"/>
      <c r="I657" s="1"/>
      <c r="J657" s="1"/>
      <c r="K657" s="77"/>
      <c r="L657" s="9"/>
      <c r="M657" s="9"/>
      <c r="N657" s="9"/>
      <c r="O657" s="1"/>
      <c r="P657" s="1"/>
      <c r="Q657" s="1"/>
      <c r="R657" s="1"/>
      <c r="S657" s="1"/>
      <c r="T657" s="1"/>
    </row>
    <row r="658" customFormat="false" ht="15.75" hidden="false" customHeight="false" outlineLevel="0" collapsed="false">
      <c r="B658" s="9"/>
      <c r="C658" s="1"/>
      <c r="D658" s="72"/>
      <c r="E658" s="9"/>
      <c r="F658" s="9"/>
      <c r="G658" s="9"/>
      <c r="H658" s="1"/>
      <c r="I658" s="1"/>
      <c r="J658" s="1"/>
      <c r="K658" s="77"/>
      <c r="L658" s="9"/>
      <c r="M658" s="9"/>
      <c r="N658" s="9"/>
      <c r="O658" s="1"/>
      <c r="P658" s="1"/>
      <c r="Q658" s="1"/>
      <c r="R658" s="1"/>
      <c r="S658" s="1"/>
      <c r="T658" s="1"/>
    </row>
    <row r="659" customFormat="false" ht="15.75" hidden="false" customHeight="false" outlineLevel="0" collapsed="false">
      <c r="B659" s="9"/>
      <c r="C659" s="1"/>
      <c r="D659" s="72"/>
      <c r="E659" s="9"/>
      <c r="F659" s="9"/>
      <c r="G659" s="9"/>
      <c r="H659" s="1"/>
      <c r="I659" s="1"/>
      <c r="J659" s="1"/>
      <c r="K659" s="77"/>
      <c r="L659" s="9"/>
      <c r="M659" s="9"/>
      <c r="N659" s="9"/>
      <c r="O659" s="1"/>
      <c r="P659" s="1"/>
      <c r="Q659" s="1"/>
      <c r="R659" s="1"/>
      <c r="S659" s="1"/>
      <c r="T659" s="1"/>
    </row>
    <row r="660" customFormat="false" ht="15.75" hidden="false" customHeight="false" outlineLevel="0" collapsed="false">
      <c r="B660" s="9"/>
      <c r="C660" s="1"/>
      <c r="D660" s="72"/>
      <c r="E660" s="9"/>
      <c r="F660" s="9"/>
      <c r="G660" s="9"/>
      <c r="H660" s="1"/>
      <c r="I660" s="1"/>
      <c r="J660" s="1"/>
      <c r="K660" s="77"/>
      <c r="L660" s="9"/>
      <c r="M660" s="9"/>
      <c r="N660" s="9"/>
      <c r="O660" s="1"/>
      <c r="P660" s="1"/>
      <c r="Q660" s="1"/>
      <c r="R660" s="1"/>
      <c r="S660" s="1"/>
      <c r="T660" s="1"/>
    </row>
    <row r="661" customFormat="false" ht="15.75" hidden="false" customHeight="false" outlineLevel="0" collapsed="false">
      <c r="B661" s="9"/>
      <c r="C661" s="1"/>
      <c r="D661" s="72"/>
      <c r="E661" s="9"/>
      <c r="F661" s="9"/>
      <c r="G661" s="9"/>
      <c r="H661" s="1"/>
      <c r="I661" s="1"/>
      <c r="J661" s="1"/>
      <c r="K661" s="77"/>
      <c r="L661" s="9"/>
      <c r="M661" s="9"/>
      <c r="N661" s="9"/>
      <c r="O661" s="1"/>
      <c r="P661" s="1"/>
      <c r="Q661" s="1"/>
      <c r="R661" s="1"/>
      <c r="S661" s="1"/>
      <c r="T661" s="1"/>
    </row>
    <row r="662" customFormat="false" ht="15.75" hidden="false" customHeight="false" outlineLevel="0" collapsed="false">
      <c r="B662" s="9"/>
      <c r="C662" s="1"/>
      <c r="D662" s="72"/>
      <c r="E662" s="9"/>
      <c r="F662" s="9"/>
      <c r="G662" s="9"/>
      <c r="H662" s="1"/>
      <c r="I662" s="1"/>
      <c r="J662" s="1"/>
      <c r="K662" s="77"/>
      <c r="L662" s="9"/>
      <c r="M662" s="9"/>
      <c r="N662" s="9"/>
      <c r="O662" s="1"/>
      <c r="P662" s="1"/>
      <c r="Q662" s="1"/>
      <c r="R662" s="1"/>
      <c r="S662" s="1"/>
      <c r="T662" s="1"/>
    </row>
    <row r="663" customFormat="false" ht="15.75" hidden="false" customHeight="false" outlineLevel="0" collapsed="false">
      <c r="B663" s="9"/>
      <c r="C663" s="1"/>
      <c r="D663" s="72"/>
      <c r="E663" s="9"/>
      <c r="F663" s="9"/>
      <c r="G663" s="9"/>
      <c r="H663" s="1"/>
      <c r="I663" s="1"/>
      <c r="J663" s="1"/>
      <c r="K663" s="77"/>
      <c r="L663" s="9"/>
      <c r="M663" s="9"/>
      <c r="N663" s="9"/>
      <c r="O663" s="1"/>
      <c r="P663" s="1"/>
      <c r="Q663" s="1"/>
      <c r="R663" s="1"/>
      <c r="S663" s="1"/>
      <c r="T663" s="1"/>
    </row>
    <row r="664" customFormat="false" ht="15.75" hidden="false" customHeight="false" outlineLevel="0" collapsed="false">
      <c r="B664" s="9"/>
      <c r="C664" s="1"/>
      <c r="D664" s="72"/>
      <c r="E664" s="9"/>
      <c r="F664" s="9"/>
      <c r="G664" s="9"/>
      <c r="H664" s="1"/>
      <c r="I664" s="1"/>
      <c r="J664" s="1"/>
      <c r="K664" s="77"/>
      <c r="L664" s="9"/>
      <c r="M664" s="9"/>
      <c r="N664" s="9"/>
      <c r="O664" s="1"/>
      <c r="P664" s="1"/>
      <c r="Q664" s="1"/>
      <c r="R664" s="1"/>
      <c r="S664" s="1"/>
      <c r="T664" s="1"/>
    </row>
    <row r="665" customFormat="false" ht="15.75" hidden="false" customHeight="false" outlineLevel="0" collapsed="false">
      <c r="B665" s="9"/>
      <c r="C665" s="1"/>
      <c r="D665" s="72"/>
      <c r="E665" s="9"/>
      <c r="F665" s="9"/>
      <c r="G665" s="9"/>
      <c r="H665" s="1"/>
      <c r="I665" s="1"/>
      <c r="J665" s="1"/>
      <c r="K665" s="77"/>
      <c r="L665" s="9"/>
      <c r="M665" s="9"/>
      <c r="N665" s="9"/>
      <c r="O665" s="1"/>
      <c r="P665" s="1"/>
      <c r="Q665" s="1"/>
      <c r="R665" s="1"/>
      <c r="S665" s="1"/>
      <c r="T665" s="1"/>
    </row>
    <row r="666" customFormat="false" ht="15.75" hidden="false" customHeight="false" outlineLevel="0" collapsed="false">
      <c r="B666" s="9"/>
      <c r="C666" s="1"/>
      <c r="D666" s="72"/>
      <c r="E666" s="9"/>
      <c r="F666" s="9"/>
      <c r="G666" s="9"/>
      <c r="H666" s="1"/>
      <c r="I666" s="1"/>
      <c r="J666" s="1"/>
      <c r="K666" s="77"/>
      <c r="L666" s="9"/>
      <c r="M666" s="9"/>
      <c r="N666" s="9"/>
      <c r="O666" s="1"/>
      <c r="P666" s="1"/>
      <c r="Q666" s="1"/>
      <c r="R666" s="1"/>
      <c r="S666" s="1"/>
      <c r="T666" s="1"/>
    </row>
    <row r="667" customFormat="false" ht="15.75" hidden="false" customHeight="false" outlineLevel="0" collapsed="false">
      <c r="B667" s="9"/>
      <c r="C667" s="1"/>
      <c r="D667" s="72"/>
      <c r="E667" s="9"/>
      <c r="F667" s="9"/>
      <c r="G667" s="9"/>
      <c r="H667" s="1"/>
      <c r="I667" s="1"/>
      <c r="J667" s="1"/>
      <c r="K667" s="77"/>
      <c r="L667" s="9"/>
      <c r="M667" s="9"/>
      <c r="N667" s="9"/>
      <c r="O667" s="1"/>
      <c r="P667" s="1"/>
      <c r="Q667" s="1"/>
      <c r="R667" s="1"/>
      <c r="S667" s="1"/>
      <c r="T667" s="1"/>
    </row>
    <row r="668" customFormat="false" ht="15.75" hidden="false" customHeight="false" outlineLevel="0" collapsed="false">
      <c r="B668" s="9"/>
      <c r="C668" s="1"/>
      <c r="D668" s="72"/>
      <c r="E668" s="9"/>
      <c r="F668" s="9"/>
      <c r="G668" s="9"/>
      <c r="H668" s="1"/>
      <c r="I668" s="1"/>
      <c r="J668" s="1"/>
      <c r="K668" s="77"/>
      <c r="L668" s="9"/>
      <c r="M668" s="9"/>
      <c r="N668" s="9"/>
      <c r="O668" s="1"/>
      <c r="P668" s="1"/>
      <c r="Q668" s="1"/>
      <c r="R668" s="1"/>
      <c r="S668" s="1"/>
      <c r="T668" s="1"/>
    </row>
    <row r="669" customFormat="false" ht="15.75" hidden="false" customHeight="false" outlineLevel="0" collapsed="false">
      <c r="B669" s="9"/>
      <c r="C669" s="1"/>
      <c r="D669" s="72"/>
      <c r="E669" s="9"/>
      <c r="F669" s="9"/>
      <c r="G669" s="9"/>
      <c r="H669" s="1"/>
      <c r="I669" s="1"/>
      <c r="J669" s="1"/>
      <c r="K669" s="77"/>
      <c r="L669" s="9"/>
      <c r="M669" s="9"/>
      <c r="N669" s="9"/>
      <c r="O669" s="1"/>
      <c r="P669" s="1"/>
      <c r="Q669" s="1"/>
      <c r="R669" s="1"/>
      <c r="S669" s="1"/>
      <c r="T669" s="1"/>
    </row>
    <row r="670" customFormat="false" ht="15.75" hidden="false" customHeight="false" outlineLevel="0" collapsed="false">
      <c r="B670" s="9"/>
      <c r="C670" s="1"/>
      <c r="D670" s="72"/>
      <c r="E670" s="9"/>
      <c r="F670" s="9"/>
      <c r="G670" s="9"/>
      <c r="H670" s="1"/>
      <c r="I670" s="1"/>
      <c r="J670" s="1"/>
      <c r="K670" s="77"/>
      <c r="L670" s="9"/>
      <c r="M670" s="9"/>
      <c r="N670" s="9"/>
      <c r="O670" s="1"/>
      <c r="P670" s="1"/>
      <c r="Q670" s="1"/>
      <c r="R670" s="1"/>
      <c r="S670" s="1"/>
      <c r="T670" s="1"/>
    </row>
    <row r="671" customFormat="false" ht="15.75" hidden="false" customHeight="false" outlineLevel="0" collapsed="false">
      <c r="B671" s="9"/>
      <c r="C671" s="1"/>
      <c r="D671" s="72"/>
      <c r="E671" s="9"/>
      <c r="F671" s="9"/>
      <c r="G671" s="9"/>
      <c r="H671" s="1"/>
      <c r="I671" s="1"/>
      <c r="J671" s="1"/>
      <c r="K671" s="77"/>
      <c r="L671" s="9"/>
      <c r="M671" s="9"/>
      <c r="N671" s="9"/>
      <c r="O671" s="1"/>
      <c r="P671" s="1"/>
      <c r="Q671" s="1"/>
      <c r="R671" s="1"/>
      <c r="S671" s="1"/>
      <c r="T671" s="1"/>
    </row>
    <row r="672" customFormat="false" ht="15.75" hidden="false" customHeight="false" outlineLevel="0" collapsed="false">
      <c r="B672" s="9"/>
      <c r="C672" s="1"/>
      <c r="D672" s="72"/>
      <c r="E672" s="9"/>
      <c r="F672" s="9"/>
      <c r="G672" s="9"/>
      <c r="H672" s="1"/>
      <c r="I672" s="1"/>
      <c r="J672" s="1"/>
      <c r="K672" s="77"/>
      <c r="L672" s="9"/>
      <c r="M672" s="9"/>
      <c r="N672" s="9"/>
      <c r="O672" s="1"/>
      <c r="P672" s="1"/>
      <c r="Q672" s="1"/>
      <c r="R672" s="1"/>
      <c r="S672" s="1"/>
      <c r="T672" s="1"/>
    </row>
    <row r="673" customFormat="false" ht="15.75" hidden="false" customHeight="false" outlineLevel="0" collapsed="false">
      <c r="B673" s="9"/>
      <c r="C673" s="1"/>
      <c r="D673" s="72"/>
      <c r="E673" s="9"/>
      <c r="F673" s="9"/>
      <c r="G673" s="9"/>
      <c r="H673" s="1"/>
      <c r="I673" s="1"/>
      <c r="J673" s="1"/>
      <c r="K673" s="77"/>
      <c r="L673" s="9"/>
      <c r="M673" s="9"/>
      <c r="N673" s="9"/>
      <c r="O673" s="1"/>
      <c r="P673" s="1"/>
      <c r="Q673" s="1"/>
      <c r="R673" s="1"/>
      <c r="S673" s="1"/>
      <c r="T673" s="1"/>
    </row>
    <row r="674" customFormat="false" ht="15.75" hidden="false" customHeight="false" outlineLevel="0" collapsed="false">
      <c r="B674" s="9"/>
      <c r="C674" s="1"/>
      <c r="D674" s="72"/>
      <c r="E674" s="9"/>
      <c r="F674" s="9"/>
      <c r="G674" s="9"/>
      <c r="H674" s="1"/>
      <c r="I674" s="1"/>
      <c r="J674" s="1"/>
      <c r="K674" s="77"/>
      <c r="L674" s="9"/>
      <c r="M674" s="9"/>
      <c r="N674" s="9"/>
      <c r="O674" s="1"/>
      <c r="P674" s="1"/>
      <c r="Q674" s="1"/>
      <c r="R674" s="1"/>
      <c r="S674" s="1"/>
      <c r="T674" s="1"/>
    </row>
    <row r="675" customFormat="false" ht="15.75" hidden="false" customHeight="false" outlineLevel="0" collapsed="false">
      <c r="B675" s="9"/>
      <c r="C675" s="1"/>
      <c r="D675" s="72"/>
      <c r="E675" s="9"/>
      <c r="F675" s="9"/>
      <c r="G675" s="9"/>
      <c r="H675" s="1"/>
      <c r="I675" s="1"/>
      <c r="J675" s="1"/>
      <c r="K675" s="77"/>
      <c r="L675" s="9"/>
      <c r="M675" s="9"/>
      <c r="N675" s="9"/>
      <c r="O675" s="1"/>
      <c r="P675" s="1"/>
      <c r="Q675" s="1"/>
      <c r="R675" s="1"/>
      <c r="S675" s="1"/>
      <c r="T675" s="1"/>
    </row>
    <row r="676" customFormat="false" ht="15.75" hidden="false" customHeight="false" outlineLevel="0" collapsed="false">
      <c r="B676" s="9"/>
      <c r="C676" s="1"/>
      <c r="D676" s="72"/>
      <c r="E676" s="9"/>
      <c r="F676" s="9"/>
      <c r="G676" s="9"/>
      <c r="H676" s="1"/>
      <c r="I676" s="1"/>
      <c r="J676" s="1"/>
      <c r="K676" s="77"/>
      <c r="L676" s="9"/>
      <c r="M676" s="9"/>
      <c r="N676" s="9"/>
      <c r="O676" s="1"/>
      <c r="P676" s="1"/>
      <c r="Q676" s="1"/>
      <c r="R676" s="1"/>
      <c r="S676" s="1"/>
      <c r="T676" s="1"/>
    </row>
    <row r="677" customFormat="false" ht="15.75" hidden="false" customHeight="false" outlineLevel="0" collapsed="false">
      <c r="B677" s="9"/>
      <c r="C677" s="1"/>
      <c r="D677" s="72"/>
      <c r="E677" s="9"/>
      <c r="F677" s="9"/>
      <c r="G677" s="9"/>
      <c r="H677" s="1"/>
      <c r="I677" s="1"/>
      <c r="J677" s="1"/>
      <c r="K677" s="77"/>
      <c r="L677" s="9"/>
      <c r="M677" s="9"/>
      <c r="N677" s="9"/>
      <c r="O677" s="1"/>
      <c r="P677" s="1"/>
      <c r="Q677" s="1"/>
      <c r="R677" s="1"/>
      <c r="S677" s="1"/>
      <c r="T677" s="1"/>
    </row>
    <row r="678" customFormat="false" ht="15.75" hidden="false" customHeight="false" outlineLevel="0" collapsed="false">
      <c r="B678" s="9"/>
      <c r="C678" s="1"/>
      <c r="D678" s="72"/>
      <c r="E678" s="9"/>
      <c r="F678" s="9"/>
      <c r="G678" s="9"/>
      <c r="H678" s="1"/>
      <c r="I678" s="1"/>
      <c r="J678" s="1"/>
      <c r="K678" s="77"/>
      <c r="L678" s="9"/>
      <c r="M678" s="9"/>
      <c r="N678" s="9"/>
      <c r="O678" s="1"/>
      <c r="P678" s="1"/>
      <c r="Q678" s="1"/>
      <c r="R678" s="1"/>
      <c r="S678" s="1"/>
      <c r="T678" s="1"/>
    </row>
    <row r="679" customFormat="false" ht="15.75" hidden="false" customHeight="false" outlineLevel="0" collapsed="false">
      <c r="B679" s="9"/>
      <c r="C679" s="1"/>
      <c r="D679" s="72"/>
      <c r="E679" s="9"/>
      <c r="F679" s="9"/>
      <c r="G679" s="9"/>
      <c r="H679" s="1"/>
      <c r="I679" s="1"/>
      <c r="J679" s="1"/>
      <c r="K679" s="77"/>
      <c r="L679" s="9"/>
      <c r="M679" s="9"/>
      <c r="N679" s="9"/>
      <c r="O679" s="1"/>
      <c r="P679" s="1"/>
      <c r="Q679" s="1"/>
      <c r="R679" s="1"/>
      <c r="S679" s="1"/>
      <c r="T679" s="1"/>
    </row>
    <row r="680" customFormat="false" ht="15.75" hidden="false" customHeight="false" outlineLevel="0" collapsed="false">
      <c r="B680" s="9"/>
      <c r="C680" s="1"/>
      <c r="D680" s="72"/>
      <c r="E680" s="9"/>
      <c r="F680" s="9"/>
      <c r="G680" s="9"/>
      <c r="H680" s="1"/>
      <c r="I680" s="1"/>
      <c r="J680" s="1"/>
      <c r="K680" s="77"/>
      <c r="L680" s="9"/>
      <c r="M680" s="9"/>
      <c r="N680" s="9"/>
      <c r="O680" s="1"/>
      <c r="P680" s="1"/>
      <c r="Q680" s="1"/>
      <c r="R680" s="1"/>
      <c r="S680" s="1"/>
      <c r="T680" s="1"/>
    </row>
    <row r="681" customFormat="false" ht="15.75" hidden="false" customHeight="false" outlineLevel="0" collapsed="false">
      <c r="B681" s="9"/>
      <c r="C681" s="1"/>
      <c r="D681" s="72"/>
      <c r="E681" s="9"/>
      <c r="F681" s="9"/>
      <c r="G681" s="9"/>
      <c r="H681" s="1"/>
      <c r="I681" s="1"/>
      <c r="J681" s="1"/>
      <c r="K681" s="77"/>
      <c r="L681" s="9"/>
      <c r="M681" s="9"/>
      <c r="N681" s="9"/>
      <c r="O681" s="1"/>
      <c r="P681" s="1"/>
      <c r="Q681" s="1"/>
      <c r="R681" s="1"/>
      <c r="S681" s="1"/>
      <c r="T681" s="1"/>
    </row>
    <row r="682" customFormat="false" ht="15.75" hidden="false" customHeight="false" outlineLevel="0" collapsed="false">
      <c r="B682" s="9"/>
      <c r="C682" s="1"/>
      <c r="D682" s="72"/>
      <c r="E682" s="9"/>
      <c r="F682" s="9"/>
      <c r="G682" s="9"/>
      <c r="H682" s="1"/>
      <c r="I682" s="1"/>
      <c r="J682" s="1"/>
      <c r="K682" s="77"/>
      <c r="L682" s="9"/>
      <c r="M682" s="9"/>
      <c r="N682" s="9"/>
      <c r="O682" s="1"/>
      <c r="P682" s="1"/>
      <c r="Q682" s="1"/>
      <c r="R682" s="1"/>
      <c r="S682" s="1"/>
      <c r="T682" s="1"/>
    </row>
    <row r="683" customFormat="false" ht="15.75" hidden="false" customHeight="false" outlineLevel="0" collapsed="false">
      <c r="B683" s="9"/>
      <c r="C683" s="1"/>
      <c r="D683" s="72"/>
      <c r="E683" s="9"/>
      <c r="F683" s="9"/>
      <c r="G683" s="9"/>
      <c r="H683" s="1"/>
      <c r="I683" s="1"/>
      <c r="J683" s="1"/>
      <c r="K683" s="77"/>
      <c r="L683" s="9"/>
      <c r="M683" s="9"/>
      <c r="N683" s="9"/>
      <c r="O683" s="1"/>
      <c r="P683" s="1"/>
      <c r="Q683" s="1"/>
      <c r="R683" s="1"/>
      <c r="S683" s="1"/>
      <c r="T683" s="1"/>
    </row>
    <row r="684" customFormat="false" ht="15.75" hidden="false" customHeight="false" outlineLevel="0" collapsed="false">
      <c r="B684" s="9"/>
      <c r="C684" s="1"/>
      <c r="D684" s="72"/>
      <c r="E684" s="9"/>
      <c r="F684" s="9"/>
      <c r="G684" s="9"/>
      <c r="H684" s="1"/>
      <c r="I684" s="1"/>
      <c r="J684" s="1"/>
      <c r="K684" s="77"/>
      <c r="L684" s="9"/>
      <c r="M684" s="9"/>
      <c r="N684" s="9"/>
      <c r="O684" s="1"/>
      <c r="P684" s="1"/>
      <c r="Q684" s="1"/>
      <c r="R684" s="1"/>
      <c r="S684" s="1"/>
      <c r="T684" s="1"/>
    </row>
    <row r="685" customFormat="false" ht="15.75" hidden="false" customHeight="false" outlineLevel="0" collapsed="false">
      <c r="B685" s="9"/>
      <c r="C685" s="1"/>
      <c r="D685" s="72"/>
      <c r="E685" s="9"/>
      <c r="F685" s="9"/>
      <c r="G685" s="9"/>
      <c r="H685" s="1"/>
      <c r="I685" s="1"/>
      <c r="J685" s="1"/>
      <c r="K685" s="77"/>
      <c r="L685" s="9"/>
      <c r="M685" s="9"/>
      <c r="N685" s="9"/>
      <c r="O685" s="1"/>
      <c r="P685" s="1"/>
      <c r="Q685" s="1"/>
      <c r="R685" s="1"/>
      <c r="S685" s="1"/>
      <c r="T685" s="1"/>
    </row>
    <row r="686" customFormat="false" ht="15.75" hidden="false" customHeight="false" outlineLevel="0" collapsed="false">
      <c r="B686" s="9"/>
      <c r="C686" s="1"/>
      <c r="D686" s="72"/>
      <c r="E686" s="9"/>
      <c r="F686" s="9"/>
      <c r="G686" s="9"/>
      <c r="H686" s="1"/>
      <c r="I686" s="1"/>
      <c r="J686" s="1"/>
      <c r="K686" s="77"/>
      <c r="L686" s="9"/>
      <c r="M686" s="9"/>
      <c r="N686" s="9"/>
      <c r="O686" s="1"/>
      <c r="P686" s="1"/>
      <c r="Q686" s="1"/>
      <c r="R686" s="1"/>
      <c r="S686" s="1"/>
      <c r="T686" s="1"/>
    </row>
    <row r="687" customFormat="false" ht="15.75" hidden="false" customHeight="false" outlineLevel="0" collapsed="false">
      <c r="B687" s="9"/>
      <c r="C687" s="1"/>
      <c r="D687" s="72"/>
      <c r="E687" s="9"/>
      <c r="F687" s="9"/>
      <c r="G687" s="9"/>
      <c r="H687" s="1"/>
      <c r="I687" s="1"/>
      <c r="J687" s="1"/>
      <c r="K687" s="77"/>
      <c r="L687" s="9"/>
      <c r="M687" s="9"/>
      <c r="N687" s="9"/>
      <c r="O687" s="1"/>
      <c r="P687" s="1"/>
      <c r="Q687" s="1"/>
      <c r="R687" s="1"/>
      <c r="S687" s="1"/>
      <c r="T687" s="1"/>
    </row>
    <row r="688" customFormat="false" ht="15.75" hidden="false" customHeight="false" outlineLevel="0" collapsed="false">
      <c r="B688" s="9"/>
      <c r="C688" s="1"/>
      <c r="D688" s="72"/>
      <c r="E688" s="9"/>
      <c r="F688" s="9"/>
      <c r="G688" s="9"/>
      <c r="H688" s="1"/>
      <c r="I688" s="1"/>
      <c r="J688" s="1"/>
      <c r="K688" s="77"/>
      <c r="L688" s="9"/>
      <c r="M688" s="9"/>
      <c r="N688" s="9"/>
      <c r="O688" s="1"/>
      <c r="P688" s="1"/>
      <c r="Q688" s="1"/>
      <c r="R688" s="1"/>
      <c r="S688" s="1"/>
      <c r="T688" s="1"/>
    </row>
    <row r="689" customFormat="false" ht="15.75" hidden="false" customHeight="false" outlineLevel="0" collapsed="false">
      <c r="B689" s="9"/>
      <c r="C689" s="1"/>
      <c r="D689" s="72"/>
      <c r="E689" s="9"/>
      <c r="F689" s="9"/>
      <c r="G689" s="9"/>
      <c r="H689" s="1"/>
      <c r="I689" s="1"/>
      <c r="J689" s="1"/>
      <c r="K689" s="77"/>
      <c r="L689" s="9"/>
      <c r="M689" s="9"/>
      <c r="N689" s="9"/>
      <c r="O689" s="1"/>
      <c r="P689" s="1"/>
      <c r="Q689" s="1"/>
      <c r="R689" s="1"/>
      <c r="S689" s="1"/>
      <c r="T689" s="1"/>
    </row>
    <row r="690" customFormat="false" ht="15.75" hidden="false" customHeight="false" outlineLevel="0" collapsed="false">
      <c r="B690" s="9"/>
      <c r="C690" s="1"/>
      <c r="D690" s="72"/>
      <c r="E690" s="9"/>
      <c r="F690" s="9"/>
      <c r="G690" s="9"/>
      <c r="H690" s="1"/>
      <c r="I690" s="1"/>
      <c r="J690" s="1"/>
      <c r="K690" s="77"/>
      <c r="L690" s="9"/>
      <c r="M690" s="9"/>
      <c r="N690" s="9"/>
      <c r="O690" s="1"/>
      <c r="P690" s="1"/>
      <c r="Q690" s="1"/>
      <c r="R690" s="1"/>
      <c r="S690" s="1"/>
      <c r="T690" s="1"/>
    </row>
    <row r="691" customFormat="false" ht="15.75" hidden="false" customHeight="false" outlineLevel="0" collapsed="false">
      <c r="B691" s="9"/>
      <c r="C691" s="1"/>
      <c r="D691" s="72"/>
      <c r="E691" s="9"/>
      <c r="F691" s="9"/>
      <c r="G691" s="9"/>
      <c r="H691" s="1"/>
      <c r="I691" s="1"/>
      <c r="J691" s="1"/>
      <c r="K691" s="77"/>
      <c r="L691" s="9"/>
      <c r="M691" s="9"/>
      <c r="N691" s="9"/>
      <c r="O691" s="1"/>
      <c r="P691" s="1"/>
      <c r="Q691" s="1"/>
      <c r="R691" s="1"/>
      <c r="S691" s="1"/>
      <c r="T691" s="1"/>
    </row>
    <row r="692" customFormat="false" ht="15.75" hidden="false" customHeight="false" outlineLevel="0" collapsed="false">
      <c r="B692" s="9"/>
      <c r="C692" s="1"/>
      <c r="D692" s="72"/>
      <c r="E692" s="9"/>
      <c r="F692" s="9"/>
      <c r="G692" s="9"/>
      <c r="H692" s="1"/>
      <c r="I692" s="1"/>
      <c r="J692" s="1"/>
      <c r="K692" s="77"/>
      <c r="L692" s="9"/>
      <c r="M692" s="9"/>
      <c r="N692" s="9"/>
      <c r="O692" s="1"/>
      <c r="P692" s="1"/>
      <c r="Q692" s="1"/>
      <c r="R692" s="1"/>
      <c r="S692" s="1"/>
      <c r="T692" s="1"/>
    </row>
    <row r="693" customFormat="false" ht="15.75" hidden="false" customHeight="false" outlineLevel="0" collapsed="false">
      <c r="B693" s="9"/>
      <c r="C693" s="1"/>
      <c r="D693" s="72"/>
      <c r="E693" s="9"/>
      <c r="F693" s="9"/>
      <c r="G693" s="9"/>
      <c r="H693" s="1"/>
      <c r="I693" s="1"/>
      <c r="J693" s="1"/>
      <c r="K693" s="77"/>
      <c r="L693" s="9"/>
      <c r="M693" s="9"/>
      <c r="N693" s="9"/>
      <c r="O693" s="1"/>
      <c r="P693" s="1"/>
      <c r="Q693" s="1"/>
      <c r="R693" s="1"/>
      <c r="S693" s="1"/>
      <c r="T693" s="1"/>
    </row>
    <row r="694" customFormat="false" ht="15.75" hidden="false" customHeight="false" outlineLevel="0" collapsed="false">
      <c r="B694" s="9"/>
      <c r="C694" s="1"/>
      <c r="D694" s="72"/>
      <c r="E694" s="9"/>
      <c r="F694" s="9"/>
      <c r="G694" s="9"/>
      <c r="H694" s="1"/>
      <c r="I694" s="1"/>
      <c r="J694" s="1"/>
      <c r="K694" s="77"/>
      <c r="L694" s="9"/>
      <c r="M694" s="9"/>
      <c r="N694" s="9"/>
      <c r="O694" s="1"/>
      <c r="P694" s="1"/>
      <c r="Q694" s="1"/>
      <c r="R694" s="1"/>
      <c r="S694" s="1"/>
      <c r="T694" s="1"/>
    </row>
    <row r="695" customFormat="false" ht="15.75" hidden="false" customHeight="false" outlineLevel="0" collapsed="false">
      <c r="B695" s="9"/>
      <c r="C695" s="1"/>
      <c r="D695" s="72"/>
      <c r="E695" s="9"/>
      <c r="F695" s="9"/>
      <c r="G695" s="9"/>
      <c r="H695" s="1"/>
      <c r="I695" s="1"/>
      <c r="J695" s="1"/>
      <c r="K695" s="77"/>
      <c r="L695" s="9"/>
      <c r="M695" s="9"/>
      <c r="N695" s="9"/>
      <c r="O695" s="1"/>
      <c r="P695" s="1"/>
      <c r="Q695" s="1"/>
      <c r="R695" s="1"/>
      <c r="S695" s="1"/>
      <c r="T695" s="1"/>
    </row>
    <row r="696" customFormat="false" ht="15.75" hidden="false" customHeight="false" outlineLevel="0" collapsed="false">
      <c r="B696" s="9"/>
      <c r="C696" s="1"/>
      <c r="D696" s="72"/>
      <c r="E696" s="9"/>
      <c r="F696" s="9"/>
      <c r="G696" s="9"/>
      <c r="H696" s="1"/>
      <c r="I696" s="1"/>
      <c r="J696" s="1"/>
      <c r="K696" s="77"/>
      <c r="L696" s="9"/>
      <c r="M696" s="9"/>
      <c r="N696" s="9"/>
      <c r="O696" s="1"/>
      <c r="P696" s="1"/>
      <c r="Q696" s="1"/>
      <c r="R696" s="1"/>
      <c r="S696" s="1"/>
      <c r="T696" s="1"/>
    </row>
    <row r="697" customFormat="false" ht="15.75" hidden="false" customHeight="false" outlineLevel="0" collapsed="false">
      <c r="B697" s="9"/>
      <c r="C697" s="1"/>
      <c r="D697" s="72"/>
      <c r="E697" s="9"/>
      <c r="F697" s="9"/>
      <c r="G697" s="9"/>
      <c r="H697" s="1"/>
      <c r="I697" s="1"/>
      <c r="J697" s="1"/>
      <c r="K697" s="77"/>
      <c r="L697" s="9"/>
      <c r="M697" s="9"/>
      <c r="N697" s="9"/>
      <c r="O697" s="1"/>
      <c r="P697" s="1"/>
      <c r="Q697" s="1"/>
      <c r="R697" s="1"/>
      <c r="S697" s="1"/>
      <c r="T697" s="1"/>
    </row>
    <row r="698" customFormat="false" ht="15.75" hidden="false" customHeight="false" outlineLevel="0" collapsed="false">
      <c r="B698" s="9"/>
      <c r="C698" s="1"/>
      <c r="D698" s="72"/>
      <c r="E698" s="9"/>
      <c r="F698" s="9"/>
      <c r="G698" s="9"/>
      <c r="H698" s="1"/>
      <c r="I698" s="1"/>
      <c r="J698" s="1"/>
      <c r="K698" s="77"/>
      <c r="L698" s="9"/>
      <c r="M698" s="9"/>
      <c r="N698" s="9"/>
      <c r="O698" s="1"/>
      <c r="P698" s="1"/>
      <c r="Q698" s="1"/>
      <c r="R698" s="1"/>
      <c r="S698" s="1"/>
      <c r="T698" s="1"/>
    </row>
    <row r="699" customFormat="false" ht="15.75" hidden="false" customHeight="false" outlineLevel="0" collapsed="false">
      <c r="B699" s="9"/>
      <c r="C699" s="1"/>
      <c r="D699" s="72"/>
      <c r="E699" s="9"/>
      <c r="F699" s="9"/>
      <c r="G699" s="9"/>
      <c r="H699" s="1"/>
      <c r="I699" s="1"/>
      <c r="J699" s="1"/>
      <c r="K699" s="77"/>
      <c r="L699" s="9"/>
      <c r="M699" s="9"/>
      <c r="N699" s="9"/>
      <c r="O699" s="1"/>
      <c r="P699" s="1"/>
      <c r="Q699" s="1"/>
      <c r="R699" s="1"/>
      <c r="S699" s="1"/>
      <c r="T699" s="1"/>
    </row>
    <row r="700" customFormat="false" ht="15.75" hidden="false" customHeight="false" outlineLevel="0" collapsed="false">
      <c r="B700" s="9"/>
      <c r="C700" s="1"/>
      <c r="D700" s="72"/>
      <c r="E700" s="9"/>
      <c r="F700" s="9"/>
      <c r="G700" s="9"/>
      <c r="H700" s="1"/>
      <c r="I700" s="1"/>
      <c r="J700" s="1"/>
      <c r="K700" s="77"/>
      <c r="L700" s="9"/>
      <c r="M700" s="9"/>
      <c r="N700" s="9"/>
      <c r="O700" s="1"/>
      <c r="P700" s="1"/>
      <c r="Q700" s="1"/>
      <c r="R700" s="1"/>
      <c r="S700" s="1"/>
      <c r="T700" s="1"/>
    </row>
    <row r="701" customFormat="false" ht="15.75" hidden="false" customHeight="false" outlineLevel="0" collapsed="false">
      <c r="B701" s="9"/>
      <c r="C701" s="1"/>
      <c r="D701" s="72"/>
      <c r="E701" s="9"/>
      <c r="F701" s="9"/>
      <c r="G701" s="9"/>
      <c r="H701" s="1"/>
      <c r="I701" s="1"/>
      <c r="J701" s="1"/>
      <c r="K701" s="77"/>
      <c r="L701" s="9"/>
      <c r="M701" s="9"/>
      <c r="N701" s="9"/>
      <c r="O701" s="1"/>
      <c r="P701" s="1"/>
      <c r="Q701" s="1"/>
      <c r="R701" s="1"/>
      <c r="S701" s="1"/>
      <c r="T701" s="1"/>
    </row>
    <row r="702" customFormat="false" ht="15.75" hidden="false" customHeight="false" outlineLevel="0" collapsed="false">
      <c r="B702" s="9"/>
      <c r="C702" s="1"/>
      <c r="D702" s="72"/>
      <c r="E702" s="9"/>
      <c r="F702" s="9"/>
      <c r="G702" s="9"/>
      <c r="H702" s="1"/>
      <c r="I702" s="1"/>
      <c r="J702" s="1"/>
      <c r="K702" s="77"/>
      <c r="L702" s="9"/>
      <c r="M702" s="9"/>
      <c r="N702" s="9"/>
      <c r="O702" s="1"/>
      <c r="P702" s="1"/>
      <c r="Q702" s="1"/>
      <c r="R702" s="1"/>
      <c r="S702" s="1"/>
      <c r="T702" s="1"/>
    </row>
    <row r="703" customFormat="false" ht="15.75" hidden="false" customHeight="false" outlineLevel="0" collapsed="false">
      <c r="B703" s="9"/>
      <c r="C703" s="1"/>
      <c r="D703" s="72"/>
      <c r="E703" s="9"/>
      <c r="F703" s="9"/>
      <c r="G703" s="9"/>
      <c r="H703" s="1"/>
      <c r="I703" s="1"/>
      <c r="J703" s="1"/>
      <c r="K703" s="77"/>
      <c r="L703" s="9"/>
      <c r="M703" s="9"/>
      <c r="N703" s="9"/>
      <c r="O703" s="1"/>
      <c r="P703" s="1"/>
      <c r="Q703" s="1"/>
      <c r="R703" s="1"/>
      <c r="S703" s="1"/>
      <c r="T703" s="1"/>
    </row>
    <row r="704" customFormat="false" ht="15.75" hidden="false" customHeight="false" outlineLevel="0" collapsed="false">
      <c r="B704" s="9"/>
      <c r="C704" s="1"/>
      <c r="D704" s="72"/>
      <c r="E704" s="9"/>
      <c r="F704" s="9"/>
      <c r="G704" s="9"/>
      <c r="H704" s="1"/>
      <c r="I704" s="1"/>
      <c r="J704" s="1"/>
      <c r="K704" s="77"/>
      <c r="L704" s="9"/>
      <c r="M704" s="9"/>
      <c r="N704" s="9"/>
      <c r="O704" s="1"/>
      <c r="P704" s="1"/>
      <c r="Q704" s="1"/>
      <c r="R704" s="1"/>
      <c r="S704" s="1"/>
      <c r="T704" s="1"/>
    </row>
    <row r="705" customFormat="false" ht="15.75" hidden="false" customHeight="false" outlineLevel="0" collapsed="false">
      <c r="B705" s="9"/>
      <c r="C705" s="1"/>
      <c r="D705" s="72"/>
      <c r="E705" s="9"/>
      <c r="F705" s="9"/>
      <c r="G705" s="9"/>
      <c r="H705" s="1"/>
      <c r="I705" s="1"/>
      <c r="J705" s="1"/>
      <c r="K705" s="77"/>
      <c r="L705" s="9"/>
      <c r="M705" s="9"/>
      <c r="N705" s="9"/>
      <c r="O705" s="1"/>
      <c r="P705" s="1"/>
      <c r="Q705" s="1"/>
      <c r="R705" s="1"/>
      <c r="S705" s="1"/>
      <c r="T705" s="1"/>
    </row>
    <row r="706" customFormat="false" ht="15.75" hidden="false" customHeight="false" outlineLevel="0" collapsed="false">
      <c r="B706" s="9"/>
      <c r="C706" s="1"/>
      <c r="D706" s="72"/>
      <c r="E706" s="9"/>
      <c r="F706" s="9"/>
      <c r="G706" s="9"/>
      <c r="H706" s="1"/>
      <c r="I706" s="1"/>
      <c r="J706" s="1"/>
      <c r="K706" s="77"/>
      <c r="L706" s="9"/>
      <c r="M706" s="9"/>
      <c r="N706" s="9"/>
      <c r="O706" s="1"/>
      <c r="P706" s="1"/>
      <c r="Q706" s="1"/>
      <c r="R706" s="1"/>
      <c r="S706" s="1"/>
      <c r="T706" s="1"/>
    </row>
    <row r="707" customFormat="false" ht="15.75" hidden="false" customHeight="false" outlineLevel="0" collapsed="false">
      <c r="B707" s="9"/>
      <c r="C707" s="1"/>
      <c r="D707" s="72"/>
      <c r="E707" s="9"/>
      <c r="F707" s="9"/>
      <c r="G707" s="9"/>
      <c r="H707" s="1"/>
      <c r="I707" s="1"/>
      <c r="J707" s="1"/>
      <c r="K707" s="77"/>
      <c r="L707" s="9"/>
      <c r="M707" s="9"/>
      <c r="N707" s="9"/>
      <c r="O707" s="1"/>
      <c r="P707" s="1"/>
      <c r="Q707" s="1"/>
      <c r="R707" s="1"/>
      <c r="S707" s="1"/>
      <c r="T707" s="1"/>
    </row>
    <row r="708" customFormat="false" ht="15.75" hidden="false" customHeight="false" outlineLevel="0" collapsed="false">
      <c r="B708" s="9"/>
      <c r="C708" s="1"/>
      <c r="D708" s="72"/>
      <c r="E708" s="9"/>
      <c r="F708" s="9"/>
      <c r="G708" s="9"/>
      <c r="H708" s="1"/>
      <c r="I708" s="1"/>
      <c r="J708" s="1"/>
      <c r="K708" s="77"/>
      <c r="L708" s="9"/>
      <c r="M708" s="9"/>
      <c r="N708" s="9"/>
      <c r="O708" s="1"/>
      <c r="P708" s="1"/>
      <c r="Q708" s="1"/>
      <c r="R708" s="1"/>
      <c r="S708" s="1"/>
      <c r="T708" s="1"/>
    </row>
    <row r="709" customFormat="false" ht="15.75" hidden="false" customHeight="false" outlineLevel="0" collapsed="false">
      <c r="B709" s="9"/>
      <c r="C709" s="1"/>
      <c r="D709" s="72"/>
      <c r="E709" s="9"/>
      <c r="F709" s="9"/>
      <c r="G709" s="9"/>
      <c r="H709" s="1"/>
      <c r="I709" s="1"/>
      <c r="J709" s="1"/>
      <c r="K709" s="77"/>
      <c r="L709" s="9"/>
      <c r="M709" s="9"/>
      <c r="N709" s="9"/>
      <c r="O709" s="1"/>
      <c r="P709" s="1"/>
      <c r="Q709" s="1"/>
      <c r="R709" s="1"/>
      <c r="S709" s="1"/>
      <c r="T709" s="1"/>
    </row>
    <row r="710" customFormat="false" ht="15.75" hidden="false" customHeight="false" outlineLevel="0" collapsed="false">
      <c r="B710" s="9"/>
      <c r="C710" s="1"/>
      <c r="D710" s="72"/>
      <c r="E710" s="9"/>
      <c r="F710" s="9"/>
      <c r="G710" s="9"/>
      <c r="H710" s="1"/>
      <c r="I710" s="1"/>
      <c r="J710" s="1"/>
      <c r="K710" s="77"/>
      <c r="L710" s="9"/>
      <c r="M710" s="9"/>
      <c r="N710" s="9"/>
      <c r="O710" s="1"/>
      <c r="P710" s="1"/>
      <c r="Q710" s="1"/>
      <c r="R710" s="1"/>
      <c r="S710" s="1"/>
      <c r="T710" s="1"/>
    </row>
    <row r="711" customFormat="false" ht="15.75" hidden="false" customHeight="false" outlineLevel="0" collapsed="false">
      <c r="B711" s="9"/>
      <c r="C711" s="1"/>
      <c r="D711" s="72"/>
      <c r="E711" s="9"/>
      <c r="F711" s="9"/>
      <c r="G711" s="9"/>
      <c r="H711" s="1"/>
      <c r="I711" s="1"/>
      <c r="J711" s="1"/>
      <c r="K711" s="77"/>
      <c r="L711" s="9"/>
      <c r="M711" s="9"/>
      <c r="N711" s="9"/>
      <c r="O711" s="1"/>
      <c r="P711" s="1"/>
      <c r="Q711" s="1"/>
      <c r="R711" s="1"/>
      <c r="S711" s="1"/>
      <c r="T711" s="1"/>
    </row>
    <row r="712" customFormat="false" ht="15.75" hidden="false" customHeight="false" outlineLevel="0" collapsed="false">
      <c r="B712" s="9"/>
      <c r="C712" s="1"/>
      <c r="D712" s="72"/>
      <c r="E712" s="9"/>
      <c r="F712" s="9"/>
      <c r="G712" s="9"/>
      <c r="H712" s="1"/>
      <c r="I712" s="1"/>
      <c r="J712" s="1"/>
      <c r="K712" s="77"/>
      <c r="L712" s="9"/>
      <c r="M712" s="9"/>
      <c r="N712" s="9"/>
      <c r="O712" s="1"/>
      <c r="P712" s="1"/>
      <c r="Q712" s="1"/>
      <c r="R712" s="1"/>
      <c r="S712" s="1"/>
      <c r="T712" s="1"/>
    </row>
    <row r="713" customFormat="false" ht="15.75" hidden="false" customHeight="false" outlineLevel="0" collapsed="false">
      <c r="B713" s="9"/>
      <c r="C713" s="1"/>
      <c r="D713" s="72"/>
      <c r="E713" s="9"/>
      <c r="F713" s="9"/>
      <c r="G713" s="9"/>
      <c r="H713" s="1"/>
      <c r="I713" s="1"/>
      <c r="J713" s="1"/>
      <c r="K713" s="77"/>
      <c r="L713" s="9"/>
      <c r="M713" s="9"/>
      <c r="N713" s="9"/>
      <c r="O713" s="1"/>
      <c r="P713" s="1"/>
      <c r="Q713" s="1"/>
      <c r="R713" s="1"/>
      <c r="S713" s="1"/>
      <c r="T713" s="1"/>
    </row>
    <row r="714" customFormat="false" ht="15.75" hidden="false" customHeight="false" outlineLevel="0" collapsed="false">
      <c r="B714" s="9"/>
      <c r="C714" s="1"/>
      <c r="D714" s="72"/>
      <c r="E714" s="9"/>
      <c r="F714" s="9"/>
      <c r="G714" s="9"/>
      <c r="H714" s="1"/>
      <c r="I714" s="1"/>
      <c r="J714" s="1"/>
      <c r="K714" s="77"/>
      <c r="L714" s="9"/>
      <c r="M714" s="9"/>
      <c r="N714" s="9"/>
      <c r="O714" s="1"/>
      <c r="P714" s="1"/>
      <c r="Q714" s="1"/>
      <c r="R714" s="1"/>
      <c r="S714" s="1"/>
      <c r="T714" s="1"/>
    </row>
    <row r="715" customFormat="false" ht="15.75" hidden="false" customHeight="false" outlineLevel="0" collapsed="false">
      <c r="B715" s="9"/>
      <c r="C715" s="1"/>
      <c r="D715" s="72"/>
      <c r="E715" s="9"/>
      <c r="F715" s="9"/>
      <c r="G715" s="9"/>
      <c r="H715" s="1"/>
      <c r="I715" s="1"/>
      <c r="J715" s="1"/>
      <c r="K715" s="77"/>
      <c r="L715" s="9"/>
      <c r="M715" s="9"/>
      <c r="N715" s="9"/>
      <c r="O715" s="1"/>
      <c r="P715" s="1"/>
      <c r="Q715" s="1"/>
      <c r="R715" s="1"/>
      <c r="S715" s="1"/>
      <c r="T715" s="1"/>
    </row>
    <row r="716" customFormat="false" ht="15.75" hidden="false" customHeight="false" outlineLevel="0" collapsed="false">
      <c r="B716" s="9"/>
      <c r="C716" s="1"/>
      <c r="D716" s="72"/>
      <c r="E716" s="9"/>
      <c r="F716" s="9"/>
      <c r="G716" s="9"/>
      <c r="H716" s="1"/>
      <c r="I716" s="1"/>
      <c r="J716" s="1"/>
      <c r="K716" s="77"/>
      <c r="L716" s="9"/>
      <c r="M716" s="9"/>
      <c r="N716" s="9"/>
      <c r="O716" s="1"/>
      <c r="P716" s="1"/>
      <c r="Q716" s="1"/>
      <c r="R716" s="1"/>
      <c r="S716" s="1"/>
      <c r="T716" s="1"/>
    </row>
    <row r="717" customFormat="false" ht="15.75" hidden="false" customHeight="false" outlineLevel="0" collapsed="false">
      <c r="B717" s="9"/>
      <c r="C717" s="1"/>
      <c r="D717" s="72"/>
      <c r="E717" s="9"/>
      <c r="F717" s="9"/>
      <c r="G717" s="9"/>
      <c r="H717" s="1"/>
      <c r="I717" s="1"/>
      <c r="J717" s="1"/>
      <c r="K717" s="77"/>
      <c r="L717" s="9"/>
      <c r="M717" s="9"/>
      <c r="N717" s="9"/>
      <c r="O717" s="1"/>
      <c r="P717" s="1"/>
      <c r="Q717" s="1"/>
      <c r="R717" s="1"/>
      <c r="S717" s="1"/>
      <c r="T717" s="1"/>
    </row>
    <row r="718" customFormat="false" ht="15.75" hidden="false" customHeight="false" outlineLevel="0" collapsed="false">
      <c r="B718" s="9"/>
      <c r="C718" s="1"/>
      <c r="D718" s="72"/>
      <c r="E718" s="9"/>
      <c r="F718" s="9"/>
      <c r="G718" s="9"/>
      <c r="H718" s="1"/>
      <c r="I718" s="1"/>
      <c r="J718" s="1"/>
      <c r="K718" s="77"/>
      <c r="L718" s="9"/>
      <c r="M718" s="9"/>
      <c r="N718" s="9"/>
      <c r="O718" s="1"/>
      <c r="P718" s="1"/>
      <c r="Q718" s="1"/>
      <c r="R718" s="1"/>
      <c r="S718" s="1"/>
      <c r="T718" s="1"/>
    </row>
    <row r="719" customFormat="false" ht="15.75" hidden="false" customHeight="false" outlineLevel="0" collapsed="false">
      <c r="B719" s="9"/>
      <c r="C719" s="1"/>
      <c r="D719" s="72"/>
      <c r="E719" s="9"/>
      <c r="F719" s="9"/>
      <c r="G719" s="9"/>
      <c r="H719" s="1"/>
      <c r="I719" s="1"/>
      <c r="J719" s="1"/>
      <c r="K719" s="77"/>
      <c r="L719" s="9"/>
      <c r="M719" s="9"/>
      <c r="N719" s="9"/>
      <c r="O719" s="1"/>
      <c r="P719" s="1"/>
      <c r="Q719" s="1"/>
      <c r="R719" s="1"/>
      <c r="S719" s="1"/>
      <c r="T719" s="1"/>
    </row>
    <row r="720" customFormat="false" ht="15.75" hidden="false" customHeight="false" outlineLevel="0" collapsed="false">
      <c r="B720" s="9"/>
      <c r="C720" s="1"/>
      <c r="D720" s="72"/>
      <c r="E720" s="9"/>
      <c r="F720" s="9"/>
      <c r="G720" s="9"/>
      <c r="H720" s="1"/>
      <c r="I720" s="1"/>
      <c r="J720" s="1"/>
      <c r="K720" s="77"/>
      <c r="L720" s="9"/>
      <c r="M720" s="9"/>
      <c r="N720" s="9"/>
      <c r="O720" s="1"/>
      <c r="P720" s="1"/>
      <c r="Q720" s="1"/>
      <c r="R720" s="1"/>
      <c r="S720" s="1"/>
      <c r="T720" s="1"/>
    </row>
    <row r="721" customFormat="false" ht="15.75" hidden="false" customHeight="false" outlineLevel="0" collapsed="false">
      <c r="B721" s="9"/>
      <c r="C721" s="1"/>
      <c r="D721" s="72"/>
      <c r="E721" s="9"/>
      <c r="F721" s="9"/>
      <c r="G721" s="9"/>
      <c r="H721" s="1"/>
      <c r="I721" s="1"/>
      <c r="J721" s="1"/>
      <c r="K721" s="77"/>
      <c r="L721" s="9"/>
      <c r="M721" s="9"/>
      <c r="N721" s="9"/>
      <c r="O721" s="1"/>
      <c r="P721" s="1"/>
      <c r="Q721" s="1"/>
      <c r="R721" s="1"/>
      <c r="S721" s="1"/>
      <c r="T721" s="1"/>
    </row>
    <row r="722" customFormat="false" ht="15.75" hidden="false" customHeight="false" outlineLevel="0" collapsed="false">
      <c r="B722" s="9"/>
      <c r="C722" s="1"/>
      <c r="D722" s="72"/>
      <c r="E722" s="9"/>
      <c r="F722" s="9"/>
      <c r="G722" s="9"/>
      <c r="H722" s="1"/>
      <c r="I722" s="1"/>
      <c r="J722" s="1"/>
      <c r="K722" s="77"/>
      <c r="L722" s="9"/>
      <c r="M722" s="9"/>
      <c r="N722" s="9"/>
      <c r="O722" s="1"/>
      <c r="P722" s="1"/>
      <c r="Q722" s="1"/>
      <c r="R722" s="1"/>
      <c r="S722" s="1"/>
      <c r="T722" s="1"/>
    </row>
    <row r="723" customFormat="false" ht="15.75" hidden="false" customHeight="false" outlineLevel="0" collapsed="false">
      <c r="B723" s="9"/>
      <c r="C723" s="1"/>
      <c r="D723" s="72"/>
      <c r="E723" s="9"/>
      <c r="F723" s="9"/>
      <c r="G723" s="9"/>
      <c r="H723" s="1"/>
      <c r="I723" s="1"/>
      <c r="J723" s="1"/>
      <c r="K723" s="77"/>
      <c r="L723" s="9"/>
      <c r="M723" s="9"/>
      <c r="N723" s="9"/>
      <c r="O723" s="1"/>
      <c r="P723" s="1"/>
      <c r="Q723" s="1"/>
      <c r="R723" s="1"/>
      <c r="S723" s="1"/>
      <c r="T723" s="1"/>
    </row>
    <row r="724" customFormat="false" ht="15.75" hidden="false" customHeight="false" outlineLevel="0" collapsed="false">
      <c r="B724" s="9"/>
      <c r="C724" s="1"/>
      <c r="D724" s="72"/>
      <c r="E724" s="9"/>
      <c r="F724" s="9"/>
      <c r="G724" s="9"/>
      <c r="H724" s="1"/>
      <c r="I724" s="1"/>
      <c r="J724" s="1"/>
      <c r="K724" s="77"/>
      <c r="L724" s="9"/>
      <c r="M724" s="9"/>
      <c r="N724" s="9"/>
      <c r="O724" s="1"/>
      <c r="P724" s="1"/>
      <c r="Q724" s="1"/>
      <c r="R724" s="1"/>
      <c r="S724" s="1"/>
      <c r="T724" s="1"/>
    </row>
    <row r="725" customFormat="false" ht="15.75" hidden="false" customHeight="false" outlineLevel="0" collapsed="false">
      <c r="B725" s="9"/>
      <c r="C725" s="1"/>
      <c r="D725" s="72"/>
      <c r="E725" s="9"/>
      <c r="F725" s="9"/>
      <c r="G725" s="9"/>
      <c r="H725" s="1"/>
      <c r="I725" s="1"/>
      <c r="J725" s="1"/>
      <c r="K725" s="77"/>
      <c r="L725" s="9"/>
      <c r="M725" s="9"/>
      <c r="N725" s="9"/>
      <c r="O725" s="1"/>
      <c r="P725" s="1"/>
      <c r="Q725" s="1"/>
      <c r="R725" s="1"/>
      <c r="S725" s="1"/>
      <c r="T725" s="1"/>
    </row>
    <row r="726" customFormat="false" ht="15.75" hidden="false" customHeight="false" outlineLevel="0" collapsed="false">
      <c r="B726" s="9"/>
      <c r="C726" s="1"/>
      <c r="D726" s="72"/>
      <c r="E726" s="9"/>
      <c r="F726" s="9"/>
      <c r="G726" s="9"/>
      <c r="H726" s="1"/>
      <c r="I726" s="1"/>
      <c r="J726" s="1"/>
      <c r="K726" s="77"/>
      <c r="L726" s="9"/>
      <c r="M726" s="9"/>
      <c r="N726" s="9"/>
      <c r="O726" s="1"/>
      <c r="P726" s="1"/>
      <c r="Q726" s="1"/>
      <c r="R726" s="1"/>
      <c r="S726" s="1"/>
      <c r="T726" s="1"/>
    </row>
    <row r="727" customFormat="false" ht="15.75" hidden="false" customHeight="false" outlineLevel="0" collapsed="false">
      <c r="B727" s="9"/>
      <c r="C727" s="1"/>
      <c r="D727" s="72"/>
      <c r="E727" s="9"/>
      <c r="F727" s="9"/>
      <c r="G727" s="9"/>
      <c r="H727" s="1"/>
      <c r="I727" s="1"/>
      <c r="J727" s="1"/>
      <c r="K727" s="77"/>
      <c r="L727" s="9"/>
      <c r="M727" s="9"/>
      <c r="N727" s="9"/>
      <c r="O727" s="1"/>
      <c r="P727" s="1"/>
      <c r="Q727" s="1"/>
      <c r="R727" s="1"/>
      <c r="S727" s="1"/>
      <c r="T727" s="1"/>
    </row>
    <row r="728" customFormat="false" ht="15.75" hidden="false" customHeight="false" outlineLevel="0" collapsed="false">
      <c r="B728" s="9"/>
      <c r="C728" s="1"/>
      <c r="D728" s="72"/>
      <c r="E728" s="9"/>
      <c r="F728" s="9"/>
      <c r="G728" s="9"/>
      <c r="H728" s="1"/>
      <c r="I728" s="1"/>
      <c r="J728" s="1"/>
      <c r="K728" s="77"/>
      <c r="L728" s="9"/>
      <c r="M728" s="9"/>
      <c r="N728" s="9"/>
      <c r="O728" s="1"/>
      <c r="P728" s="1"/>
      <c r="Q728" s="1"/>
      <c r="R728" s="1"/>
      <c r="S728" s="1"/>
      <c r="T728" s="1"/>
    </row>
    <row r="729" customFormat="false" ht="15.75" hidden="false" customHeight="false" outlineLevel="0" collapsed="false">
      <c r="B729" s="9"/>
      <c r="C729" s="1"/>
      <c r="D729" s="72"/>
      <c r="E729" s="9"/>
      <c r="F729" s="9"/>
      <c r="G729" s="9"/>
      <c r="H729" s="1"/>
      <c r="I729" s="1"/>
      <c r="J729" s="1"/>
      <c r="K729" s="77"/>
      <c r="L729" s="9"/>
      <c r="M729" s="9"/>
      <c r="N729" s="9"/>
      <c r="O729" s="1"/>
      <c r="P729" s="1"/>
      <c r="Q729" s="1"/>
      <c r="R729" s="1"/>
      <c r="S729" s="1"/>
      <c r="T729" s="1"/>
    </row>
    <row r="730" customFormat="false" ht="15.75" hidden="false" customHeight="false" outlineLevel="0" collapsed="false">
      <c r="B730" s="9"/>
      <c r="C730" s="1"/>
      <c r="D730" s="72"/>
      <c r="E730" s="9"/>
      <c r="F730" s="9"/>
      <c r="G730" s="9"/>
      <c r="H730" s="1"/>
      <c r="I730" s="1"/>
      <c r="J730" s="1"/>
      <c r="K730" s="77"/>
      <c r="L730" s="9"/>
      <c r="M730" s="9"/>
      <c r="N730" s="9"/>
      <c r="O730" s="1"/>
      <c r="P730" s="1"/>
      <c r="Q730" s="1"/>
      <c r="R730" s="1"/>
      <c r="S730" s="1"/>
      <c r="T730" s="1"/>
    </row>
    <row r="731" customFormat="false" ht="15.75" hidden="false" customHeight="false" outlineLevel="0" collapsed="false">
      <c r="B731" s="9"/>
      <c r="C731" s="1"/>
      <c r="D731" s="72"/>
      <c r="E731" s="9"/>
      <c r="F731" s="9"/>
      <c r="G731" s="9"/>
      <c r="H731" s="1"/>
      <c r="I731" s="1"/>
      <c r="J731" s="1"/>
      <c r="K731" s="77"/>
      <c r="L731" s="9"/>
      <c r="M731" s="9"/>
      <c r="N731" s="9"/>
      <c r="O731" s="1"/>
      <c r="P731" s="1"/>
      <c r="Q731" s="1"/>
      <c r="R731" s="1"/>
      <c r="S731" s="1"/>
      <c r="T731" s="1"/>
    </row>
    <row r="732" customFormat="false" ht="15.75" hidden="false" customHeight="false" outlineLevel="0" collapsed="false">
      <c r="B732" s="9"/>
      <c r="C732" s="1"/>
      <c r="D732" s="72"/>
      <c r="E732" s="9"/>
      <c r="F732" s="9"/>
      <c r="G732" s="9"/>
      <c r="H732" s="1"/>
      <c r="I732" s="1"/>
      <c r="J732" s="1"/>
      <c r="K732" s="77"/>
      <c r="L732" s="9"/>
      <c r="M732" s="9"/>
      <c r="N732" s="9"/>
      <c r="O732" s="1"/>
      <c r="P732" s="1"/>
      <c r="Q732" s="1"/>
      <c r="R732" s="1"/>
      <c r="S732" s="1"/>
      <c r="T732" s="1"/>
    </row>
    <row r="733" customFormat="false" ht="15.75" hidden="false" customHeight="false" outlineLevel="0" collapsed="false">
      <c r="B733" s="9"/>
      <c r="C733" s="1"/>
      <c r="D733" s="72"/>
      <c r="E733" s="9"/>
      <c r="F733" s="9"/>
      <c r="G733" s="9"/>
      <c r="H733" s="1"/>
      <c r="I733" s="1"/>
      <c r="J733" s="1"/>
      <c r="K733" s="77"/>
      <c r="L733" s="9"/>
      <c r="M733" s="9"/>
      <c r="N733" s="9"/>
      <c r="O733" s="1"/>
      <c r="P733" s="1"/>
      <c r="Q733" s="1"/>
      <c r="R733" s="1"/>
      <c r="S733" s="1"/>
      <c r="T733" s="1"/>
    </row>
    <row r="734" customFormat="false" ht="15.75" hidden="false" customHeight="false" outlineLevel="0" collapsed="false">
      <c r="B734" s="9"/>
      <c r="C734" s="1"/>
      <c r="D734" s="72"/>
      <c r="E734" s="9"/>
      <c r="F734" s="9"/>
      <c r="G734" s="9"/>
      <c r="H734" s="1"/>
      <c r="I734" s="1"/>
      <c r="J734" s="1"/>
      <c r="K734" s="77"/>
      <c r="L734" s="9"/>
      <c r="M734" s="9"/>
      <c r="N734" s="9"/>
      <c r="O734" s="1"/>
      <c r="P734" s="1"/>
      <c r="Q734" s="1"/>
      <c r="R734" s="1"/>
      <c r="S734" s="1"/>
      <c r="T734" s="1"/>
    </row>
    <row r="735" customFormat="false" ht="15.75" hidden="false" customHeight="false" outlineLevel="0" collapsed="false">
      <c r="B735" s="9"/>
      <c r="C735" s="1"/>
      <c r="D735" s="72"/>
      <c r="E735" s="9"/>
      <c r="F735" s="9"/>
      <c r="G735" s="9"/>
      <c r="H735" s="1"/>
      <c r="I735" s="1"/>
      <c r="J735" s="1"/>
      <c r="K735" s="77"/>
      <c r="L735" s="9"/>
      <c r="M735" s="9"/>
      <c r="N735" s="9"/>
      <c r="O735" s="1"/>
      <c r="P735" s="1"/>
      <c r="Q735" s="1"/>
      <c r="R735" s="1"/>
      <c r="S735" s="1"/>
      <c r="T735" s="1"/>
    </row>
    <row r="736" customFormat="false" ht="15.75" hidden="false" customHeight="false" outlineLevel="0" collapsed="false">
      <c r="B736" s="9"/>
      <c r="C736" s="1"/>
      <c r="D736" s="72"/>
      <c r="E736" s="9"/>
      <c r="F736" s="9"/>
      <c r="G736" s="9"/>
      <c r="H736" s="1"/>
      <c r="I736" s="1"/>
      <c r="J736" s="1"/>
      <c r="K736" s="77"/>
      <c r="L736" s="9"/>
      <c r="M736" s="9"/>
      <c r="N736" s="9"/>
      <c r="O736" s="1"/>
      <c r="P736" s="1"/>
      <c r="Q736" s="1"/>
      <c r="R736" s="1"/>
      <c r="S736" s="1"/>
      <c r="T736" s="1"/>
    </row>
    <row r="737" customFormat="false" ht="15.75" hidden="false" customHeight="false" outlineLevel="0" collapsed="false">
      <c r="B737" s="9"/>
      <c r="C737" s="1"/>
      <c r="D737" s="72"/>
      <c r="E737" s="9"/>
      <c r="F737" s="9"/>
      <c r="G737" s="9"/>
      <c r="H737" s="1"/>
      <c r="I737" s="1"/>
      <c r="J737" s="1"/>
      <c r="K737" s="77"/>
      <c r="L737" s="9"/>
      <c r="M737" s="9"/>
      <c r="N737" s="9"/>
      <c r="O737" s="1"/>
      <c r="P737" s="1"/>
      <c r="Q737" s="1"/>
      <c r="R737" s="1"/>
      <c r="S737" s="1"/>
      <c r="T737" s="1"/>
    </row>
    <row r="738" customFormat="false" ht="15.75" hidden="false" customHeight="false" outlineLevel="0" collapsed="false">
      <c r="B738" s="9"/>
      <c r="C738" s="1"/>
      <c r="D738" s="72"/>
      <c r="E738" s="9"/>
      <c r="F738" s="9"/>
      <c r="G738" s="9"/>
      <c r="H738" s="1"/>
      <c r="I738" s="1"/>
      <c r="J738" s="1"/>
      <c r="K738" s="77"/>
      <c r="L738" s="9"/>
      <c r="M738" s="9"/>
      <c r="N738" s="9"/>
      <c r="O738" s="1"/>
      <c r="P738" s="1"/>
      <c r="Q738" s="1"/>
      <c r="R738" s="1"/>
      <c r="S738" s="1"/>
      <c r="T738" s="1"/>
    </row>
    <row r="739" customFormat="false" ht="15.75" hidden="false" customHeight="false" outlineLevel="0" collapsed="false">
      <c r="B739" s="9"/>
      <c r="C739" s="1"/>
      <c r="D739" s="72"/>
      <c r="E739" s="9"/>
      <c r="F739" s="9"/>
      <c r="G739" s="9"/>
      <c r="H739" s="1"/>
      <c r="I739" s="1"/>
      <c r="J739" s="1"/>
      <c r="K739" s="77"/>
      <c r="L739" s="9"/>
      <c r="M739" s="9"/>
      <c r="N739" s="9"/>
      <c r="O739" s="1"/>
      <c r="P739" s="1"/>
      <c r="Q739" s="1"/>
      <c r="R739" s="1"/>
      <c r="S739" s="1"/>
      <c r="T739" s="1"/>
    </row>
    <row r="740" customFormat="false" ht="15.75" hidden="false" customHeight="false" outlineLevel="0" collapsed="false">
      <c r="B740" s="9"/>
      <c r="C740" s="1"/>
      <c r="D740" s="72"/>
      <c r="E740" s="9"/>
      <c r="F740" s="9"/>
      <c r="G740" s="9"/>
      <c r="H740" s="1"/>
      <c r="I740" s="1"/>
      <c r="J740" s="1"/>
      <c r="K740" s="77"/>
      <c r="L740" s="9"/>
      <c r="M740" s="9"/>
      <c r="N740" s="9"/>
      <c r="O740" s="1"/>
      <c r="P740" s="1"/>
      <c r="Q740" s="1"/>
      <c r="R740" s="1"/>
      <c r="S740" s="1"/>
      <c r="T740" s="1"/>
    </row>
    <row r="741" customFormat="false" ht="15.75" hidden="false" customHeight="false" outlineLevel="0" collapsed="false">
      <c r="B741" s="9"/>
      <c r="C741" s="1"/>
      <c r="D741" s="72"/>
      <c r="E741" s="9"/>
      <c r="F741" s="9"/>
      <c r="G741" s="9"/>
      <c r="H741" s="1"/>
      <c r="I741" s="1"/>
      <c r="J741" s="1"/>
      <c r="K741" s="77"/>
      <c r="L741" s="9"/>
      <c r="M741" s="9"/>
      <c r="N741" s="9"/>
      <c r="O741" s="1"/>
      <c r="P741" s="1"/>
      <c r="Q741" s="1"/>
      <c r="R741" s="1"/>
      <c r="S741" s="1"/>
      <c r="T741" s="1"/>
    </row>
    <row r="742" customFormat="false" ht="15.75" hidden="false" customHeight="false" outlineLevel="0" collapsed="false">
      <c r="B742" s="9"/>
      <c r="C742" s="1"/>
      <c r="D742" s="72"/>
      <c r="E742" s="9"/>
      <c r="F742" s="9"/>
      <c r="G742" s="9"/>
      <c r="H742" s="1"/>
      <c r="I742" s="1"/>
      <c r="J742" s="1"/>
      <c r="K742" s="77"/>
      <c r="L742" s="9"/>
      <c r="M742" s="9"/>
      <c r="N742" s="9"/>
      <c r="O742" s="1"/>
      <c r="P742" s="1"/>
      <c r="Q742" s="1"/>
      <c r="R742" s="1"/>
      <c r="S742" s="1"/>
      <c r="T742" s="1"/>
    </row>
    <row r="743" customFormat="false" ht="15.75" hidden="false" customHeight="false" outlineLevel="0" collapsed="false">
      <c r="B743" s="9"/>
      <c r="C743" s="1"/>
      <c r="D743" s="72"/>
      <c r="E743" s="9"/>
      <c r="F743" s="9"/>
      <c r="G743" s="9"/>
      <c r="H743" s="1"/>
      <c r="I743" s="1"/>
      <c r="J743" s="1"/>
      <c r="K743" s="77"/>
      <c r="L743" s="9"/>
      <c r="M743" s="9"/>
      <c r="N743" s="9"/>
      <c r="O743" s="1"/>
      <c r="P743" s="1"/>
      <c r="Q743" s="1"/>
      <c r="R743" s="1"/>
      <c r="S743" s="1"/>
      <c r="T743" s="1"/>
    </row>
    <row r="744" customFormat="false" ht="15.75" hidden="false" customHeight="false" outlineLevel="0" collapsed="false">
      <c r="B744" s="9"/>
      <c r="C744" s="1"/>
      <c r="D744" s="72"/>
      <c r="E744" s="9"/>
      <c r="F744" s="9"/>
      <c r="G744" s="9"/>
      <c r="H744" s="1"/>
      <c r="I744" s="1"/>
      <c r="J744" s="1"/>
      <c r="K744" s="77"/>
      <c r="L744" s="9"/>
      <c r="M744" s="9"/>
      <c r="N744" s="9"/>
      <c r="O744" s="1"/>
      <c r="P744" s="1"/>
      <c r="Q744" s="1"/>
      <c r="R744" s="1"/>
      <c r="S744" s="1"/>
      <c r="T744" s="1"/>
    </row>
    <row r="745" customFormat="false" ht="15.75" hidden="false" customHeight="false" outlineLevel="0" collapsed="false">
      <c r="B745" s="9"/>
      <c r="C745" s="1"/>
      <c r="D745" s="72"/>
      <c r="E745" s="9"/>
      <c r="F745" s="9"/>
      <c r="G745" s="9"/>
      <c r="H745" s="1"/>
      <c r="I745" s="1"/>
      <c r="J745" s="1"/>
      <c r="K745" s="77"/>
      <c r="L745" s="9"/>
      <c r="M745" s="9"/>
      <c r="N745" s="9"/>
      <c r="O745" s="1"/>
      <c r="P745" s="1"/>
      <c r="Q745" s="1"/>
      <c r="R745" s="1"/>
      <c r="S745" s="1"/>
      <c r="T745" s="1"/>
    </row>
    <row r="746" customFormat="false" ht="15.75" hidden="false" customHeight="false" outlineLevel="0" collapsed="false">
      <c r="B746" s="9"/>
      <c r="C746" s="1"/>
      <c r="D746" s="72"/>
      <c r="E746" s="9"/>
      <c r="F746" s="9"/>
      <c r="G746" s="9"/>
      <c r="H746" s="1"/>
      <c r="I746" s="1"/>
      <c r="J746" s="1"/>
      <c r="K746" s="77"/>
      <c r="L746" s="9"/>
      <c r="M746" s="9"/>
      <c r="N746" s="9"/>
      <c r="O746" s="1"/>
      <c r="P746" s="1"/>
      <c r="Q746" s="1"/>
      <c r="R746" s="1"/>
      <c r="S746" s="1"/>
      <c r="T746" s="1"/>
    </row>
    <row r="747" customFormat="false" ht="15.75" hidden="false" customHeight="false" outlineLevel="0" collapsed="false">
      <c r="B747" s="9"/>
      <c r="C747" s="1"/>
      <c r="D747" s="72"/>
      <c r="E747" s="9"/>
      <c r="F747" s="9"/>
      <c r="G747" s="9"/>
      <c r="H747" s="1"/>
      <c r="I747" s="1"/>
      <c r="J747" s="1"/>
      <c r="K747" s="77"/>
      <c r="L747" s="9"/>
      <c r="M747" s="9"/>
      <c r="N747" s="9"/>
      <c r="O747" s="1"/>
      <c r="P747" s="1"/>
      <c r="Q747" s="1"/>
      <c r="R747" s="1"/>
      <c r="S747" s="1"/>
      <c r="T747" s="1"/>
    </row>
    <row r="748" customFormat="false" ht="15.75" hidden="false" customHeight="false" outlineLevel="0" collapsed="false">
      <c r="B748" s="9"/>
      <c r="C748" s="1"/>
      <c r="D748" s="72"/>
      <c r="E748" s="9"/>
      <c r="F748" s="9"/>
      <c r="G748" s="9"/>
      <c r="H748" s="1"/>
      <c r="I748" s="1"/>
      <c r="J748" s="1"/>
      <c r="K748" s="77"/>
      <c r="L748" s="9"/>
      <c r="M748" s="9"/>
      <c r="N748" s="9"/>
      <c r="O748" s="1"/>
      <c r="P748" s="1"/>
      <c r="Q748" s="1"/>
      <c r="R748" s="1"/>
      <c r="S748" s="1"/>
      <c r="T748" s="1"/>
    </row>
    <row r="749" customFormat="false" ht="15.75" hidden="false" customHeight="false" outlineLevel="0" collapsed="false">
      <c r="B749" s="9"/>
      <c r="C749" s="1"/>
      <c r="D749" s="72"/>
      <c r="E749" s="9"/>
      <c r="F749" s="9"/>
      <c r="G749" s="9"/>
      <c r="H749" s="1"/>
      <c r="I749" s="1"/>
      <c r="J749" s="1"/>
      <c r="K749" s="77"/>
      <c r="L749" s="9"/>
      <c r="M749" s="9"/>
      <c r="N749" s="9"/>
      <c r="O749" s="1"/>
      <c r="P749" s="1"/>
      <c r="Q749" s="1"/>
      <c r="R749" s="1"/>
      <c r="S749" s="1"/>
      <c r="T749" s="1"/>
    </row>
    <row r="750" customFormat="false" ht="15.75" hidden="false" customHeight="false" outlineLevel="0" collapsed="false">
      <c r="B750" s="9"/>
      <c r="C750" s="1"/>
      <c r="D750" s="72"/>
      <c r="E750" s="9"/>
      <c r="F750" s="9"/>
      <c r="G750" s="9"/>
      <c r="H750" s="1"/>
      <c r="I750" s="1"/>
      <c r="J750" s="1"/>
      <c r="K750" s="77"/>
      <c r="L750" s="9"/>
      <c r="M750" s="9"/>
      <c r="N750" s="9"/>
      <c r="O750" s="1"/>
      <c r="P750" s="1"/>
      <c r="Q750" s="1"/>
      <c r="R750" s="1"/>
      <c r="S750" s="1"/>
      <c r="T750" s="1"/>
    </row>
    <row r="751" customFormat="false" ht="15.75" hidden="false" customHeight="false" outlineLevel="0" collapsed="false">
      <c r="B751" s="9"/>
      <c r="C751" s="1"/>
      <c r="D751" s="72"/>
      <c r="E751" s="9"/>
      <c r="F751" s="9"/>
      <c r="G751" s="9"/>
      <c r="H751" s="1"/>
      <c r="I751" s="1"/>
      <c r="J751" s="1"/>
      <c r="K751" s="77"/>
      <c r="L751" s="9"/>
      <c r="M751" s="9"/>
      <c r="N751" s="9"/>
      <c r="O751" s="1"/>
      <c r="P751" s="1"/>
      <c r="Q751" s="1"/>
      <c r="R751" s="1"/>
      <c r="S751" s="1"/>
      <c r="T751" s="1"/>
    </row>
    <row r="752" customFormat="false" ht="15.75" hidden="false" customHeight="false" outlineLevel="0" collapsed="false">
      <c r="B752" s="9"/>
      <c r="C752" s="1"/>
      <c r="D752" s="72"/>
      <c r="E752" s="9"/>
      <c r="F752" s="9"/>
      <c r="G752" s="9"/>
      <c r="H752" s="1"/>
      <c r="I752" s="1"/>
      <c r="J752" s="1"/>
      <c r="K752" s="77"/>
      <c r="L752" s="9"/>
      <c r="M752" s="9"/>
      <c r="N752" s="9"/>
      <c r="O752" s="1"/>
      <c r="P752" s="1"/>
      <c r="Q752" s="1"/>
      <c r="R752" s="1"/>
      <c r="S752" s="1"/>
      <c r="T752" s="1"/>
    </row>
    <row r="753" customFormat="false" ht="15.75" hidden="false" customHeight="false" outlineLevel="0" collapsed="false">
      <c r="B753" s="9"/>
      <c r="C753" s="1"/>
      <c r="D753" s="72"/>
      <c r="E753" s="9"/>
      <c r="F753" s="9"/>
      <c r="G753" s="9"/>
      <c r="H753" s="1"/>
      <c r="I753" s="1"/>
      <c r="J753" s="1"/>
      <c r="K753" s="77"/>
      <c r="L753" s="9"/>
      <c r="M753" s="9"/>
      <c r="N753" s="9"/>
      <c r="O753" s="1"/>
      <c r="P753" s="1"/>
      <c r="Q753" s="1"/>
      <c r="R753" s="1"/>
      <c r="S753" s="1"/>
      <c r="T753" s="1"/>
    </row>
    <row r="754" customFormat="false" ht="15.75" hidden="false" customHeight="false" outlineLevel="0" collapsed="false">
      <c r="B754" s="9"/>
      <c r="C754" s="1"/>
      <c r="D754" s="72"/>
      <c r="E754" s="9"/>
      <c r="F754" s="9"/>
      <c r="G754" s="9"/>
      <c r="H754" s="1"/>
      <c r="I754" s="1"/>
      <c r="J754" s="1"/>
      <c r="K754" s="77"/>
      <c r="L754" s="9"/>
      <c r="M754" s="9"/>
      <c r="N754" s="9"/>
      <c r="O754" s="1"/>
      <c r="P754" s="1"/>
      <c r="Q754" s="1"/>
      <c r="R754" s="1"/>
      <c r="S754" s="1"/>
      <c r="T754" s="1"/>
    </row>
    <row r="755" customFormat="false" ht="15.75" hidden="false" customHeight="false" outlineLevel="0" collapsed="false">
      <c r="B755" s="9"/>
      <c r="C755" s="1"/>
      <c r="D755" s="72"/>
      <c r="E755" s="9"/>
      <c r="F755" s="9"/>
      <c r="G755" s="9"/>
      <c r="H755" s="1"/>
      <c r="I755" s="1"/>
      <c r="J755" s="1"/>
      <c r="K755" s="77"/>
      <c r="L755" s="9"/>
      <c r="M755" s="9"/>
      <c r="N755" s="9"/>
      <c r="O755" s="1"/>
      <c r="P755" s="1"/>
      <c r="Q755" s="1"/>
      <c r="R755" s="1"/>
      <c r="S755" s="1"/>
      <c r="T755" s="1"/>
    </row>
    <row r="756" customFormat="false" ht="15.75" hidden="false" customHeight="false" outlineLevel="0" collapsed="false">
      <c r="B756" s="9"/>
      <c r="C756" s="1"/>
      <c r="D756" s="72"/>
      <c r="E756" s="9"/>
      <c r="F756" s="9"/>
      <c r="G756" s="9"/>
      <c r="H756" s="1"/>
      <c r="I756" s="1"/>
      <c r="J756" s="1"/>
      <c r="K756" s="77"/>
      <c r="L756" s="9"/>
      <c r="M756" s="9"/>
      <c r="N756" s="9"/>
      <c r="O756" s="1"/>
      <c r="P756" s="1"/>
      <c r="Q756" s="1"/>
      <c r="R756" s="1"/>
      <c r="S756" s="1"/>
      <c r="T756" s="1"/>
    </row>
    <row r="757" customFormat="false" ht="15.75" hidden="false" customHeight="false" outlineLevel="0" collapsed="false">
      <c r="B757" s="9"/>
      <c r="C757" s="1"/>
      <c r="D757" s="72"/>
      <c r="E757" s="9"/>
      <c r="F757" s="9"/>
      <c r="G757" s="9"/>
      <c r="H757" s="1"/>
      <c r="I757" s="1"/>
      <c r="J757" s="1"/>
      <c r="K757" s="77"/>
      <c r="L757" s="9"/>
      <c r="M757" s="9"/>
      <c r="N757" s="9"/>
      <c r="O757" s="1"/>
      <c r="P757" s="1"/>
      <c r="Q757" s="1"/>
      <c r="R757" s="1"/>
      <c r="S757" s="1"/>
      <c r="T757" s="1"/>
    </row>
    <row r="758" customFormat="false" ht="15.75" hidden="false" customHeight="false" outlineLevel="0" collapsed="false">
      <c r="B758" s="9"/>
      <c r="C758" s="1"/>
      <c r="D758" s="72"/>
      <c r="E758" s="9"/>
      <c r="F758" s="9"/>
      <c r="G758" s="9"/>
      <c r="H758" s="1"/>
      <c r="I758" s="1"/>
      <c r="J758" s="1"/>
      <c r="K758" s="77"/>
      <c r="L758" s="9"/>
      <c r="M758" s="9"/>
      <c r="N758" s="9"/>
      <c r="O758" s="1"/>
      <c r="P758" s="1"/>
      <c r="Q758" s="1"/>
      <c r="R758" s="1"/>
      <c r="S758" s="1"/>
      <c r="T758" s="1"/>
    </row>
    <row r="759" customFormat="false" ht="15.75" hidden="false" customHeight="false" outlineLevel="0" collapsed="false">
      <c r="B759" s="9"/>
      <c r="C759" s="1"/>
      <c r="D759" s="72"/>
      <c r="E759" s="9"/>
      <c r="F759" s="9"/>
      <c r="G759" s="9"/>
      <c r="H759" s="1"/>
      <c r="I759" s="1"/>
      <c r="J759" s="1"/>
      <c r="K759" s="77"/>
      <c r="L759" s="9"/>
      <c r="M759" s="9"/>
      <c r="N759" s="9"/>
      <c r="O759" s="1"/>
      <c r="P759" s="1"/>
      <c r="Q759" s="1"/>
      <c r="R759" s="1"/>
      <c r="S759" s="1"/>
      <c r="T759" s="1"/>
    </row>
    <row r="760" customFormat="false" ht="15.75" hidden="false" customHeight="false" outlineLevel="0" collapsed="false">
      <c r="B760" s="9"/>
      <c r="C760" s="1"/>
      <c r="D760" s="72"/>
      <c r="E760" s="9"/>
      <c r="F760" s="9"/>
      <c r="G760" s="9"/>
      <c r="H760" s="1"/>
      <c r="I760" s="1"/>
      <c r="J760" s="1"/>
      <c r="K760" s="77"/>
      <c r="L760" s="9"/>
      <c r="M760" s="9"/>
      <c r="N760" s="9"/>
      <c r="O760" s="1"/>
      <c r="P760" s="1"/>
      <c r="Q760" s="1"/>
      <c r="R760" s="1"/>
      <c r="S760" s="1"/>
      <c r="T760" s="1"/>
    </row>
    <row r="761" customFormat="false" ht="15.75" hidden="false" customHeight="false" outlineLevel="0" collapsed="false">
      <c r="B761" s="9"/>
      <c r="C761" s="1"/>
      <c r="D761" s="72"/>
      <c r="E761" s="9"/>
      <c r="F761" s="9"/>
      <c r="G761" s="9"/>
      <c r="H761" s="1"/>
      <c r="I761" s="1"/>
      <c r="J761" s="1"/>
      <c r="K761" s="77"/>
      <c r="L761" s="9"/>
      <c r="M761" s="9"/>
      <c r="N761" s="9"/>
      <c r="O761" s="1"/>
      <c r="P761" s="1"/>
      <c r="Q761" s="1"/>
      <c r="R761" s="1"/>
      <c r="S761" s="1"/>
      <c r="T761" s="1"/>
    </row>
    <row r="762" customFormat="false" ht="15.75" hidden="false" customHeight="false" outlineLevel="0" collapsed="false">
      <c r="B762" s="9"/>
      <c r="C762" s="1"/>
      <c r="D762" s="72"/>
      <c r="E762" s="9"/>
      <c r="F762" s="9"/>
      <c r="G762" s="9"/>
      <c r="H762" s="1"/>
      <c r="I762" s="1"/>
      <c r="J762" s="1"/>
      <c r="K762" s="77"/>
      <c r="L762" s="9"/>
      <c r="M762" s="9"/>
      <c r="N762" s="9"/>
      <c r="O762" s="1"/>
      <c r="P762" s="1"/>
      <c r="Q762" s="1"/>
      <c r="R762" s="1"/>
      <c r="S762" s="1"/>
      <c r="T762" s="1"/>
    </row>
    <row r="763" customFormat="false" ht="15.75" hidden="false" customHeight="false" outlineLevel="0" collapsed="false">
      <c r="B763" s="9"/>
      <c r="C763" s="1"/>
      <c r="D763" s="72"/>
      <c r="E763" s="9"/>
      <c r="F763" s="9"/>
      <c r="G763" s="9"/>
      <c r="H763" s="1"/>
      <c r="I763" s="1"/>
      <c r="J763" s="1"/>
      <c r="K763" s="77"/>
      <c r="L763" s="9"/>
      <c r="M763" s="9"/>
      <c r="N763" s="9"/>
      <c r="O763" s="1"/>
      <c r="P763" s="1"/>
      <c r="Q763" s="1"/>
      <c r="R763" s="1"/>
      <c r="S763" s="1"/>
      <c r="T763" s="1"/>
    </row>
    <row r="764" customFormat="false" ht="15.75" hidden="false" customHeight="false" outlineLevel="0" collapsed="false">
      <c r="B764" s="9"/>
      <c r="C764" s="1"/>
      <c r="D764" s="72"/>
      <c r="E764" s="9"/>
      <c r="F764" s="9"/>
      <c r="G764" s="9"/>
      <c r="H764" s="1"/>
      <c r="I764" s="1"/>
      <c r="J764" s="1"/>
      <c r="K764" s="77"/>
      <c r="L764" s="9"/>
      <c r="M764" s="9"/>
      <c r="N764" s="9"/>
      <c r="O764" s="1"/>
      <c r="P764" s="1"/>
      <c r="Q764" s="1"/>
      <c r="R764" s="1"/>
      <c r="S764" s="1"/>
      <c r="T764" s="1"/>
    </row>
    <row r="765" customFormat="false" ht="15.75" hidden="false" customHeight="false" outlineLevel="0" collapsed="false">
      <c r="B765" s="9"/>
      <c r="C765" s="1"/>
      <c r="D765" s="72"/>
      <c r="E765" s="9"/>
      <c r="F765" s="9"/>
      <c r="G765" s="9"/>
      <c r="H765" s="1"/>
      <c r="I765" s="1"/>
      <c r="J765" s="1"/>
      <c r="K765" s="77"/>
      <c r="L765" s="9"/>
      <c r="M765" s="9"/>
      <c r="N765" s="9"/>
      <c r="O765" s="1"/>
      <c r="P765" s="1"/>
      <c r="Q765" s="1"/>
      <c r="R765" s="1"/>
      <c r="S765" s="1"/>
      <c r="T765" s="1"/>
    </row>
    <row r="766" customFormat="false" ht="15.75" hidden="false" customHeight="false" outlineLevel="0" collapsed="false">
      <c r="B766" s="9"/>
      <c r="C766" s="1"/>
      <c r="D766" s="72"/>
      <c r="E766" s="9"/>
      <c r="F766" s="9"/>
      <c r="G766" s="9"/>
      <c r="H766" s="1"/>
      <c r="I766" s="1"/>
      <c r="J766" s="1"/>
      <c r="K766" s="77"/>
      <c r="L766" s="9"/>
      <c r="M766" s="9"/>
      <c r="N766" s="9"/>
      <c r="O766" s="1"/>
      <c r="P766" s="1"/>
      <c r="Q766" s="1"/>
      <c r="R766" s="1"/>
      <c r="S766" s="1"/>
      <c r="T766" s="1"/>
    </row>
    <row r="767" customFormat="false" ht="15.75" hidden="false" customHeight="false" outlineLevel="0" collapsed="false">
      <c r="B767" s="9"/>
      <c r="C767" s="1"/>
      <c r="D767" s="72"/>
      <c r="E767" s="9"/>
      <c r="F767" s="9"/>
      <c r="G767" s="9"/>
      <c r="H767" s="1"/>
      <c r="I767" s="1"/>
      <c r="J767" s="1"/>
      <c r="K767" s="77"/>
      <c r="L767" s="9"/>
      <c r="M767" s="9"/>
      <c r="N767" s="9"/>
      <c r="O767" s="1"/>
      <c r="P767" s="1"/>
      <c r="Q767" s="1"/>
      <c r="R767" s="1"/>
      <c r="S767" s="1"/>
      <c r="T767" s="1"/>
    </row>
    <row r="768" customFormat="false" ht="15.75" hidden="false" customHeight="false" outlineLevel="0" collapsed="false">
      <c r="B768" s="9"/>
      <c r="C768" s="1"/>
      <c r="D768" s="72"/>
      <c r="E768" s="9"/>
      <c r="F768" s="9"/>
      <c r="G768" s="9"/>
      <c r="H768" s="1"/>
      <c r="I768" s="1"/>
      <c r="J768" s="1"/>
      <c r="K768" s="77"/>
      <c r="L768" s="9"/>
      <c r="M768" s="9"/>
      <c r="N768" s="9"/>
      <c r="O768" s="1"/>
      <c r="P768" s="1"/>
      <c r="Q768" s="1"/>
      <c r="R768" s="1"/>
      <c r="S768" s="1"/>
      <c r="T768" s="1"/>
    </row>
    <row r="769" customFormat="false" ht="15.75" hidden="false" customHeight="false" outlineLevel="0" collapsed="false">
      <c r="B769" s="9"/>
      <c r="C769" s="1"/>
      <c r="D769" s="72"/>
      <c r="E769" s="9"/>
      <c r="F769" s="9"/>
      <c r="G769" s="9"/>
      <c r="H769" s="1"/>
      <c r="I769" s="1"/>
      <c r="J769" s="1"/>
      <c r="K769" s="77"/>
      <c r="L769" s="9"/>
      <c r="M769" s="9"/>
      <c r="N769" s="9"/>
      <c r="O769" s="1"/>
      <c r="P769" s="1"/>
      <c r="Q769" s="1"/>
      <c r="R769" s="1"/>
      <c r="S769" s="1"/>
      <c r="T769" s="1"/>
    </row>
    <row r="770" customFormat="false" ht="15.75" hidden="false" customHeight="false" outlineLevel="0" collapsed="false">
      <c r="B770" s="9"/>
      <c r="C770" s="1"/>
      <c r="D770" s="72"/>
      <c r="E770" s="9"/>
      <c r="F770" s="9"/>
      <c r="G770" s="9"/>
      <c r="H770" s="1"/>
      <c r="I770" s="1"/>
      <c r="J770" s="1"/>
      <c r="K770" s="77"/>
      <c r="L770" s="9"/>
      <c r="M770" s="9"/>
      <c r="N770" s="9"/>
      <c r="O770" s="1"/>
      <c r="P770" s="1"/>
      <c r="Q770" s="1"/>
      <c r="R770" s="1"/>
      <c r="S770" s="1"/>
      <c r="T770" s="1"/>
    </row>
    <row r="771" customFormat="false" ht="15.75" hidden="false" customHeight="false" outlineLevel="0" collapsed="false">
      <c r="B771" s="9"/>
      <c r="C771" s="1"/>
      <c r="D771" s="72"/>
      <c r="E771" s="9"/>
      <c r="F771" s="9"/>
      <c r="G771" s="9"/>
      <c r="H771" s="1"/>
      <c r="I771" s="1"/>
      <c r="J771" s="1"/>
      <c r="K771" s="77"/>
      <c r="L771" s="9"/>
      <c r="M771" s="9"/>
      <c r="N771" s="9"/>
      <c r="O771" s="1"/>
      <c r="P771" s="1"/>
      <c r="Q771" s="1"/>
      <c r="R771" s="1"/>
      <c r="S771" s="1"/>
      <c r="T771" s="1"/>
    </row>
    <row r="772" customFormat="false" ht="15.75" hidden="false" customHeight="false" outlineLevel="0" collapsed="false">
      <c r="B772" s="9"/>
      <c r="C772" s="1"/>
      <c r="D772" s="72"/>
      <c r="E772" s="9"/>
      <c r="F772" s="9"/>
      <c r="G772" s="9"/>
      <c r="H772" s="1"/>
      <c r="I772" s="1"/>
      <c r="J772" s="1"/>
      <c r="K772" s="77"/>
      <c r="L772" s="9"/>
      <c r="M772" s="9"/>
      <c r="N772" s="9"/>
      <c r="O772" s="1"/>
      <c r="P772" s="1"/>
      <c r="Q772" s="1"/>
      <c r="R772" s="1"/>
      <c r="S772" s="1"/>
      <c r="T772" s="1"/>
    </row>
    <row r="773" customFormat="false" ht="15.75" hidden="false" customHeight="false" outlineLevel="0" collapsed="false">
      <c r="B773" s="9"/>
      <c r="C773" s="1"/>
      <c r="D773" s="72"/>
      <c r="E773" s="9"/>
      <c r="F773" s="9"/>
      <c r="G773" s="9"/>
      <c r="H773" s="1"/>
      <c r="I773" s="1"/>
      <c r="J773" s="1"/>
      <c r="K773" s="77"/>
      <c r="L773" s="9"/>
      <c r="M773" s="9"/>
      <c r="N773" s="9"/>
      <c r="O773" s="1"/>
      <c r="P773" s="1"/>
      <c r="Q773" s="1"/>
      <c r="R773" s="1"/>
      <c r="S773" s="1"/>
      <c r="T773" s="1"/>
    </row>
    <row r="774" customFormat="false" ht="15.75" hidden="false" customHeight="false" outlineLevel="0" collapsed="false">
      <c r="B774" s="9"/>
      <c r="C774" s="1"/>
      <c r="D774" s="72"/>
      <c r="E774" s="9"/>
      <c r="F774" s="9"/>
      <c r="G774" s="9"/>
      <c r="H774" s="1"/>
      <c r="I774" s="1"/>
      <c r="J774" s="1"/>
      <c r="K774" s="77"/>
      <c r="L774" s="9"/>
      <c r="M774" s="9"/>
      <c r="N774" s="9"/>
      <c r="O774" s="1"/>
      <c r="P774" s="1"/>
      <c r="Q774" s="1"/>
      <c r="R774" s="1"/>
      <c r="S774" s="1"/>
      <c r="T774" s="1"/>
    </row>
    <row r="775" customFormat="false" ht="15.75" hidden="false" customHeight="false" outlineLevel="0" collapsed="false">
      <c r="B775" s="9"/>
      <c r="C775" s="1"/>
      <c r="D775" s="72"/>
      <c r="E775" s="9"/>
      <c r="F775" s="9"/>
      <c r="G775" s="9"/>
      <c r="H775" s="1"/>
      <c r="I775" s="1"/>
      <c r="J775" s="1"/>
      <c r="K775" s="77"/>
      <c r="L775" s="9"/>
      <c r="M775" s="9"/>
      <c r="N775" s="9"/>
      <c r="O775" s="1"/>
      <c r="P775" s="1"/>
      <c r="Q775" s="1"/>
      <c r="R775" s="1"/>
      <c r="S775" s="1"/>
      <c r="T775" s="1"/>
    </row>
    <row r="776" customFormat="false" ht="15.75" hidden="false" customHeight="false" outlineLevel="0" collapsed="false">
      <c r="B776" s="9"/>
      <c r="C776" s="1"/>
      <c r="D776" s="72"/>
      <c r="E776" s="9"/>
      <c r="F776" s="9"/>
      <c r="G776" s="9"/>
      <c r="H776" s="1"/>
      <c r="I776" s="1"/>
      <c r="J776" s="1"/>
      <c r="K776" s="77"/>
      <c r="L776" s="9"/>
      <c r="M776" s="9"/>
      <c r="N776" s="9"/>
      <c r="O776" s="1"/>
      <c r="P776" s="1"/>
      <c r="Q776" s="1"/>
      <c r="R776" s="1"/>
      <c r="S776" s="1"/>
      <c r="T776" s="1"/>
    </row>
    <row r="777" customFormat="false" ht="15.75" hidden="false" customHeight="false" outlineLevel="0" collapsed="false">
      <c r="B777" s="9"/>
      <c r="C777" s="1"/>
      <c r="D777" s="72"/>
      <c r="E777" s="9"/>
      <c r="F777" s="9"/>
      <c r="G777" s="9"/>
      <c r="H777" s="1"/>
      <c r="I777" s="1"/>
      <c r="J777" s="1"/>
      <c r="K777" s="77"/>
      <c r="L777" s="9"/>
      <c r="M777" s="9"/>
      <c r="N777" s="9"/>
      <c r="O777" s="1"/>
      <c r="P777" s="1"/>
      <c r="Q777" s="1"/>
      <c r="R777" s="1"/>
      <c r="S777" s="1"/>
      <c r="T777" s="1"/>
    </row>
    <row r="778" customFormat="false" ht="15.75" hidden="false" customHeight="false" outlineLevel="0" collapsed="false">
      <c r="B778" s="9"/>
      <c r="C778" s="1"/>
      <c r="D778" s="72"/>
      <c r="E778" s="9"/>
      <c r="F778" s="9"/>
      <c r="G778" s="9"/>
      <c r="H778" s="1"/>
      <c r="I778" s="1"/>
      <c r="J778" s="1"/>
      <c r="K778" s="77"/>
      <c r="L778" s="9"/>
      <c r="M778" s="9"/>
      <c r="N778" s="9"/>
      <c r="O778" s="1"/>
      <c r="P778" s="1"/>
      <c r="Q778" s="1"/>
      <c r="R778" s="1"/>
      <c r="S778" s="1"/>
      <c r="T778" s="1"/>
    </row>
    <row r="779" customFormat="false" ht="15.75" hidden="false" customHeight="false" outlineLevel="0" collapsed="false">
      <c r="B779" s="9"/>
      <c r="C779" s="1"/>
      <c r="D779" s="72"/>
      <c r="E779" s="9"/>
      <c r="F779" s="9"/>
      <c r="G779" s="9"/>
      <c r="H779" s="1"/>
      <c r="I779" s="1"/>
      <c r="J779" s="1"/>
      <c r="K779" s="77"/>
      <c r="L779" s="9"/>
      <c r="M779" s="9"/>
      <c r="N779" s="9"/>
      <c r="O779" s="1"/>
      <c r="P779" s="1"/>
      <c r="Q779" s="1"/>
      <c r="R779" s="1"/>
      <c r="S779" s="1"/>
      <c r="T779" s="1"/>
    </row>
    <row r="780" customFormat="false" ht="15.75" hidden="false" customHeight="false" outlineLevel="0" collapsed="false">
      <c r="B780" s="9"/>
      <c r="C780" s="1"/>
      <c r="D780" s="72"/>
      <c r="E780" s="9"/>
      <c r="F780" s="9"/>
      <c r="G780" s="9"/>
      <c r="H780" s="1"/>
      <c r="I780" s="1"/>
      <c r="J780" s="1"/>
      <c r="K780" s="77"/>
      <c r="L780" s="9"/>
      <c r="M780" s="9"/>
      <c r="N780" s="9"/>
      <c r="O780" s="1"/>
      <c r="P780" s="1"/>
      <c r="Q780" s="1"/>
      <c r="R780" s="1"/>
      <c r="S780" s="1"/>
      <c r="T780" s="1"/>
    </row>
    <row r="781" customFormat="false" ht="15.75" hidden="false" customHeight="false" outlineLevel="0" collapsed="false">
      <c r="B781" s="9"/>
      <c r="C781" s="1"/>
      <c r="D781" s="72"/>
      <c r="E781" s="9"/>
      <c r="F781" s="9"/>
      <c r="G781" s="9"/>
      <c r="H781" s="1"/>
      <c r="I781" s="1"/>
      <c r="J781" s="1"/>
      <c r="K781" s="77"/>
      <c r="L781" s="9"/>
      <c r="M781" s="9"/>
      <c r="N781" s="9"/>
      <c r="O781" s="1"/>
      <c r="P781" s="1"/>
      <c r="Q781" s="1"/>
      <c r="R781" s="1"/>
      <c r="S781" s="1"/>
      <c r="T781" s="1"/>
    </row>
    <row r="782" customFormat="false" ht="15.75" hidden="false" customHeight="false" outlineLevel="0" collapsed="false">
      <c r="B782" s="9"/>
      <c r="C782" s="1"/>
      <c r="D782" s="72"/>
      <c r="E782" s="9"/>
      <c r="F782" s="9"/>
      <c r="G782" s="9"/>
      <c r="H782" s="1"/>
      <c r="I782" s="1"/>
      <c r="J782" s="1"/>
      <c r="K782" s="77"/>
      <c r="L782" s="9"/>
      <c r="M782" s="9"/>
      <c r="N782" s="9"/>
      <c r="O782" s="1"/>
      <c r="P782" s="1"/>
      <c r="Q782" s="1"/>
      <c r="R782" s="1"/>
      <c r="S782" s="1"/>
      <c r="T782" s="1"/>
    </row>
    <row r="783" customFormat="false" ht="15.75" hidden="false" customHeight="false" outlineLevel="0" collapsed="false">
      <c r="B783" s="9"/>
      <c r="C783" s="1"/>
      <c r="D783" s="72"/>
      <c r="E783" s="9"/>
      <c r="F783" s="9"/>
      <c r="G783" s="9"/>
      <c r="H783" s="1"/>
      <c r="I783" s="1"/>
      <c r="J783" s="1"/>
      <c r="K783" s="77"/>
      <c r="L783" s="9"/>
      <c r="M783" s="9"/>
      <c r="N783" s="9"/>
      <c r="O783" s="1"/>
      <c r="P783" s="1"/>
      <c r="Q783" s="1"/>
      <c r="R783" s="1"/>
      <c r="S783" s="1"/>
      <c r="T783" s="1"/>
    </row>
    <row r="784" customFormat="false" ht="15.75" hidden="false" customHeight="false" outlineLevel="0" collapsed="false">
      <c r="B784" s="9"/>
      <c r="C784" s="1"/>
      <c r="D784" s="72"/>
      <c r="E784" s="9"/>
      <c r="F784" s="9"/>
      <c r="G784" s="9"/>
      <c r="H784" s="1"/>
      <c r="I784" s="1"/>
      <c r="J784" s="1"/>
      <c r="K784" s="77"/>
      <c r="L784" s="9"/>
      <c r="M784" s="9"/>
      <c r="N784" s="9"/>
      <c r="O784" s="1"/>
      <c r="P784" s="1"/>
      <c r="Q784" s="1"/>
      <c r="R784" s="1"/>
      <c r="S784" s="1"/>
      <c r="T784" s="1"/>
    </row>
    <row r="785" customFormat="false" ht="15.75" hidden="false" customHeight="false" outlineLevel="0" collapsed="false">
      <c r="B785" s="9"/>
      <c r="C785" s="1"/>
      <c r="D785" s="72"/>
      <c r="E785" s="9"/>
      <c r="F785" s="9"/>
      <c r="G785" s="9"/>
      <c r="H785" s="1"/>
      <c r="I785" s="1"/>
      <c r="J785" s="1"/>
      <c r="K785" s="77"/>
      <c r="L785" s="9"/>
      <c r="M785" s="9"/>
      <c r="N785" s="9"/>
      <c r="O785" s="1"/>
      <c r="P785" s="1"/>
      <c r="Q785" s="1"/>
      <c r="R785" s="1"/>
      <c r="S785" s="1"/>
      <c r="T785" s="1"/>
    </row>
    <row r="786" customFormat="false" ht="15.75" hidden="false" customHeight="false" outlineLevel="0" collapsed="false">
      <c r="B786" s="9"/>
      <c r="C786" s="1"/>
      <c r="D786" s="72"/>
      <c r="E786" s="9"/>
      <c r="F786" s="9"/>
      <c r="G786" s="9"/>
      <c r="H786" s="1"/>
      <c r="I786" s="1"/>
      <c r="J786" s="1"/>
      <c r="K786" s="77"/>
      <c r="L786" s="9"/>
      <c r="M786" s="9"/>
      <c r="N786" s="9"/>
      <c r="O786" s="1"/>
      <c r="P786" s="1"/>
      <c r="Q786" s="1"/>
      <c r="R786" s="1"/>
      <c r="S786" s="1"/>
      <c r="T786" s="1"/>
    </row>
    <row r="787" customFormat="false" ht="15.75" hidden="false" customHeight="false" outlineLevel="0" collapsed="false">
      <c r="B787" s="9"/>
      <c r="C787" s="1"/>
      <c r="D787" s="72"/>
      <c r="E787" s="9"/>
      <c r="F787" s="9"/>
      <c r="G787" s="9"/>
      <c r="H787" s="1"/>
      <c r="I787" s="1"/>
      <c r="J787" s="1"/>
      <c r="K787" s="77"/>
      <c r="L787" s="9"/>
      <c r="M787" s="9"/>
      <c r="N787" s="9"/>
      <c r="O787" s="1"/>
      <c r="P787" s="1"/>
      <c r="Q787" s="1"/>
      <c r="R787" s="1"/>
      <c r="S787" s="1"/>
      <c r="T787" s="1"/>
    </row>
    <row r="788" customFormat="false" ht="15.75" hidden="false" customHeight="false" outlineLevel="0" collapsed="false">
      <c r="B788" s="9"/>
      <c r="C788" s="1"/>
      <c r="D788" s="72"/>
      <c r="E788" s="9"/>
      <c r="F788" s="9"/>
      <c r="G788" s="9"/>
      <c r="H788" s="1"/>
      <c r="I788" s="1"/>
      <c r="J788" s="1"/>
      <c r="K788" s="77"/>
      <c r="L788" s="9"/>
      <c r="M788" s="9"/>
      <c r="N788" s="9"/>
      <c r="O788" s="1"/>
      <c r="P788" s="1"/>
      <c r="Q788" s="1"/>
      <c r="R788" s="1"/>
      <c r="S788" s="1"/>
      <c r="T788" s="1"/>
    </row>
    <row r="789" customFormat="false" ht="15.75" hidden="false" customHeight="false" outlineLevel="0" collapsed="false">
      <c r="B789" s="9"/>
      <c r="C789" s="1"/>
      <c r="D789" s="72"/>
      <c r="E789" s="9"/>
      <c r="F789" s="9"/>
      <c r="G789" s="9"/>
      <c r="H789" s="1"/>
      <c r="I789" s="1"/>
      <c r="J789" s="1"/>
      <c r="K789" s="77"/>
      <c r="L789" s="9"/>
      <c r="M789" s="9"/>
      <c r="N789" s="9"/>
      <c r="O789" s="1"/>
      <c r="P789" s="1"/>
      <c r="Q789" s="1"/>
      <c r="R789" s="1"/>
      <c r="S789" s="1"/>
      <c r="T789" s="1"/>
    </row>
    <row r="790" customFormat="false" ht="15.75" hidden="false" customHeight="false" outlineLevel="0" collapsed="false">
      <c r="B790" s="9"/>
      <c r="C790" s="1"/>
      <c r="D790" s="72"/>
      <c r="E790" s="9"/>
      <c r="F790" s="9"/>
      <c r="G790" s="9"/>
      <c r="H790" s="1"/>
      <c r="I790" s="1"/>
      <c r="J790" s="1"/>
      <c r="K790" s="77"/>
      <c r="L790" s="9"/>
      <c r="M790" s="9"/>
      <c r="N790" s="9"/>
      <c r="O790" s="1"/>
      <c r="P790" s="1"/>
      <c r="Q790" s="1"/>
      <c r="R790" s="1"/>
      <c r="S790" s="1"/>
      <c r="T790" s="1"/>
    </row>
    <row r="791" customFormat="false" ht="15.75" hidden="false" customHeight="false" outlineLevel="0" collapsed="false">
      <c r="B791" s="9"/>
      <c r="C791" s="1"/>
      <c r="D791" s="72"/>
      <c r="E791" s="9"/>
      <c r="F791" s="9"/>
      <c r="G791" s="9"/>
      <c r="H791" s="1"/>
      <c r="I791" s="1"/>
      <c r="J791" s="1"/>
      <c r="K791" s="77"/>
      <c r="L791" s="9"/>
      <c r="M791" s="9"/>
      <c r="N791" s="9"/>
      <c r="O791" s="1"/>
      <c r="P791" s="1"/>
      <c r="Q791" s="1"/>
      <c r="R791" s="1"/>
      <c r="S791" s="1"/>
      <c r="T791" s="1"/>
    </row>
    <row r="792" customFormat="false" ht="15.75" hidden="false" customHeight="false" outlineLevel="0" collapsed="false">
      <c r="B792" s="9"/>
      <c r="C792" s="1"/>
      <c r="D792" s="72"/>
      <c r="E792" s="9"/>
      <c r="F792" s="9"/>
      <c r="G792" s="9"/>
      <c r="H792" s="1"/>
      <c r="I792" s="1"/>
      <c r="J792" s="1"/>
      <c r="K792" s="77"/>
      <c r="L792" s="9"/>
      <c r="M792" s="9"/>
      <c r="N792" s="9"/>
      <c r="O792" s="1"/>
      <c r="P792" s="1"/>
      <c r="Q792" s="1"/>
      <c r="R792" s="1"/>
      <c r="S792" s="1"/>
      <c r="T792" s="1"/>
    </row>
    <row r="793" customFormat="false" ht="15.75" hidden="false" customHeight="false" outlineLevel="0" collapsed="false">
      <c r="B793" s="9"/>
      <c r="C793" s="1"/>
      <c r="D793" s="72"/>
      <c r="E793" s="9"/>
      <c r="F793" s="9"/>
      <c r="G793" s="9"/>
      <c r="H793" s="1"/>
      <c r="I793" s="1"/>
      <c r="J793" s="1"/>
      <c r="K793" s="77"/>
      <c r="L793" s="9"/>
      <c r="M793" s="9"/>
      <c r="N793" s="9"/>
      <c r="O793" s="1"/>
      <c r="P793" s="1"/>
      <c r="Q793" s="1"/>
      <c r="R793" s="1"/>
      <c r="S793" s="1"/>
      <c r="T793" s="1"/>
    </row>
    <row r="794" customFormat="false" ht="15.75" hidden="false" customHeight="false" outlineLevel="0" collapsed="false">
      <c r="B794" s="9"/>
      <c r="C794" s="1"/>
      <c r="D794" s="72"/>
      <c r="E794" s="9"/>
      <c r="F794" s="9"/>
      <c r="G794" s="9"/>
      <c r="H794" s="1"/>
      <c r="I794" s="1"/>
      <c r="J794" s="1"/>
      <c r="K794" s="77"/>
      <c r="L794" s="9"/>
      <c r="M794" s="9"/>
      <c r="N794" s="9"/>
      <c r="O794" s="1"/>
      <c r="P794" s="1"/>
      <c r="Q794" s="1"/>
      <c r="R794" s="1"/>
      <c r="S794" s="1"/>
      <c r="T794" s="1"/>
    </row>
    <row r="795" customFormat="false" ht="15.75" hidden="false" customHeight="false" outlineLevel="0" collapsed="false">
      <c r="B795" s="9"/>
      <c r="C795" s="1"/>
      <c r="D795" s="72"/>
      <c r="E795" s="9"/>
      <c r="F795" s="9"/>
      <c r="G795" s="9"/>
      <c r="H795" s="1"/>
      <c r="I795" s="1"/>
      <c r="J795" s="1"/>
      <c r="K795" s="77"/>
      <c r="L795" s="9"/>
      <c r="M795" s="9"/>
      <c r="N795" s="9"/>
      <c r="O795" s="1"/>
      <c r="P795" s="1"/>
      <c r="Q795" s="1"/>
      <c r="R795" s="1"/>
      <c r="S795" s="1"/>
      <c r="T795" s="1"/>
    </row>
    <row r="796" customFormat="false" ht="15.75" hidden="false" customHeight="false" outlineLevel="0" collapsed="false">
      <c r="B796" s="9"/>
      <c r="C796" s="1"/>
      <c r="D796" s="72"/>
      <c r="E796" s="9"/>
      <c r="F796" s="9"/>
      <c r="G796" s="9"/>
      <c r="H796" s="1"/>
      <c r="I796" s="1"/>
      <c r="J796" s="1"/>
      <c r="K796" s="77"/>
      <c r="L796" s="9"/>
      <c r="M796" s="9"/>
      <c r="N796" s="9"/>
      <c r="O796" s="1"/>
      <c r="P796" s="1"/>
      <c r="Q796" s="1"/>
      <c r="R796" s="1"/>
      <c r="S796" s="1"/>
      <c r="T796" s="1"/>
    </row>
    <row r="797" customFormat="false" ht="15.75" hidden="false" customHeight="false" outlineLevel="0" collapsed="false">
      <c r="B797" s="9"/>
      <c r="C797" s="1"/>
      <c r="D797" s="72"/>
      <c r="E797" s="9"/>
      <c r="F797" s="9"/>
      <c r="G797" s="9"/>
      <c r="H797" s="1"/>
      <c r="I797" s="1"/>
      <c r="J797" s="1"/>
      <c r="K797" s="77"/>
      <c r="L797" s="9"/>
      <c r="M797" s="9"/>
      <c r="N797" s="9"/>
      <c r="O797" s="1"/>
      <c r="P797" s="1"/>
      <c r="Q797" s="1"/>
      <c r="R797" s="1"/>
      <c r="S797" s="1"/>
      <c r="T797" s="1"/>
    </row>
    <row r="798" customFormat="false" ht="15.75" hidden="false" customHeight="false" outlineLevel="0" collapsed="false">
      <c r="B798" s="9"/>
      <c r="C798" s="1"/>
      <c r="D798" s="72"/>
      <c r="E798" s="9"/>
      <c r="F798" s="9"/>
      <c r="G798" s="9"/>
      <c r="H798" s="1"/>
      <c r="I798" s="1"/>
      <c r="J798" s="1"/>
      <c r="K798" s="77"/>
      <c r="L798" s="9"/>
      <c r="M798" s="9"/>
      <c r="N798" s="9"/>
      <c r="O798" s="1"/>
      <c r="P798" s="1"/>
      <c r="Q798" s="1"/>
      <c r="R798" s="1"/>
      <c r="S798" s="1"/>
      <c r="T798" s="1"/>
    </row>
    <row r="799" customFormat="false" ht="15.75" hidden="false" customHeight="false" outlineLevel="0" collapsed="false">
      <c r="B799" s="9"/>
      <c r="C799" s="1"/>
      <c r="D799" s="72"/>
      <c r="E799" s="9"/>
      <c r="F799" s="9"/>
      <c r="G799" s="9"/>
      <c r="H799" s="1"/>
      <c r="I799" s="1"/>
      <c r="J799" s="1"/>
      <c r="K799" s="77"/>
      <c r="L799" s="9"/>
      <c r="M799" s="9"/>
      <c r="N799" s="9"/>
      <c r="O799" s="1"/>
      <c r="P799" s="1"/>
      <c r="Q799" s="1"/>
      <c r="R799" s="1"/>
      <c r="S799" s="1"/>
      <c r="T799" s="1"/>
    </row>
    <row r="800" customFormat="false" ht="15.75" hidden="false" customHeight="false" outlineLevel="0" collapsed="false">
      <c r="B800" s="9"/>
      <c r="C800" s="1"/>
      <c r="D800" s="72"/>
      <c r="E800" s="9"/>
      <c r="F800" s="9"/>
      <c r="G800" s="9"/>
      <c r="H800" s="1"/>
      <c r="I800" s="1"/>
      <c r="J800" s="1"/>
      <c r="K800" s="77"/>
      <c r="L800" s="9"/>
      <c r="M800" s="9"/>
      <c r="N800" s="9"/>
      <c r="O800" s="1"/>
      <c r="P800" s="1"/>
      <c r="Q800" s="1"/>
      <c r="R800" s="1"/>
      <c r="S800" s="1"/>
      <c r="T800" s="1"/>
    </row>
    <row r="801" customFormat="false" ht="15.75" hidden="false" customHeight="false" outlineLevel="0" collapsed="false">
      <c r="B801" s="9"/>
      <c r="C801" s="1"/>
      <c r="D801" s="72"/>
      <c r="E801" s="9"/>
      <c r="F801" s="9"/>
      <c r="G801" s="9"/>
      <c r="H801" s="1"/>
      <c r="I801" s="1"/>
      <c r="J801" s="1"/>
      <c r="K801" s="77"/>
      <c r="L801" s="9"/>
      <c r="M801" s="9"/>
      <c r="N801" s="9"/>
      <c r="O801" s="1"/>
      <c r="P801" s="1"/>
      <c r="Q801" s="1"/>
      <c r="R801" s="1"/>
      <c r="S801" s="1"/>
      <c r="T801" s="1"/>
    </row>
    <row r="802" customFormat="false" ht="15.75" hidden="false" customHeight="false" outlineLevel="0" collapsed="false">
      <c r="B802" s="9"/>
      <c r="C802" s="1"/>
      <c r="D802" s="72"/>
      <c r="E802" s="9"/>
      <c r="F802" s="9"/>
      <c r="G802" s="9"/>
      <c r="H802" s="1"/>
      <c r="I802" s="1"/>
      <c r="J802" s="1"/>
      <c r="K802" s="77"/>
      <c r="L802" s="9"/>
      <c r="M802" s="9"/>
      <c r="N802" s="9"/>
      <c r="O802" s="1"/>
      <c r="P802" s="1"/>
      <c r="Q802" s="1"/>
      <c r="R802" s="1"/>
      <c r="S802" s="1"/>
      <c r="T802" s="1"/>
    </row>
    <row r="803" customFormat="false" ht="15.75" hidden="false" customHeight="false" outlineLevel="0" collapsed="false">
      <c r="B803" s="9"/>
      <c r="C803" s="1"/>
      <c r="D803" s="72"/>
      <c r="E803" s="9"/>
      <c r="F803" s="9"/>
      <c r="G803" s="9"/>
      <c r="H803" s="1"/>
      <c r="I803" s="1"/>
      <c r="J803" s="1"/>
      <c r="K803" s="77"/>
      <c r="L803" s="9"/>
      <c r="M803" s="9"/>
      <c r="N803" s="9"/>
      <c r="O803" s="1"/>
      <c r="P803" s="1"/>
      <c r="Q803" s="1"/>
      <c r="R803" s="1"/>
      <c r="S803" s="1"/>
      <c r="T803" s="1"/>
    </row>
    <row r="804" customFormat="false" ht="15.75" hidden="false" customHeight="false" outlineLevel="0" collapsed="false">
      <c r="B804" s="9"/>
      <c r="C804" s="1"/>
      <c r="D804" s="72"/>
      <c r="E804" s="9"/>
      <c r="F804" s="9"/>
      <c r="G804" s="9"/>
      <c r="H804" s="1"/>
      <c r="I804" s="1"/>
      <c r="J804" s="1"/>
      <c r="K804" s="77"/>
      <c r="L804" s="9"/>
      <c r="M804" s="9"/>
      <c r="N804" s="9"/>
      <c r="O804" s="1"/>
      <c r="P804" s="1"/>
      <c r="Q804" s="1"/>
      <c r="R804" s="1"/>
      <c r="S804" s="1"/>
      <c r="T804" s="1"/>
    </row>
    <row r="805" customFormat="false" ht="15.75" hidden="false" customHeight="false" outlineLevel="0" collapsed="false">
      <c r="B805" s="9"/>
      <c r="C805" s="1"/>
      <c r="D805" s="72"/>
      <c r="E805" s="9"/>
      <c r="F805" s="9"/>
      <c r="G805" s="9"/>
      <c r="H805" s="1"/>
      <c r="I805" s="1"/>
      <c r="J805" s="1"/>
      <c r="K805" s="77"/>
      <c r="L805" s="9"/>
      <c r="M805" s="9"/>
      <c r="N805" s="9"/>
      <c r="O805" s="1"/>
      <c r="P805" s="1"/>
      <c r="Q805" s="1"/>
      <c r="R805" s="1"/>
      <c r="S805" s="1"/>
      <c r="T805" s="1"/>
    </row>
    <row r="806" customFormat="false" ht="15.75" hidden="false" customHeight="false" outlineLevel="0" collapsed="false">
      <c r="B806" s="9"/>
      <c r="C806" s="1"/>
      <c r="D806" s="72"/>
      <c r="E806" s="9"/>
      <c r="F806" s="9"/>
      <c r="G806" s="9"/>
      <c r="H806" s="1"/>
      <c r="I806" s="1"/>
      <c r="J806" s="1"/>
      <c r="K806" s="77"/>
      <c r="L806" s="9"/>
      <c r="M806" s="9"/>
      <c r="N806" s="9"/>
      <c r="O806" s="1"/>
      <c r="P806" s="1"/>
      <c r="Q806" s="1"/>
      <c r="R806" s="1"/>
      <c r="S806" s="1"/>
      <c r="T806" s="1"/>
    </row>
    <row r="807" customFormat="false" ht="15.75" hidden="false" customHeight="false" outlineLevel="0" collapsed="false">
      <c r="B807" s="9"/>
      <c r="C807" s="1"/>
      <c r="D807" s="72"/>
      <c r="E807" s="9"/>
      <c r="F807" s="9"/>
      <c r="G807" s="9"/>
      <c r="H807" s="1"/>
      <c r="I807" s="1"/>
      <c r="J807" s="1"/>
      <c r="K807" s="77"/>
      <c r="L807" s="9"/>
      <c r="M807" s="9"/>
      <c r="N807" s="9"/>
      <c r="O807" s="1"/>
      <c r="P807" s="1"/>
      <c r="Q807" s="1"/>
      <c r="R807" s="1"/>
      <c r="S807" s="1"/>
      <c r="T807" s="1"/>
    </row>
    <row r="808" customFormat="false" ht="15.75" hidden="false" customHeight="false" outlineLevel="0" collapsed="false">
      <c r="B808" s="9"/>
      <c r="C808" s="1"/>
      <c r="D808" s="72"/>
      <c r="E808" s="9"/>
      <c r="F808" s="9"/>
      <c r="G808" s="9"/>
      <c r="H808" s="1"/>
      <c r="I808" s="1"/>
      <c r="J808" s="1"/>
      <c r="K808" s="77"/>
      <c r="L808" s="9"/>
      <c r="M808" s="9"/>
      <c r="N808" s="9"/>
      <c r="O808" s="1"/>
      <c r="P808" s="1"/>
      <c r="Q808" s="1"/>
      <c r="R808" s="1"/>
      <c r="S808" s="1"/>
      <c r="T808" s="1"/>
    </row>
    <row r="809" customFormat="false" ht="15.75" hidden="false" customHeight="false" outlineLevel="0" collapsed="false">
      <c r="B809" s="9"/>
      <c r="C809" s="1"/>
      <c r="D809" s="72"/>
      <c r="E809" s="9"/>
      <c r="F809" s="9"/>
      <c r="G809" s="9"/>
      <c r="H809" s="1"/>
      <c r="I809" s="1"/>
      <c r="J809" s="1"/>
      <c r="K809" s="77"/>
      <c r="L809" s="9"/>
      <c r="M809" s="9"/>
      <c r="N809" s="9"/>
      <c r="O809" s="1"/>
      <c r="P809" s="1"/>
      <c r="Q809" s="1"/>
      <c r="R809" s="1"/>
      <c r="S809" s="1"/>
      <c r="T809" s="1"/>
    </row>
    <row r="810" customFormat="false" ht="15.75" hidden="false" customHeight="false" outlineLevel="0" collapsed="false">
      <c r="B810" s="9"/>
      <c r="C810" s="1"/>
      <c r="D810" s="72"/>
      <c r="E810" s="9"/>
      <c r="F810" s="9"/>
      <c r="G810" s="9"/>
      <c r="H810" s="1"/>
      <c r="I810" s="1"/>
      <c r="J810" s="1"/>
      <c r="K810" s="77"/>
      <c r="L810" s="9"/>
      <c r="M810" s="9"/>
      <c r="N810" s="9"/>
      <c r="O810" s="1"/>
      <c r="P810" s="1"/>
      <c r="Q810" s="1"/>
      <c r="R810" s="1"/>
      <c r="S810" s="1"/>
      <c r="T810" s="1"/>
    </row>
    <row r="811" customFormat="false" ht="15.75" hidden="false" customHeight="false" outlineLevel="0" collapsed="false">
      <c r="B811" s="9"/>
      <c r="C811" s="1"/>
      <c r="D811" s="72"/>
      <c r="E811" s="9"/>
      <c r="F811" s="9"/>
      <c r="G811" s="9"/>
      <c r="H811" s="1"/>
      <c r="I811" s="1"/>
      <c r="J811" s="1"/>
      <c r="K811" s="77"/>
      <c r="L811" s="9"/>
      <c r="M811" s="9"/>
      <c r="N811" s="9"/>
      <c r="O811" s="1"/>
      <c r="P811" s="1"/>
      <c r="Q811" s="1"/>
      <c r="R811" s="1"/>
      <c r="S811" s="1"/>
      <c r="T811" s="1"/>
    </row>
    <row r="812" customFormat="false" ht="15.75" hidden="false" customHeight="false" outlineLevel="0" collapsed="false">
      <c r="B812" s="9"/>
      <c r="C812" s="1"/>
      <c r="D812" s="72"/>
      <c r="E812" s="9"/>
      <c r="F812" s="9"/>
      <c r="G812" s="9"/>
      <c r="H812" s="1"/>
      <c r="I812" s="1"/>
      <c r="J812" s="1"/>
      <c r="K812" s="77"/>
      <c r="L812" s="9"/>
      <c r="M812" s="9"/>
      <c r="N812" s="9"/>
      <c r="O812" s="1"/>
      <c r="P812" s="1"/>
      <c r="Q812" s="1"/>
      <c r="R812" s="1"/>
      <c r="S812" s="1"/>
      <c r="T812" s="1"/>
    </row>
    <row r="813" customFormat="false" ht="15.75" hidden="false" customHeight="false" outlineLevel="0" collapsed="false">
      <c r="B813" s="9"/>
      <c r="C813" s="1"/>
      <c r="D813" s="72"/>
      <c r="E813" s="9"/>
      <c r="F813" s="9"/>
      <c r="G813" s="9"/>
      <c r="H813" s="1"/>
      <c r="I813" s="1"/>
      <c r="J813" s="1"/>
      <c r="K813" s="77"/>
      <c r="L813" s="9"/>
      <c r="M813" s="9"/>
      <c r="N813" s="9"/>
      <c r="O813" s="1"/>
      <c r="P813" s="1"/>
      <c r="Q813" s="1"/>
      <c r="R813" s="1"/>
      <c r="S813" s="1"/>
      <c r="T813" s="1"/>
    </row>
    <row r="814" customFormat="false" ht="15.75" hidden="false" customHeight="false" outlineLevel="0" collapsed="false">
      <c r="B814" s="9"/>
      <c r="C814" s="1"/>
      <c r="D814" s="72"/>
      <c r="E814" s="9"/>
      <c r="F814" s="9"/>
      <c r="G814" s="9"/>
      <c r="H814" s="1"/>
      <c r="I814" s="1"/>
      <c r="J814" s="1"/>
      <c r="K814" s="77"/>
      <c r="L814" s="9"/>
      <c r="M814" s="9"/>
      <c r="N814" s="9"/>
      <c r="O814" s="1"/>
      <c r="P814" s="1"/>
      <c r="Q814" s="1"/>
      <c r="R814" s="1"/>
      <c r="S814" s="1"/>
      <c r="T814" s="1"/>
    </row>
    <row r="815" customFormat="false" ht="15.75" hidden="false" customHeight="false" outlineLevel="0" collapsed="false">
      <c r="B815" s="9"/>
      <c r="C815" s="1"/>
      <c r="D815" s="72"/>
      <c r="E815" s="9"/>
      <c r="F815" s="9"/>
      <c r="G815" s="9"/>
      <c r="H815" s="1"/>
      <c r="I815" s="1"/>
      <c r="J815" s="1"/>
      <c r="K815" s="77"/>
      <c r="L815" s="9"/>
      <c r="M815" s="9"/>
      <c r="N815" s="9"/>
      <c r="O815" s="1"/>
      <c r="P815" s="1"/>
      <c r="Q815" s="1"/>
      <c r="R815" s="1"/>
      <c r="S815" s="1"/>
      <c r="T815" s="1"/>
    </row>
    <row r="816" customFormat="false" ht="15.75" hidden="false" customHeight="false" outlineLevel="0" collapsed="false">
      <c r="B816" s="9"/>
      <c r="C816" s="1"/>
      <c r="D816" s="72"/>
      <c r="E816" s="9"/>
      <c r="F816" s="9"/>
      <c r="G816" s="9"/>
      <c r="H816" s="1"/>
      <c r="I816" s="1"/>
      <c r="J816" s="1"/>
      <c r="K816" s="77"/>
      <c r="L816" s="9"/>
      <c r="M816" s="9"/>
      <c r="N816" s="9"/>
      <c r="O816" s="1"/>
      <c r="P816" s="1"/>
      <c r="Q816" s="1"/>
      <c r="R816" s="1"/>
      <c r="S816" s="1"/>
      <c r="T816" s="1"/>
    </row>
    <row r="817" customFormat="false" ht="15.75" hidden="false" customHeight="false" outlineLevel="0" collapsed="false">
      <c r="B817" s="9"/>
      <c r="C817" s="1"/>
      <c r="D817" s="72"/>
      <c r="E817" s="9"/>
      <c r="F817" s="9"/>
      <c r="G817" s="9"/>
      <c r="H817" s="1"/>
      <c r="I817" s="1"/>
      <c r="J817" s="1"/>
      <c r="K817" s="77"/>
      <c r="L817" s="9"/>
      <c r="M817" s="9"/>
      <c r="N817" s="9"/>
      <c r="O817" s="1"/>
      <c r="P817" s="1"/>
      <c r="Q817" s="1"/>
      <c r="R817" s="1"/>
      <c r="S817" s="1"/>
      <c r="T817" s="1"/>
    </row>
    <row r="818" customFormat="false" ht="15.75" hidden="false" customHeight="false" outlineLevel="0" collapsed="false">
      <c r="B818" s="9"/>
      <c r="C818" s="1"/>
      <c r="D818" s="72"/>
      <c r="E818" s="9"/>
      <c r="F818" s="9"/>
      <c r="G818" s="9"/>
      <c r="H818" s="1"/>
      <c r="I818" s="1"/>
      <c r="J818" s="1"/>
      <c r="K818" s="77"/>
      <c r="L818" s="9"/>
      <c r="M818" s="9"/>
      <c r="N818" s="9"/>
      <c r="O818" s="1"/>
      <c r="P818" s="1"/>
      <c r="Q818" s="1"/>
      <c r="R818" s="1"/>
      <c r="S818" s="1"/>
      <c r="T818" s="1"/>
    </row>
    <row r="819" customFormat="false" ht="15.75" hidden="false" customHeight="false" outlineLevel="0" collapsed="false">
      <c r="B819" s="9"/>
      <c r="C819" s="1"/>
      <c r="D819" s="72"/>
      <c r="E819" s="9"/>
      <c r="F819" s="9"/>
      <c r="G819" s="9"/>
      <c r="H819" s="1"/>
      <c r="I819" s="1"/>
      <c r="J819" s="1"/>
      <c r="K819" s="77"/>
      <c r="L819" s="9"/>
      <c r="M819" s="9"/>
      <c r="N819" s="9"/>
      <c r="O819" s="1"/>
      <c r="P819" s="1"/>
      <c r="Q819" s="1"/>
      <c r="R819" s="1"/>
      <c r="S819" s="1"/>
      <c r="T819" s="1"/>
    </row>
    <row r="820" customFormat="false" ht="15.75" hidden="false" customHeight="false" outlineLevel="0" collapsed="false">
      <c r="B820" s="9"/>
      <c r="C820" s="1"/>
      <c r="D820" s="72"/>
      <c r="E820" s="9"/>
      <c r="F820" s="9"/>
      <c r="G820" s="9"/>
      <c r="H820" s="1"/>
      <c r="I820" s="1"/>
      <c r="J820" s="1"/>
      <c r="K820" s="77"/>
      <c r="L820" s="9"/>
      <c r="M820" s="9"/>
      <c r="N820" s="9"/>
      <c r="O820" s="1"/>
      <c r="P820" s="1"/>
      <c r="Q820" s="1"/>
      <c r="R820" s="1"/>
      <c r="S820" s="1"/>
      <c r="T820" s="1"/>
    </row>
    <row r="821" customFormat="false" ht="15.75" hidden="false" customHeight="false" outlineLevel="0" collapsed="false">
      <c r="B821" s="9"/>
      <c r="C821" s="1"/>
      <c r="D821" s="72"/>
      <c r="E821" s="9"/>
      <c r="F821" s="9"/>
      <c r="G821" s="9"/>
      <c r="H821" s="1"/>
      <c r="I821" s="1"/>
      <c r="J821" s="1"/>
      <c r="K821" s="77"/>
      <c r="L821" s="9"/>
      <c r="M821" s="9"/>
      <c r="N821" s="9"/>
      <c r="O821" s="1"/>
      <c r="P821" s="1"/>
      <c r="Q821" s="1"/>
      <c r="R821" s="1"/>
      <c r="S821" s="1"/>
      <c r="T821" s="1"/>
    </row>
    <row r="822" customFormat="false" ht="15.75" hidden="false" customHeight="false" outlineLevel="0" collapsed="false">
      <c r="B822" s="9"/>
      <c r="C822" s="1"/>
      <c r="D822" s="72"/>
      <c r="E822" s="9"/>
      <c r="F822" s="9"/>
      <c r="G822" s="9"/>
      <c r="H822" s="1"/>
      <c r="I822" s="1"/>
      <c r="J822" s="1"/>
      <c r="K822" s="77"/>
      <c r="L822" s="9"/>
      <c r="M822" s="9"/>
      <c r="N822" s="9"/>
      <c r="O822" s="1"/>
      <c r="P822" s="1"/>
      <c r="Q822" s="1"/>
      <c r="R822" s="1"/>
      <c r="S822" s="1"/>
      <c r="T822" s="1"/>
    </row>
    <row r="823" customFormat="false" ht="15.75" hidden="false" customHeight="false" outlineLevel="0" collapsed="false">
      <c r="B823" s="9"/>
      <c r="C823" s="1"/>
      <c r="D823" s="72"/>
      <c r="E823" s="9"/>
      <c r="F823" s="9"/>
      <c r="G823" s="9"/>
      <c r="H823" s="1"/>
      <c r="I823" s="1"/>
      <c r="J823" s="1"/>
      <c r="K823" s="77"/>
      <c r="L823" s="9"/>
      <c r="M823" s="9"/>
      <c r="N823" s="9"/>
      <c r="O823" s="1"/>
      <c r="P823" s="1"/>
      <c r="Q823" s="1"/>
      <c r="R823" s="1"/>
      <c r="S823" s="1"/>
      <c r="T823" s="1"/>
    </row>
    <row r="824" customFormat="false" ht="15.75" hidden="false" customHeight="false" outlineLevel="0" collapsed="false">
      <c r="B824" s="9"/>
      <c r="C824" s="1"/>
      <c r="D824" s="72"/>
      <c r="E824" s="9"/>
      <c r="F824" s="9"/>
      <c r="G824" s="9"/>
      <c r="H824" s="1"/>
      <c r="I824" s="1"/>
      <c r="J824" s="1"/>
      <c r="K824" s="77"/>
      <c r="L824" s="9"/>
      <c r="M824" s="9"/>
      <c r="N824" s="9"/>
      <c r="O824" s="1"/>
      <c r="P824" s="1"/>
      <c r="Q824" s="1"/>
      <c r="R824" s="1"/>
      <c r="S824" s="1"/>
      <c r="T824" s="1"/>
    </row>
    <row r="825" customFormat="false" ht="15.75" hidden="false" customHeight="false" outlineLevel="0" collapsed="false">
      <c r="B825" s="9"/>
      <c r="C825" s="1"/>
      <c r="D825" s="72"/>
      <c r="E825" s="9"/>
      <c r="F825" s="9"/>
      <c r="G825" s="9"/>
      <c r="H825" s="1"/>
      <c r="I825" s="1"/>
      <c r="J825" s="1"/>
      <c r="K825" s="77"/>
      <c r="L825" s="9"/>
      <c r="M825" s="9"/>
      <c r="N825" s="9"/>
      <c r="O825" s="1"/>
      <c r="P825" s="1"/>
      <c r="Q825" s="1"/>
      <c r="R825" s="1"/>
      <c r="S825" s="1"/>
      <c r="T825" s="1"/>
    </row>
    <row r="826" customFormat="false" ht="15.75" hidden="false" customHeight="false" outlineLevel="0" collapsed="false">
      <c r="B826" s="9"/>
      <c r="C826" s="1"/>
      <c r="D826" s="72"/>
      <c r="E826" s="9"/>
      <c r="F826" s="9"/>
      <c r="G826" s="9"/>
      <c r="H826" s="1"/>
      <c r="I826" s="1"/>
      <c r="J826" s="1"/>
      <c r="K826" s="77"/>
      <c r="L826" s="9"/>
      <c r="M826" s="9"/>
      <c r="N826" s="9"/>
      <c r="O826" s="1"/>
      <c r="P826" s="1"/>
      <c r="Q826" s="1"/>
      <c r="R826" s="1"/>
      <c r="S826" s="1"/>
      <c r="T826" s="1"/>
    </row>
    <row r="827" customFormat="false" ht="15.75" hidden="false" customHeight="false" outlineLevel="0" collapsed="false">
      <c r="B827" s="9"/>
      <c r="C827" s="1"/>
      <c r="D827" s="72"/>
      <c r="E827" s="9"/>
      <c r="F827" s="9"/>
      <c r="G827" s="9"/>
      <c r="H827" s="1"/>
      <c r="I827" s="1"/>
      <c r="J827" s="1"/>
      <c r="K827" s="77"/>
      <c r="L827" s="9"/>
      <c r="M827" s="9"/>
      <c r="N827" s="9"/>
      <c r="O827" s="1"/>
      <c r="P827" s="1"/>
      <c r="Q827" s="1"/>
      <c r="R827" s="1"/>
      <c r="S827" s="1"/>
      <c r="T827" s="1"/>
    </row>
    <row r="828" customFormat="false" ht="15.75" hidden="false" customHeight="false" outlineLevel="0" collapsed="false">
      <c r="B828" s="9"/>
      <c r="C828" s="1"/>
      <c r="D828" s="72"/>
      <c r="E828" s="9"/>
      <c r="F828" s="9"/>
      <c r="G828" s="9"/>
      <c r="H828" s="1"/>
      <c r="I828" s="1"/>
      <c r="J828" s="1"/>
      <c r="K828" s="77"/>
      <c r="L828" s="9"/>
      <c r="M828" s="9"/>
      <c r="N828" s="9"/>
      <c r="O828" s="1"/>
      <c r="P828" s="1"/>
      <c r="Q828" s="1"/>
      <c r="R828" s="1"/>
      <c r="S828" s="1"/>
      <c r="T828" s="1"/>
    </row>
    <row r="829" customFormat="false" ht="15.75" hidden="false" customHeight="false" outlineLevel="0" collapsed="false">
      <c r="B829" s="9"/>
      <c r="C829" s="1"/>
      <c r="D829" s="72"/>
      <c r="E829" s="9"/>
      <c r="F829" s="9"/>
      <c r="G829" s="9"/>
      <c r="H829" s="1"/>
      <c r="I829" s="1"/>
      <c r="J829" s="1"/>
      <c r="K829" s="77"/>
      <c r="L829" s="9"/>
      <c r="M829" s="9"/>
      <c r="N829" s="9"/>
      <c r="O829" s="1"/>
      <c r="P829" s="1"/>
      <c r="Q829" s="1"/>
      <c r="R829" s="1"/>
      <c r="S829" s="1"/>
      <c r="T829" s="1"/>
    </row>
    <row r="830" customFormat="false" ht="15.75" hidden="false" customHeight="false" outlineLevel="0" collapsed="false">
      <c r="B830" s="9"/>
      <c r="C830" s="1"/>
      <c r="D830" s="72"/>
      <c r="E830" s="9"/>
      <c r="F830" s="9"/>
      <c r="G830" s="9"/>
      <c r="H830" s="1"/>
      <c r="I830" s="1"/>
      <c r="J830" s="1"/>
      <c r="K830" s="77"/>
      <c r="L830" s="9"/>
      <c r="M830" s="9"/>
      <c r="N830" s="9"/>
      <c r="O830" s="1"/>
      <c r="P830" s="1"/>
      <c r="Q830" s="1"/>
      <c r="R830" s="1"/>
      <c r="S830" s="1"/>
      <c r="T830" s="1"/>
    </row>
    <row r="831" customFormat="false" ht="15.75" hidden="false" customHeight="false" outlineLevel="0" collapsed="false">
      <c r="B831" s="9"/>
      <c r="C831" s="1"/>
      <c r="D831" s="72"/>
      <c r="E831" s="9"/>
      <c r="F831" s="9"/>
      <c r="G831" s="9"/>
      <c r="H831" s="1"/>
      <c r="I831" s="1"/>
      <c r="J831" s="1"/>
      <c r="K831" s="77"/>
      <c r="L831" s="9"/>
      <c r="M831" s="9"/>
      <c r="N831" s="9"/>
      <c r="O831" s="1"/>
      <c r="P831" s="1"/>
      <c r="Q831" s="1"/>
      <c r="R831" s="1"/>
      <c r="S831" s="1"/>
      <c r="T831" s="1"/>
    </row>
    <row r="832" customFormat="false" ht="15.75" hidden="false" customHeight="false" outlineLevel="0" collapsed="false">
      <c r="B832" s="9"/>
      <c r="C832" s="1"/>
      <c r="D832" s="72"/>
      <c r="E832" s="9"/>
      <c r="F832" s="9"/>
      <c r="G832" s="9"/>
      <c r="H832" s="1"/>
      <c r="I832" s="1"/>
      <c r="J832" s="1"/>
      <c r="K832" s="77"/>
      <c r="L832" s="9"/>
      <c r="M832" s="9"/>
      <c r="N832" s="9"/>
      <c r="O832" s="1"/>
      <c r="P832" s="1"/>
      <c r="Q832" s="1"/>
      <c r="R832" s="1"/>
      <c r="S832" s="1"/>
      <c r="T832" s="1"/>
    </row>
    <row r="833" customFormat="false" ht="15.75" hidden="false" customHeight="false" outlineLevel="0" collapsed="false">
      <c r="B833" s="9"/>
      <c r="C833" s="1"/>
      <c r="D833" s="72"/>
      <c r="E833" s="9"/>
      <c r="F833" s="9"/>
      <c r="G833" s="9"/>
      <c r="H833" s="1"/>
      <c r="I833" s="1"/>
      <c r="J833" s="1"/>
      <c r="K833" s="77"/>
      <c r="L833" s="9"/>
      <c r="M833" s="9"/>
      <c r="N833" s="9"/>
      <c r="O833" s="1"/>
      <c r="P833" s="1"/>
      <c r="Q833" s="1"/>
      <c r="R833" s="1"/>
      <c r="S833" s="1"/>
      <c r="T833" s="1"/>
    </row>
    <row r="834" customFormat="false" ht="15.75" hidden="false" customHeight="false" outlineLevel="0" collapsed="false">
      <c r="B834" s="9"/>
      <c r="C834" s="1"/>
      <c r="D834" s="72"/>
      <c r="E834" s="9"/>
      <c r="F834" s="9"/>
      <c r="G834" s="9"/>
      <c r="H834" s="1"/>
      <c r="I834" s="1"/>
      <c r="J834" s="1"/>
      <c r="K834" s="77"/>
      <c r="L834" s="9"/>
      <c r="M834" s="9"/>
      <c r="N834" s="9"/>
      <c r="O834" s="1"/>
      <c r="P834" s="1"/>
      <c r="Q834" s="1"/>
      <c r="R834" s="1"/>
      <c r="S834" s="1"/>
      <c r="T834" s="1"/>
    </row>
    <row r="835" customFormat="false" ht="15.75" hidden="false" customHeight="false" outlineLevel="0" collapsed="false">
      <c r="B835" s="9"/>
      <c r="C835" s="1"/>
      <c r="D835" s="72"/>
      <c r="E835" s="9"/>
      <c r="F835" s="9"/>
      <c r="G835" s="9"/>
      <c r="H835" s="1"/>
      <c r="I835" s="1"/>
      <c r="J835" s="1"/>
      <c r="K835" s="77"/>
      <c r="L835" s="9"/>
      <c r="M835" s="9"/>
      <c r="N835" s="9"/>
      <c r="O835" s="1"/>
      <c r="P835" s="1"/>
      <c r="Q835" s="1"/>
      <c r="R835" s="1"/>
      <c r="S835" s="1"/>
      <c r="T835" s="1"/>
    </row>
    <row r="836" customFormat="false" ht="15.75" hidden="false" customHeight="false" outlineLevel="0" collapsed="false">
      <c r="B836" s="9"/>
      <c r="C836" s="1"/>
      <c r="D836" s="72"/>
      <c r="E836" s="9"/>
      <c r="F836" s="9"/>
      <c r="G836" s="9"/>
      <c r="H836" s="1"/>
      <c r="I836" s="1"/>
      <c r="J836" s="1"/>
      <c r="K836" s="77"/>
      <c r="L836" s="9"/>
      <c r="M836" s="9"/>
      <c r="N836" s="9"/>
      <c r="O836" s="1"/>
      <c r="P836" s="1"/>
      <c r="Q836" s="1"/>
      <c r="R836" s="1"/>
      <c r="S836" s="1"/>
      <c r="T836" s="1"/>
    </row>
    <row r="837" customFormat="false" ht="15.75" hidden="false" customHeight="false" outlineLevel="0" collapsed="false">
      <c r="B837" s="9"/>
      <c r="C837" s="1"/>
      <c r="D837" s="72"/>
      <c r="E837" s="9"/>
      <c r="F837" s="9"/>
      <c r="G837" s="9"/>
      <c r="H837" s="1"/>
      <c r="I837" s="1"/>
      <c r="J837" s="1"/>
      <c r="K837" s="77"/>
      <c r="L837" s="9"/>
      <c r="M837" s="9"/>
      <c r="N837" s="9"/>
      <c r="O837" s="1"/>
      <c r="P837" s="1"/>
      <c r="Q837" s="1"/>
      <c r="R837" s="1"/>
      <c r="S837" s="1"/>
      <c r="T837" s="1"/>
    </row>
    <row r="838" customFormat="false" ht="15.75" hidden="false" customHeight="false" outlineLevel="0" collapsed="false">
      <c r="B838" s="9"/>
      <c r="C838" s="1"/>
      <c r="D838" s="72"/>
      <c r="E838" s="9"/>
      <c r="F838" s="9"/>
      <c r="G838" s="9"/>
      <c r="H838" s="1"/>
      <c r="I838" s="1"/>
      <c r="J838" s="1"/>
      <c r="K838" s="77"/>
      <c r="L838" s="9"/>
      <c r="M838" s="9"/>
      <c r="N838" s="9"/>
      <c r="O838" s="1"/>
      <c r="P838" s="1"/>
      <c r="Q838" s="1"/>
      <c r="R838" s="1"/>
      <c r="S838" s="1"/>
      <c r="T838" s="1"/>
    </row>
    <row r="839" customFormat="false" ht="15.75" hidden="false" customHeight="false" outlineLevel="0" collapsed="false">
      <c r="B839" s="9"/>
      <c r="C839" s="1"/>
      <c r="D839" s="72"/>
      <c r="E839" s="9"/>
      <c r="F839" s="9"/>
      <c r="G839" s="9"/>
      <c r="H839" s="1"/>
      <c r="I839" s="1"/>
      <c r="J839" s="1"/>
      <c r="K839" s="77"/>
      <c r="L839" s="9"/>
      <c r="M839" s="9"/>
      <c r="N839" s="9"/>
      <c r="O839" s="1"/>
      <c r="P839" s="1"/>
      <c r="Q839" s="1"/>
      <c r="R839" s="1"/>
      <c r="S839" s="1"/>
      <c r="T839" s="1"/>
    </row>
    <row r="840" customFormat="false" ht="15.75" hidden="false" customHeight="false" outlineLevel="0" collapsed="false">
      <c r="B840" s="9"/>
      <c r="C840" s="1"/>
      <c r="D840" s="72"/>
      <c r="E840" s="9"/>
      <c r="F840" s="9"/>
      <c r="G840" s="9"/>
      <c r="H840" s="1"/>
      <c r="I840" s="1"/>
      <c r="J840" s="1"/>
      <c r="K840" s="77"/>
      <c r="L840" s="9"/>
      <c r="M840" s="9"/>
      <c r="N840" s="9"/>
      <c r="O840" s="1"/>
      <c r="P840" s="1"/>
      <c r="Q840" s="1"/>
      <c r="R840" s="1"/>
      <c r="S840" s="1"/>
      <c r="T840" s="1"/>
    </row>
    <row r="841" customFormat="false" ht="15.75" hidden="false" customHeight="false" outlineLevel="0" collapsed="false">
      <c r="B841" s="9"/>
      <c r="C841" s="1"/>
      <c r="D841" s="72"/>
      <c r="E841" s="9"/>
      <c r="F841" s="9"/>
      <c r="G841" s="9"/>
      <c r="H841" s="1"/>
      <c r="I841" s="1"/>
      <c r="J841" s="1"/>
      <c r="K841" s="77"/>
      <c r="L841" s="9"/>
      <c r="M841" s="9"/>
      <c r="N841" s="9"/>
      <c r="O841" s="1"/>
      <c r="P841" s="1"/>
      <c r="Q841" s="1"/>
      <c r="R841" s="1"/>
      <c r="S841" s="1"/>
      <c r="T841" s="1"/>
    </row>
    <row r="842" customFormat="false" ht="15.75" hidden="false" customHeight="false" outlineLevel="0" collapsed="false">
      <c r="B842" s="9"/>
      <c r="C842" s="1"/>
      <c r="D842" s="72"/>
      <c r="E842" s="9"/>
      <c r="F842" s="9"/>
      <c r="G842" s="9"/>
      <c r="H842" s="1"/>
      <c r="I842" s="1"/>
      <c r="J842" s="1"/>
      <c r="K842" s="77"/>
      <c r="L842" s="9"/>
      <c r="M842" s="9"/>
      <c r="N842" s="9"/>
      <c r="O842" s="1"/>
      <c r="P842" s="1"/>
      <c r="Q842" s="1"/>
      <c r="R842" s="1"/>
      <c r="S842" s="1"/>
      <c r="T842" s="1"/>
    </row>
    <row r="843" customFormat="false" ht="15.75" hidden="false" customHeight="false" outlineLevel="0" collapsed="false">
      <c r="B843" s="9"/>
      <c r="C843" s="1"/>
      <c r="D843" s="72"/>
      <c r="E843" s="9"/>
      <c r="F843" s="9"/>
      <c r="G843" s="9"/>
      <c r="H843" s="1"/>
      <c r="I843" s="1"/>
      <c r="J843" s="1"/>
      <c r="K843" s="77"/>
      <c r="L843" s="9"/>
      <c r="M843" s="9"/>
      <c r="N843" s="9"/>
      <c r="O843" s="1"/>
      <c r="P843" s="1"/>
      <c r="Q843" s="1"/>
      <c r="R843" s="1"/>
      <c r="S843" s="1"/>
      <c r="T843" s="1"/>
    </row>
    <row r="844" customFormat="false" ht="15.75" hidden="false" customHeight="false" outlineLevel="0" collapsed="false">
      <c r="B844" s="9"/>
      <c r="C844" s="1"/>
      <c r="D844" s="72"/>
      <c r="E844" s="9"/>
      <c r="F844" s="9"/>
      <c r="G844" s="9"/>
      <c r="H844" s="1"/>
      <c r="I844" s="1"/>
      <c r="J844" s="1"/>
      <c r="K844" s="77"/>
      <c r="L844" s="9"/>
      <c r="M844" s="9"/>
      <c r="N844" s="9"/>
      <c r="O844" s="1"/>
      <c r="P844" s="1"/>
      <c r="Q844" s="1"/>
      <c r="R844" s="1"/>
      <c r="S844" s="1"/>
      <c r="T844" s="1"/>
    </row>
    <row r="845" customFormat="false" ht="15.75" hidden="false" customHeight="false" outlineLevel="0" collapsed="false">
      <c r="B845" s="9"/>
      <c r="C845" s="1"/>
      <c r="D845" s="72"/>
      <c r="E845" s="9"/>
      <c r="F845" s="9"/>
      <c r="G845" s="9"/>
      <c r="H845" s="1"/>
      <c r="I845" s="1"/>
      <c r="J845" s="1"/>
      <c r="K845" s="77"/>
      <c r="L845" s="9"/>
      <c r="M845" s="9"/>
      <c r="N845" s="9"/>
      <c r="O845" s="1"/>
      <c r="P845" s="1"/>
      <c r="Q845" s="1"/>
      <c r="R845" s="1"/>
      <c r="S845" s="1"/>
      <c r="T845" s="1"/>
    </row>
    <row r="846" customFormat="false" ht="15.75" hidden="false" customHeight="false" outlineLevel="0" collapsed="false">
      <c r="B846" s="9"/>
      <c r="C846" s="1"/>
      <c r="D846" s="72"/>
      <c r="E846" s="9"/>
      <c r="F846" s="9"/>
      <c r="G846" s="9"/>
      <c r="H846" s="1"/>
      <c r="I846" s="1"/>
      <c r="J846" s="1"/>
      <c r="K846" s="77"/>
      <c r="L846" s="9"/>
      <c r="M846" s="9"/>
      <c r="N846" s="9"/>
      <c r="O846" s="1"/>
      <c r="P846" s="1"/>
      <c r="Q846" s="1"/>
      <c r="R846" s="1"/>
      <c r="S846" s="1"/>
      <c r="T846" s="1"/>
    </row>
    <row r="847" customFormat="false" ht="15.75" hidden="false" customHeight="false" outlineLevel="0" collapsed="false">
      <c r="B847" s="9"/>
      <c r="C847" s="1"/>
      <c r="D847" s="72"/>
      <c r="E847" s="9"/>
      <c r="F847" s="9"/>
      <c r="G847" s="9"/>
      <c r="H847" s="1"/>
      <c r="I847" s="1"/>
      <c r="J847" s="1"/>
      <c r="K847" s="77"/>
      <c r="L847" s="9"/>
      <c r="M847" s="9"/>
      <c r="N847" s="9"/>
      <c r="O847" s="1"/>
      <c r="P847" s="1"/>
      <c r="Q847" s="1"/>
      <c r="R847" s="1"/>
      <c r="S847" s="1"/>
      <c r="T847" s="1"/>
    </row>
    <row r="848" customFormat="false" ht="15.75" hidden="false" customHeight="false" outlineLevel="0" collapsed="false">
      <c r="B848" s="9"/>
      <c r="C848" s="1"/>
      <c r="D848" s="72"/>
      <c r="E848" s="9"/>
      <c r="F848" s="9"/>
      <c r="G848" s="9"/>
      <c r="H848" s="1"/>
      <c r="I848" s="1"/>
      <c r="J848" s="1"/>
      <c r="K848" s="77"/>
      <c r="L848" s="9"/>
      <c r="M848" s="9"/>
      <c r="N848" s="9"/>
      <c r="O848" s="1"/>
      <c r="P848" s="1"/>
      <c r="Q848" s="1"/>
      <c r="R848" s="1"/>
      <c r="S848" s="1"/>
      <c r="T848" s="1"/>
    </row>
    <row r="849" customFormat="false" ht="15.75" hidden="false" customHeight="false" outlineLevel="0" collapsed="false">
      <c r="B849" s="9"/>
      <c r="C849" s="1"/>
      <c r="D849" s="72"/>
      <c r="E849" s="9"/>
      <c r="F849" s="9"/>
      <c r="G849" s="9"/>
      <c r="H849" s="1"/>
      <c r="I849" s="1"/>
      <c r="J849" s="1"/>
      <c r="K849" s="77"/>
      <c r="L849" s="9"/>
      <c r="M849" s="9"/>
      <c r="N849" s="9"/>
      <c r="O849" s="1"/>
      <c r="P849" s="1"/>
      <c r="Q849" s="1"/>
      <c r="R849" s="1"/>
      <c r="S849" s="1"/>
      <c r="T849" s="1"/>
    </row>
    <row r="850" customFormat="false" ht="15.75" hidden="false" customHeight="false" outlineLevel="0" collapsed="false">
      <c r="B850" s="9"/>
      <c r="C850" s="1"/>
      <c r="D850" s="72"/>
      <c r="E850" s="9"/>
      <c r="F850" s="9"/>
      <c r="G850" s="9"/>
      <c r="H850" s="1"/>
      <c r="I850" s="1"/>
      <c r="J850" s="1"/>
      <c r="K850" s="77"/>
      <c r="L850" s="9"/>
      <c r="M850" s="9"/>
      <c r="N850" s="9"/>
      <c r="O850" s="1"/>
      <c r="P850" s="1"/>
      <c r="Q850" s="1"/>
      <c r="R850" s="1"/>
      <c r="S850" s="1"/>
      <c r="T850" s="1"/>
    </row>
    <row r="851" customFormat="false" ht="15.75" hidden="false" customHeight="false" outlineLevel="0" collapsed="false">
      <c r="B851" s="9"/>
      <c r="C851" s="1"/>
      <c r="D851" s="72"/>
      <c r="E851" s="9"/>
      <c r="F851" s="9"/>
      <c r="G851" s="9"/>
      <c r="H851" s="1"/>
      <c r="I851" s="1"/>
      <c r="J851" s="1"/>
      <c r="K851" s="77"/>
      <c r="L851" s="9"/>
      <c r="M851" s="9"/>
      <c r="N851" s="9"/>
      <c r="O851" s="1"/>
      <c r="P851" s="1"/>
      <c r="Q851" s="1"/>
      <c r="R851" s="1"/>
      <c r="S851" s="1"/>
      <c r="T851" s="1"/>
    </row>
    <row r="852" customFormat="false" ht="15.75" hidden="false" customHeight="false" outlineLevel="0" collapsed="false">
      <c r="B852" s="9"/>
      <c r="C852" s="1"/>
      <c r="D852" s="72"/>
      <c r="E852" s="9"/>
      <c r="F852" s="9"/>
      <c r="G852" s="9"/>
      <c r="H852" s="1"/>
      <c r="I852" s="1"/>
      <c r="J852" s="1"/>
      <c r="K852" s="77"/>
      <c r="L852" s="9"/>
      <c r="M852" s="9"/>
      <c r="N852" s="9"/>
      <c r="O852" s="1"/>
      <c r="P852" s="1"/>
      <c r="Q852" s="1"/>
      <c r="R852" s="1"/>
      <c r="S852" s="1"/>
      <c r="T852" s="1"/>
    </row>
    <row r="853" customFormat="false" ht="15.75" hidden="false" customHeight="false" outlineLevel="0" collapsed="false">
      <c r="B853" s="9"/>
      <c r="C853" s="1"/>
      <c r="D853" s="72"/>
      <c r="E853" s="9"/>
      <c r="F853" s="9"/>
      <c r="G853" s="9"/>
      <c r="H853" s="1"/>
      <c r="I853" s="1"/>
      <c r="J853" s="1"/>
      <c r="K853" s="77"/>
      <c r="L853" s="9"/>
      <c r="M853" s="9"/>
      <c r="N853" s="9"/>
      <c r="O853" s="1"/>
      <c r="P853" s="1"/>
      <c r="Q853" s="1"/>
      <c r="R853" s="1"/>
      <c r="S853" s="1"/>
      <c r="T853" s="1"/>
    </row>
    <row r="854" customFormat="false" ht="15.75" hidden="false" customHeight="false" outlineLevel="0" collapsed="false">
      <c r="B854" s="9"/>
      <c r="C854" s="1"/>
      <c r="D854" s="72"/>
      <c r="E854" s="9"/>
      <c r="F854" s="9"/>
      <c r="G854" s="9"/>
      <c r="H854" s="1"/>
      <c r="I854" s="1"/>
      <c r="J854" s="1"/>
      <c r="K854" s="77"/>
      <c r="L854" s="9"/>
      <c r="M854" s="9"/>
      <c r="N854" s="9"/>
      <c r="O854" s="1"/>
      <c r="P854" s="1"/>
      <c r="Q854" s="1"/>
      <c r="R854" s="1"/>
      <c r="S854" s="1"/>
      <c r="T854" s="1"/>
    </row>
    <row r="855" customFormat="false" ht="15.75" hidden="false" customHeight="false" outlineLevel="0" collapsed="false">
      <c r="B855" s="9"/>
      <c r="C855" s="1"/>
      <c r="D855" s="72"/>
      <c r="E855" s="9"/>
      <c r="F855" s="9"/>
      <c r="G855" s="9"/>
      <c r="H855" s="1"/>
      <c r="I855" s="1"/>
      <c r="J855" s="1"/>
      <c r="K855" s="77"/>
      <c r="L855" s="9"/>
      <c r="M855" s="9"/>
      <c r="N855" s="9"/>
      <c r="O855" s="1"/>
      <c r="P855" s="1"/>
      <c r="Q855" s="1"/>
      <c r="R855" s="1"/>
      <c r="S855" s="1"/>
      <c r="T855" s="1"/>
    </row>
    <row r="856" customFormat="false" ht="15.75" hidden="false" customHeight="false" outlineLevel="0" collapsed="false">
      <c r="B856" s="9"/>
      <c r="C856" s="1"/>
      <c r="D856" s="72"/>
      <c r="E856" s="9"/>
      <c r="F856" s="9"/>
      <c r="G856" s="9"/>
      <c r="H856" s="1"/>
      <c r="I856" s="1"/>
      <c r="J856" s="1"/>
      <c r="K856" s="77"/>
      <c r="L856" s="9"/>
      <c r="M856" s="9"/>
      <c r="N856" s="9"/>
      <c r="O856" s="1"/>
      <c r="P856" s="1"/>
      <c r="Q856" s="1"/>
      <c r="R856" s="1"/>
      <c r="S856" s="1"/>
      <c r="T856" s="1"/>
    </row>
    <row r="857" customFormat="false" ht="15.75" hidden="false" customHeight="false" outlineLevel="0" collapsed="false">
      <c r="B857" s="9"/>
      <c r="C857" s="1"/>
      <c r="D857" s="72"/>
      <c r="E857" s="9"/>
      <c r="F857" s="9"/>
      <c r="G857" s="9"/>
      <c r="H857" s="1"/>
      <c r="I857" s="1"/>
      <c r="J857" s="1"/>
      <c r="K857" s="77"/>
      <c r="L857" s="9"/>
      <c r="M857" s="9"/>
      <c r="N857" s="9"/>
      <c r="O857" s="1"/>
      <c r="P857" s="1"/>
      <c r="Q857" s="1"/>
      <c r="R857" s="1"/>
      <c r="S857" s="1"/>
      <c r="T857" s="1"/>
    </row>
    <row r="858" customFormat="false" ht="15.75" hidden="false" customHeight="false" outlineLevel="0" collapsed="false">
      <c r="B858" s="9"/>
      <c r="C858" s="1"/>
      <c r="D858" s="72"/>
      <c r="E858" s="9"/>
      <c r="F858" s="9"/>
      <c r="G858" s="9"/>
      <c r="H858" s="1"/>
      <c r="I858" s="1"/>
      <c r="J858" s="1"/>
      <c r="K858" s="77"/>
      <c r="L858" s="9"/>
      <c r="M858" s="9"/>
      <c r="N858" s="9"/>
      <c r="O858" s="1"/>
      <c r="P858" s="1"/>
      <c r="Q858" s="1"/>
      <c r="R858" s="1"/>
      <c r="S858" s="1"/>
      <c r="T858" s="1"/>
    </row>
    <row r="859" customFormat="false" ht="15.75" hidden="false" customHeight="false" outlineLevel="0" collapsed="false">
      <c r="B859" s="9"/>
      <c r="C859" s="1"/>
      <c r="D859" s="72"/>
      <c r="E859" s="9"/>
      <c r="F859" s="9"/>
      <c r="G859" s="9"/>
      <c r="H859" s="1"/>
      <c r="I859" s="1"/>
      <c r="J859" s="1"/>
      <c r="K859" s="77"/>
      <c r="L859" s="9"/>
      <c r="M859" s="9"/>
      <c r="N859" s="9"/>
      <c r="O859" s="1"/>
      <c r="P859" s="1"/>
      <c r="Q859" s="1"/>
      <c r="R859" s="1"/>
      <c r="S859" s="1"/>
      <c r="T859" s="1"/>
    </row>
    <row r="860" customFormat="false" ht="15.75" hidden="false" customHeight="false" outlineLevel="0" collapsed="false">
      <c r="B860" s="9"/>
      <c r="C860" s="1"/>
      <c r="D860" s="72"/>
      <c r="E860" s="9"/>
      <c r="F860" s="9"/>
      <c r="G860" s="9"/>
      <c r="H860" s="1"/>
      <c r="I860" s="1"/>
      <c r="J860" s="1"/>
      <c r="K860" s="77"/>
      <c r="L860" s="9"/>
      <c r="M860" s="9"/>
      <c r="N860" s="9"/>
      <c r="O860" s="1"/>
      <c r="P860" s="1"/>
      <c r="Q860" s="1"/>
      <c r="R860" s="1"/>
      <c r="S860" s="1"/>
      <c r="T860" s="1"/>
    </row>
    <row r="861" customFormat="false" ht="15.75" hidden="false" customHeight="false" outlineLevel="0" collapsed="false">
      <c r="B861" s="9"/>
      <c r="C861" s="1"/>
      <c r="D861" s="72"/>
      <c r="E861" s="9"/>
      <c r="F861" s="9"/>
      <c r="G861" s="9"/>
      <c r="H861" s="1"/>
      <c r="I861" s="1"/>
      <c r="J861" s="1"/>
      <c r="K861" s="77"/>
      <c r="L861" s="9"/>
      <c r="M861" s="9"/>
      <c r="N861" s="9"/>
      <c r="O861" s="1"/>
      <c r="P861" s="1"/>
      <c r="Q861" s="1"/>
      <c r="R861" s="1"/>
      <c r="S861" s="1"/>
      <c r="T861" s="1"/>
    </row>
    <row r="862" customFormat="false" ht="15.75" hidden="false" customHeight="false" outlineLevel="0" collapsed="false">
      <c r="B862" s="9"/>
      <c r="C862" s="1"/>
      <c r="D862" s="72"/>
      <c r="E862" s="9"/>
      <c r="F862" s="9"/>
      <c r="G862" s="9"/>
      <c r="H862" s="1"/>
      <c r="I862" s="1"/>
      <c r="J862" s="1"/>
      <c r="K862" s="77"/>
      <c r="L862" s="9"/>
      <c r="M862" s="9"/>
      <c r="N862" s="9"/>
      <c r="O862" s="1"/>
      <c r="P862" s="1"/>
      <c r="Q862" s="1"/>
      <c r="R862" s="1"/>
      <c r="S862" s="1"/>
      <c r="T862" s="1"/>
    </row>
    <row r="863" customFormat="false" ht="15.75" hidden="false" customHeight="false" outlineLevel="0" collapsed="false">
      <c r="B863" s="9"/>
      <c r="C863" s="1"/>
      <c r="D863" s="72"/>
      <c r="E863" s="9"/>
      <c r="F863" s="9"/>
      <c r="G863" s="9"/>
      <c r="H863" s="1"/>
      <c r="I863" s="1"/>
      <c r="J863" s="1"/>
      <c r="K863" s="77"/>
      <c r="L863" s="9"/>
      <c r="M863" s="9"/>
      <c r="N863" s="9"/>
      <c r="O863" s="1"/>
      <c r="P863" s="1"/>
      <c r="Q863" s="1"/>
      <c r="R863" s="1"/>
      <c r="S863" s="1"/>
      <c r="T863" s="1"/>
    </row>
    <row r="864" customFormat="false" ht="15.75" hidden="false" customHeight="false" outlineLevel="0" collapsed="false">
      <c r="B864" s="9"/>
      <c r="C864" s="1"/>
      <c r="D864" s="72"/>
      <c r="E864" s="9"/>
      <c r="F864" s="9"/>
      <c r="G864" s="9"/>
      <c r="H864" s="1"/>
      <c r="I864" s="1"/>
      <c r="J864" s="1"/>
      <c r="K864" s="77"/>
      <c r="L864" s="9"/>
      <c r="M864" s="9"/>
      <c r="N864" s="9"/>
      <c r="O864" s="1"/>
      <c r="P864" s="1"/>
      <c r="Q864" s="1"/>
      <c r="R864" s="1"/>
      <c r="S864" s="1"/>
      <c r="T864" s="1"/>
    </row>
    <row r="865" customFormat="false" ht="15.75" hidden="false" customHeight="false" outlineLevel="0" collapsed="false">
      <c r="B865" s="9"/>
      <c r="C865" s="1"/>
      <c r="D865" s="72"/>
      <c r="E865" s="9"/>
      <c r="F865" s="9"/>
      <c r="G865" s="9"/>
      <c r="H865" s="1"/>
      <c r="I865" s="1"/>
      <c r="J865" s="1"/>
      <c r="K865" s="77"/>
      <c r="L865" s="9"/>
      <c r="M865" s="9"/>
      <c r="N865" s="9"/>
      <c r="O865" s="1"/>
      <c r="P865" s="1"/>
      <c r="Q865" s="1"/>
      <c r="R865" s="1"/>
      <c r="S865" s="1"/>
      <c r="T865" s="1"/>
    </row>
    <row r="866" customFormat="false" ht="15.75" hidden="false" customHeight="false" outlineLevel="0" collapsed="false">
      <c r="B866" s="9"/>
      <c r="C866" s="1"/>
      <c r="D866" s="72"/>
      <c r="E866" s="9"/>
      <c r="F866" s="9"/>
      <c r="G866" s="9"/>
      <c r="H866" s="1"/>
      <c r="I866" s="1"/>
      <c r="J866" s="1"/>
      <c r="K866" s="77"/>
      <c r="L866" s="9"/>
      <c r="M866" s="9"/>
      <c r="N866" s="9"/>
      <c r="O866" s="1"/>
      <c r="P866" s="1"/>
      <c r="Q866" s="1"/>
      <c r="R866" s="1"/>
      <c r="S866" s="1"/>
      <c r="T866" s="1"/>
    </row>
    <row r="867" customFormat="false" ht="15.75" hidden="false" customHeight="false" outlineLevel="0" collapsed="false">
      <c r="B867" s="9"/>
      <c r="C867" s="1"/>
      <c r="D867" s="72"/>
      <c r="E867" s="9"/>
      <c r="F867" s="9"/>
      <c r="G867" s="9"/>
      <c r="H867" s="1"/>
      <c r="I867" s="1"/>
      <c r="J867" s="1"/>
      <c r="K867" s="77"/>
      <c r="L867" s="9"/>
      <c r="M867" s="9"/>
      <c r="N867" s="9"/>
      <c r="O867" s="1"/>
      <c r="P867" s="1"/>
      <c r="Q867" s="1"/>
      <c r="R867" s="1"/>
      <c r="S867" s="1"/>
      <c r="T867" s="1"/>
    </row>
    <row r="868" customFormat="false" ht="15.75" hidden="false" customHeight="false" outlineLevel="0" collapsed="false">
      <c r="B868" s="9"/>
      <c r="C868" s="1"/>
      <c r="D868" s="72"/>
      <c r="E868" s="9"/>
      <c r="F868" s="9"/>
      <c r="G868" s="9"/>
      <c r="H868" s="1"/>
      <c r="I868" s="1"/>
      <c r="J868" s="1"/>
      <c r="K868" s="77"/>
      <c r="L868" s="9"/>
      <c r="M868" s="9"/>
      <c r="N868" s="9"/>
      <c r="O868" s="1"/>
      <c r="P868" s="1"/>
      <c r="Q868" s="1"/>
      <c r="R868" s="1"/>
      <c r="S868" s="1"/>
      <c r="T868" s="1"/>
    </row>
    <row r="869" customFormat="false" ht="15.75" hidden="false" customHeight="false" outlineLevel="0" collapsed="false">
      <c r="B869" s="9"/>
      <c r="C869" s="1"/>
      <c r="D869" s="72"/>
      <c r="E869" s="9"/>
      <c r="F869" s="9"/>
      <c r="G869" s="9"/>
      <c r="H869" s="1"/>
      <c r="I869" s="1"/>
      <c r="J869" s="1"/>
      <c r="K869" s="77"/>
      <c r="L869" s="9"/>
      <c r="M869" s="9"/>
      <c r="N869" s="9"/>
      <c r="O869" s="1"/>
      <c r="P869" s="1"/>
      <c r="Q869" s="1"/>
      <c r="R869" s="1"/>
      <c r="S869" s="1"/>
      <c r="T869" s="1"/>
    </row>
    <row r="870" customFormat="false" ht="15.75" hidden="false" customHeight="false" outlineLevel="0" collapsed="false">
      <c r="B870" s="9"/>
      <c r="C870" s="1"/>
      <c r="D870" s="72"/>
      <c r="E870" s="9"/>
      <c r="F870" s="9"/>
      <c r="G870" s="9"/>
      <c r="H870" s="1"/>
      <c r="I870" s="1"/>
      <c r="J870" s="1"/>
      <c r="K870" s="77"/>
      <c r="L870" s="9"/>
      <c r="M870" s="9"/>
      <c r="N870" s="9"/>
      <c r="O870" s="1"/>
      <c r="P870" s="1"/>
      <c r="Q870" s="1"/>
      <c r="R870" s="1"/>
      <c r="S870" s="1"/>
      <c r="T870" s="1"/>
    </row>
    <row r="871" customFormat="false" ht="15.75" hidden="false" customHeight="false" outlineLevel="0" collapsed="false">
      <c r="B871" s="9"/>
      <c r="C871" s="1"/>
      <c r="D871" s="72"/>
      <c r="E871" s="9"/>
      <c r="F871" s="9"/>
      <c r="G871" s="9"/>
      <c r="H871" s="1"/>
      <c r="I871" s="1"/>
      <c r="J871" s="1"/>
      <c r="K871" s="77"/>
      <c r="L871" s="9"/>
      <c r="M871" s="9"/>
      <c r="N871" s="9"/>
      <c r="O871" s="1"/>
      <c r="P871" s="1"/>
      <c r="Q871" s="1"/>
      <c r="R871" s="1"/>
      <c r="S871" s="1"/>
      <c r="T871" s="1"/>
    </row>
    <row r="872" customFormat="false" ht="15.75" hidden="false" customHeight="false" outlineLevel="0" collapsed="false">
      <c r="B872" s="9"/>
      <c r="C872" s="1"/>
      <c r="D872" s="72"/>
      <c r="E872" s="9"/>
      <c r="F872" s="9"/>
      <c r="G872" s="9"/>
      <c r="H872" s="1"/>
      <c r="I872" s="1"/>
      <c r="J872" s="1"/>
      <c r="K872" s="77"/>
      <c r="L872" s="9"/>
      <c r="M872" s="9"/>
      <c r="N872" s="9"/>
      <c r="O872" s="1"/>
      <c r="P872" s="1"/>
      <c r="Q872" s="1"/>
      <c r="R872" s="1"/>
      <c r="S872" s="1"/>
      <c r="T872" s="1"/>
    </row>
    <row r="873" customFormat="false" ht="15.75" hidden="false" customHeight="false" outlineLevel="0" collapsed="false">
      <c r="B873" s="9"/>
      <c r="C873" s="1"/>
      <c r="D873" s="72"/>
      <c r="E873" s="9"/>
      <c r="F873" s="9"/>
      <c r="G873" s="9"/>
      <c r="H873" s="1"/>
      <c r="I873" s="1"/>
      <c r="J873" s="1"/>
      <c r="K873" s="77"/>
      <c r="L873" s="9"/>
      <c r="M873" s="9"/>
      <c r="N873" s="9"/>
      <c r="O873" s="1"/>
      <c r="P873" s="1"/>
      <c r="Q873" s="1"/>
      <c r="R873" s="1"/>
      <c r="S873" s="1"/>
      <c r="T873" s="1"/>
    </row>
    <row r="874" customFormat="false" ht="15.75" hidden="false" customHeight="false" outlineLevel="0" collapsed="false">
      <c r="B874" s="9"/>
      <c r="C874" s="1"/>
      <c r="D874" s="72"/>
      <c r="E874" s="9"/>
      <c r="F874" s="9"/>
      <c r="G874" s="9"/>
      <c r="H874" s="1"/>
      <c r="I874" s="1"/>
      <c r="J874" s="1"/>
      <c r="K874" s="77"/>
      <c r="L874" s="9"/>
      <c r="M874" s="9"/>
      <c r="N874" s="9"/>
      <c r="O874" s="1"/>
      <c r="P874" s="1"/>
      <c r="Q874" s="1"/>
      <c r="R874" s="1"/>
      <c r="S874" s="1"/>
      <c r="T874" s="1"/>
    </row>
    <row r="875" customFormat="false" ht="15.75" hidden="false" customHeight="false" outlineLevel="0" collapsed="false">
      <c r="B875" s="9"/>
      <c r="C875" s="1"/>
      <c r="D875" s="72"/>
      <c r="E875" s="9"/>
      <c r="F875" s="9"/>
      <c r="G875" s="9"/>
      <c r="H875" s="1"/>
      <c r="I875" s="1"/>
      <c r="J875" s="1"/>
      <c r="K875" s="77"/>
      <c r="L875" s="9"/>
      <c r="M875" s="9"/>
      <c r="N875" s="9"/>
      <c r="O875" s="1"/>
      <c r="P875" s="1"/>
      <c r="Q875" s="1"/>
      <c r="R875" s="1"/>
      <c r="S875" s="1"/>
      <c r="T875" s="1"/>
    </row>
    <row r="876" customFormat="false" ht="15.75" hidden="false" customHeight="false" outlineLevel="0" collapsed="false">
      <c r="B876" s="9"/>
      <c r="C876" s="1"/>
      <c r="D876" s="72"/>
      <c r="E876" s="9"/>
      <c r="F876" s="9"/>
      <c r="G876" s="9"/>
      <c r="H876" s="1"/>
      <c r="I876" s="1"/>
      <c r="J876" s="1"/>
      <c r="K876" s="77"/>
      <c r="L876" s="9"/>
      <c r="M876" s="9"/>
      <c r="N876" s="9"/>
      <c r="O876" s="1"/>
      <c r="P876" s="1"/>
      <c r="Q876" s="1"/>
      <c r="R876" s="1"/>
      <c r="S876" s="1"/>
      <c r="T876" s="1"/>
    </row>
    <row r="877" customFormat="false" ht="15.75" hidden="false" customHeight="false" outlineLevel="0" collapsed="false">
      <c r="B877" s="9"/>
      <c r="C877" s="1"/>
      <c r="D877" s="72"/>
      <c r="E877" s="9"/>
      <c r="F877" s="9"/>
      <c r="G877" s="9"/>
      <c r="H877" s="1"/>
      <c r="I877" s="1"/>
      <c r="J877" s="1"/>
      <c r="K877" s="77"/>
      <c r="L877" s="9"/>
      <c r="M877" s="9"/>
      <c r="N877" s="9"/>
      <c r="O877" s="1"/>
      <c r="P877" s="1"/>
      <c r="Q877" s="1"/>
      <c r="R877" s="1"/>
      <c r="S877" s="1"/>
      <c r="T877" s="1"/>
    </row>
    <row r="878" customFormat="false" ht="15.75" hidden="false" customHeight="false" outlineLevel="0" collapsed="false">
      <c r="B878" s="9"/>
      <c r="C878" s="1"/>
      <c r="D878" s="72"/>
      <c r="E878" s="9"/>
      <c r="F878" s="9"/>
      <c r="G878" s="9"/>
      <c r="H878" s="1"/>
      <c r="I878" s="1"/>
      <c r="J878" s="1"/>
      <c r="K878" s="77"/>
      <c r="L878" s="9"/>
      <c r="M878" s="9"/>
      <c r="N878" s="9"/>
      <c r="O878" s="1"/>
      <c r="P878" s="1"/>
      <c r="Q878" s="1"/>
      <c r="R878" s="1"/>
      <c r="S878" s="1"/>
      <c r="T878" s="1"/>
    </row>
    <row r="879" customFormat="false" ht="15.75" hidden="false" customHeight="false" outlineLevel="0" collapsed="false">
      <c r="B879" s="9"/>
      <c r="C879" s="1"/>
      <c r="D879" s="72"/>
      <c r="E879" s="9"/>
      <c r="F879" s="9"/>
      <c r="G879" s="9"/>
      <c r="H879" s="1"/>
      <c r="I879" s="1"/>
      <c r="J879" s="1"/>
      <c r="K879" s="77"/>
      <c r="L879" s="9"/>
      <c r="M879" s="9"/>
      <c r="N879" s="9"/>
      <c r="O879" s="1"/>
      <c r="P879" s="1"/>
      <c r="Q879" s="1"/>
      <c r="R879" s="1"/>
      <c r="S879" s="1"/>
      <c r="T879" s="1"/>
    </row>
    <row r="880" customFormat="false" ht="15.75" hidden="false" customHeight="false" outlineLevel="0" collapsed="false">
      <c r="B880" s="9"/>
      <c r="C880" s="1"/>
      <c r="D880" s="72"/>
      <c r="E880" s="9"/>
      <c r="F880" s="9"/>
      <c r="G880" s="9"/>
      <c r="H880" s="1"/>
      <c r="I880" s="1"/>
      <c r="J880" s="1"/>
      <c r="K880" s="77"/>
      <c r="L880" s="9"/>
      <c r="M880" s="9"/>
      <c r="N880" s="9"/>
      <c r="O880" s="1"/>
      <c r="P880" s="1"/>
      <c r="Q880" s="1"/>
      <c r="R880" s="1"/>
      <c r="S880" s="1"/>
      <c r="T880" s="1"/>
    </row>
    <row r="881" customFormat="false" ht="15.75" hidden="false" customHeight="false" outlineLevel="0" collapsed="false">
      <c r="B881" s="9"/>
      <c r="C881" s="1"/>
      <c r="D881" s="72"/>
      <c r="E881" s="9"/>
      <c r="F881" s="9"/>
      <c r="G881" s="9"/>
      <c r="H881" s="1"/>
      <c r="I881" s="1"/>
      <c r="J881" s="1"/>
      <c r="K881" s="77"/>
      <c r="L881" s="9"/>
      <c r="M881" s="9"/>
      <c r="N881" s="9"/>
      <c r="O881" s="1"/>
      <c r="P881" s="1"/>
      <c r="Q881" s="1"/>
      <c r="R881" s="1"/>
      <c r="S881" s="1"/>
      <c r="T881" s="1"/>
    </row>
    <row r="882" customFormat="false" ht="15.75" hidden="false" customHeight="false" outlineLevel="0" collapsed="false">
      <c r="B882" s="9"/>
      <c r="C882" s="1"/>
      <c r="D882" s="72"/>
      <c r="E882" s="9"/>
      <c r="F882" s="9"/>
      <c r="G882" s="9"/>
      <c r="H882" s="1"/>
      <c r="I882" s="1"/>
      <c r="J882" s="1"/>
      <c r="K882" s="77"/>
      <c r="L882" s="9"/>
      <c r="M882" s="9"/>
      <c r="N882" s="9"/>
      <c r="O882" s="1"/>
      <c r="P882" s="1"/>
      <c r="Q882" s="1"/>
      <c r="R882" s="1"/>
      <c r="S882" s="1"/>
      <c r="T882" s="1"/>
    </row>
    <row r="883" customFormat="false" ht="15.75" hidden="false" customHeight="false" outlineLevel="0" collapsed="false">
      <c r="B883" s="9"/>
      <c r="C883" s="1"/>
      <c r="D883" s="72"/>
      <c r="E883" s="9"/>
      <c r="F883" s="9"/>
      <c r="G883" s="9"/>
      <c r="H883" s="1"/>
      <c r="I883" s="1"/>
      <c r="J883" s="1"/>
      <c r="K883" s="77"/>
      <c r="L883" s="9"/>
      <c r="M883" s="9"/>
      <c r="N883" s="9"/>
      <c r="O883" s="1"/>
      <c r="P883" s="1"/>
      <c r="Q883" s="1"/>
      <c r="R883" s="1"/>
      <c r="S883" s="1"/>
      <c r="T883" s="1"/>
    </row>
    <row r="884" customFormat="false" ht="15.75" hidden="false" customHeight="false" outlineLevel="0" collapsed="false">
      <c r="B884" s="9"/>
      <c r="C884" s="1"/>
      <c r="D884" s="72"/>
      <c r="E884" s="9"/>
      <c r="F884" s="9"/>
      <c r="G884" s="9"/>
      <c r="H884" s="1"/>
      <c r="I884" s="1"/>
      <c r="J884" s="1"/>
      <c r="K884" s="77"/>
      <c r="L884" s="9"/>
      <c r="M884" s="9"/>
      <c r="N884" s="9"/>
      <c r="O884" s="1"/>
      <c r="P884" s="1"/>
      <c r="Q884" s="1"/>
      <c r="R884" s="1"/>
      <c r="S884" s="1"/>
      <c r="T884" s="1"/>
    </row>
    <row r="885" customFormat="false" ht="15.75" hidden="false" customHeight="false" outlineLevel="0" collapsed="false">
      <c r="B885" s="9"/>
      <c r="C885" s="1"/>
      <c r="D885" s="72"/>
      <c r="E885" s="9"/>
      <c r="F885" s="9"/>
      <c r="G885" s="9"/>
      <c r="H885" s="1"/>
      <c r="I885" s="1"/>
      <c r="J885" s="1"/>
      <c r="K885" s="77"/>
      <c r="L885" s="9"/>
      <c r="M885" s="9"/>
      <c r="N885" s="9"/>
      <c r="O885" s="1"/>
      <c r="P885" s="1"/>
      <c r="Q885" s="1"/>
      <c r="R885" s="1"/>
      <c r="S885" s="1"/>
      <c r="T885" s="1"/>
    </row>
    <row r="886" customFormat="false" ht="15.75" hidden="false" customHeight="false" outlineLevel="0" collapsed="false">
      <c r="B886" s="9"/>
      <c r="C886" s="1"/>
      <c r="D886" s="72"/>
      <c r="E886" s="9"/>
      <c r="F886" s="9"/>
      <c r="G886" s="9"/>
      <c r="H886" s="1"/>
      <c r="I886" s="1"/>
      <c r="J886" s="1"/>
      <c r="K886" s="77"/>
      <c r="L886" s="9"/>
      <c r="M886" s="9"/>
      <c r="N886" s="9"/>
      <c r="O886" s="1"/>
      <c r="P886" s="1"/>
      <c r="Q886" s="1"/>
      <c r="R886" s="1"/>
      <c r="S886" s="1"/>
      <c r="T886" s="1"/>
    </row>
    <row r="887" customFormat="false" ht="15.75" hidden="false" customHeight="false" outlineLevel="0" collapsed="false">
      <c r="B887" s="9"/>
      <c r="C887" s="1"/>
      <c r="D887" s="72"/>
      <c r="E887" s="9"/>
      <c r="F887" s="9"/>
      <c r="G887" s="9"/>
      <c r="H887" s="1"/>
      <c r="I887" s="1"/>
      <c r="J887" s="1"/>
      <c r="K887" s="77"/>
      <c r="L887" s="9"/>
      <c r="M887" s="9"/>
      <c r="N887" s="9"/>
      <c r="O887" s="1"/>
      <c r="P887" s="1"/>
      <c r="Q887" s="1"/>
      <c r="R887" s="1"/>
      <c r="S887" s="1"/>
      <c r="T887" s="1"/>
    </row>
    <row r="888" customFormat="false" ht="15.75" hidden="false" customHeight="false" outlineLevel="0" collapsed="false">
      <c r="B888" s="9"/>
      <c r="C888" s="1"/>
      <c r="D888" s="72"/>
      <c r="E888" s="9"/>
      <c r="F888" s="9"/>
      <c r="G888" s="9"/>
      <c r="H888" s="1"/>
      <c r="I888" s="1"/>
      <c r="J888" s="1"/>
      <c r="K888" s="77"/>
      <c r="L888" s="9"/>
      <c r="M888" s="9"/>
      <c r="N888" s="9"/>
      <c r="O888" s="1"/>
      <c r="P888" s="1"/>
      <c r="Q888" s="1"/>
      <c r="R888" s="1"/>
      <c r="S888" s="1"/>
      <c r="T888" s="1"/>
    </row>
    <row r="889" customFormat="false" ht="15.75" hidden="false" customHeight="false" outlineLevel="0" collapsed="false">
      <c r="B889" s="9"/>
      <c r="C889" s="1"/>
      <c r="D889" s="72"/>
      <c r="E889" s="9"/>
      <c r="F889" s="9"/>
      <c r="G889" s="9"/>
      <c r="H889" s="1"/>
      <c r="I889" s="1"/>
      <c r="J889" s="1"/>
      <c r="K889" s="77"/>
      <c r="L889" s="9"/>
      <c r="M889" s="9"/>
      <c r="N889" s="9"/>
      <c r="O889" s="1"/>
      <c r="P889" s="1"/>
      <c r="Q889" s="1"/>
      <c r="R889" s="1"/>
      <c r="S889" s="1"/>
      <c r="T889" s="1"/>
    </row>
    <row r="890" customFormat="false" ht="15.75" hidden="false" customHeight="false" outlineLevel="0" collapsed="false">
      <c r="B890" s="9"/>
      <c r="C890" s="1"/>
      <c r="D890" s="72"/>
      <c r="E890" s="9"/>
      <c r="F890" s="9"/>
      <c r="G890" s="9"/>
      <c r="H890" s="1"/>
      <c r="I890" s="1"/>
      <c r="J890" s="1"/>
      <c r="K890" s="77"/>
      <c r="L890" s="9"/>
      <c r="M890" s="9"/>
      <c r="N890" s="9"/>
      <c r="O890" s="1"/>
      <c r="P890" s="1"/>
      <c r="Q890" s="1"/>
      <c r="R890" s="1"/>
      <c r="S890" s="1"/>
      <c r="T890" s="1"/>
    </row>
    <row r="891" customFormat="false" ht="15.75" hidden="false" customHeight="false" outlineLevel="0" collapsed="false">
      <c r="B891" s="9"/>
      <c r="C891" s="1"/>
      <c r="D891" s="72"/>
      <c r="E891" s="9"/>
      <c r="F891" s="9"/>
      <c r="G891" s="9"/>
      <c r="H891" s="1"/>
      <c r="I891" s="1"/>
      <c r="J891" s="1"/>
      <c r="K891" s="77"/>
      <c r="L891" s="9"/>
      <c r="M891" s="9"/>
      <c r="N891" s="9"/>
      <c r="O891" s="1"/>
      <c r="P891" s="1"/>
      <c r="Q891" s="1"/>
      <c r="R891" s="1"/>
      <c r="S891" s="1"/>
      <c r="T891" s="1"/>
    </row>
    <row r="892" customFormat="false" ht="15.75" hidden="false" customHeight="false" outlineLevel="0" collapsed="false">
      <c r="B892" s="9"/>
      <c r="C892" s="1"/>
      <c r="D892" s="72"/>
      <c r="E892" s="9"/>
      <c r="F892" s="9"/>
      <c r="G892" s="9"/>
      <c r="H892" s="1"/>
      <c r="I892" s="1"/>
      <c r="J892" s="1"/>
      <c r="K892" s="77"/>
      <c r="L892" s="9"/>
      <c r="M892" s="9"/>
      <c r="N892" s="9"/>
      <c r="O892" s="1"/>
      <c r="P892" s="1"/>
      <c r="Q892" s="1"/>
      <c r="R892" s="1"/>
      <c r="S892" s="1"/>
      <c r="T892" s="1"/>
    </row>
    <row r="893" customFormat="false" ht="15.75" hidden="false" customHeight="false" outlineLevel="0" collapsed="false">
      <c r="B893" s="9"/>
      <c r="C893" s="1"/>
      <c r="D893" s="72"/>
      <c r="E893" s="9"/>
      <c r="F893" s="9"/>
      <c r="G893" s="9"/>
      <c r="H893" s="1"/>
      <c r="I893" s="1"/>
      <c r="J893" s="1"/>
      <c r="K893" s="77"/>
      <c r="L893" s="9"/>
      <c r="M893" s="9"/>
      <c r="N893" s="9"/>
      <c r="O893" s="1"/>
      <c r="P893" s="1"/>
      <c r="Q893" s="1"/>
      <c r="R893" s="1"/>
      <c r="S893" s="1"/>
      <c r="T893" s="1"/>
    </row>
    <row r="894" customFormat="false" ht="15.75" hidden="false" customHeight="false" outlineLevel="0" collapsed="false">
      <c r="B894" s="9"/>
      <c r="C894" s="1"/>
      <c r="D894" s="72"/>
      <c r="E894" s="9"/>
      <c r="F894" s="9"/>
      <c r="G894" s="9"/>
      <c r="H894" s="1"/>
      <c r="I894" s="1"/>
      <c r="J894" s="1"/>
      <c r="K894" s="77"/>
      <c r="L894" s="9"/>
      <c r="M894" s="9"/>
      <c r="N894" s="9"/>
      <c r="O894" s="1"/>
      <c r="P894" s="1"/>
      <c r="Q894" s="1"/>
      <c r="R894" s="1"/>
      <c r="S894" s="1"/>
      <c r="T894" s="1"/>
    </row>
    <row r="895" customFormat="false" ht="15.75" hidden="false" customHeight="false" outlineLevel="0" collapsed="false">
      <c r="B895" s="9"/>
      <c r="C895" s="1"/>
      <c r="D895" s="72"/>
      <c r="E895" s="9"/>
      <c r="F895" s="9"/>
      <c r="G895" s="9"/>
      <c r="H895" s="1"/>
      <c r="I895" s="1"/>
      <c r="J895" s="1"/>
      <c r="K895" s="77"/>
      <c r="L895" s="9"/>
      <c r="M895" s="9"/>
      <c r="N895" s="9"/>
      <c r="O895" s="1"/>
      <c r="P895" s="1"/>
      <c r="Q895" s="1"/>
      <c r="R895" s="1"/>
      <c r="S895" s="1"/>
      <c r="T895" s="1"/>
    </row>
    <row r="896" customFormat="false" ht="15.75" hidden="false" customHeight="false" outlineLevel="0" collapsed="false">
      <c r="B896" s="9"/>
      <c r="C896" s="1"/>
      <c r="D896" s="72"/>
      <c r="E896" s="9"/>
      <c r="F896" s="9"/>
      <c r="G896" s="9"/>
      <c r="H896" s="1"/>
      <c r="I896" s="1"/>
      <c r="J896" s="1"/>
      <c r="K896" s="77"/>
      <c r="L896" s="9"/>
      <c r="M896" s="9"/>
      <c r="N896" s="9"/>
      <c r="O896" s="1"/>
      <c r="P896" s="1"/>
      <c r="Q896" s="1"/>
      <c r="R896" s="1"/>
      <c r="S896" s="1"/>
      <c r="T896" s="1"/>
    </row>
    <row r="897" customFormat="false" ht="15.75" hidden="false" customHeight="false" outlineLevel="0" collapsed="false">
      <c r="B897" s="9"/>
      <c r="C897" s="1"/>
      <c r="D897" s="72"/>
      <c r="E897" s="9"/>
      <c r="F897" s="9"/>
      <c r="G897" s="9"/>
      <c r="H897" s="1"/>
      <c r="I897" s="1"/>
      <c r="J897" s="1"/>
      <c r="K897" s="77"/>
      <c r="L897" s="9"/>
      <c r="M897" s="9"/>
      <c r="N897" s="9"/>
      <c r="O897" s="1"/>
      <c r="P897" s="1"/>
      <c r="Q897" s="1"/>
      <c r="R897" s="1"/>
      <c r="S897" s="1"/>
      <c r="T897" s="1"/>
    </row>
    <row r="898" customFormat="false" ht="15.75" hidden="false" customHeight="false" outlineLevel="0" collapsed="false">
      <c r="B898" s="9"/>
      <c r="C898" s="1"/>
      <c r="D898" s="72"/>
      <c r="E898" s="9"/>
      <c r="F898" s="9"/>
      <c r="G898" s="9"/>
      <c r="H898" s="1"/>
      <c r="I898" s="1"/>
      <c r="J898" s="1"/>
      <c r="K898" s="77"/>
      <c r="L898" s="9"/>
      <c r="M898" s="9"/>
      <c r="N898" s="9"/>
      <c r="O898" s="1"/>
      <c r="P898" s="1"/>
      <c r="Q898" s="1"/>
      <c r="R898" s="1"/>
      <c r="S898" s="1"/>
      <c r="T898" s="1"/>
    </row>
    <row r="899" customFormat="false" ht="15.75" hidden="false" customHeight="false" outlineLevel="0" collapsed="false">
      <c r="B899" s="9"/>
      <c r="C899" s="1"/>
      <c r="D899" s="72"/>
      <c r="E899" s="9"/>
      <c r="F899" s="9"/>
      <c r="G899" s="9"/>
      <c r="H899" s="1"/>
      <c r="I899" s="1"/>
      <c r="J899" s="1"/>
      <c r="K899" s="77"/>
      <c r="L899" s="9"/>
      <c r="M899" s="9"/>
      <c r="N899" s="9"/>
      <c r="O899" s="1"/>
      <c r="P899" s="1"/>
      <c r="Q899" s="1"/>
      <c r="R899" s="1"/>
      <c r="S899" s="1"/>
      <c r="T899" s="1"/>
    </row>
    <row r="900" customFormat="false" ht="15.75" hidden="false" customHeight="false" outlineLevel="0" collapsed="false">
      <c r="B900" s="9"/>
      <c r="C900" s="1"/>
      <c r="D900" s="72"/>
      <c r="E900" s="9"/>
      <c r="F900" s="9"/>
      <c r="G900" s="9"/>
      <c r="H900" s="1"/>
      <c r="I900" s="1"/>
      <c r="J900" s="1"/>
      <c r="K900" s="77"/>
      <c r="L900" s="9"/>
      <c r="M900" s="9"/>
      <c r="N900" s="9"/>
      <c r="O900" s="1"/>
      <c r="P900" s="1"/>
      <c r="Q900" s="1"/>
      <c r="R900" s="1"/>
      <c r="S900" s="1"/>
      <c r="T900" s="1"/>
    </row>
    <row r="901" customFormat="false" ht="15.75" hidden="false" customHeight="false" outlineLevel="0" collapsed="false">
      <c r="B901" s="9"/>
      <c r="C901" s="1"/>
      <c r="D901" s="72"/>
      <c r="E901" s="9"/>
      <c r="F901" s="9"/>
      <c r="G901" s="9"/>
      <c r="H901" s="1"/>
      <c r="I901" s="1"/>
      <c r="J901" s="1"/>
      <c r="K901" s="77"/>
      <c r="L901" s="9"/>
      <c r="M901" s="9"/>
      <c r="N901" s="9"/>
      <c r="O901" s="1"/>
      <c r="P901" s="1"/>
      <c r="Q901" s="1"/>
      <c r="R901" s="1"/>
      <c r="S901" s="1"/>
      <c r="T901" s="1"/>
    </row>
    <row r="902" customFormat="false" ht="15.75" hidden="false" customHeight="false" outlineLevel="0" collapsed="false">
      <c r="B902" s="9"/>
      <c r="C902" s="1"/>
      <c r="D902" s="72"/>
      <c r="E902" s="9"/>
      <c r="F902" s="9"/>
      <c r="G902" s="9"/>
      <c r="H902" s="1"/>
      <c r="I902" s="1"/>
      <c r="J902" s="1"/>
      <c r="K902" s="77"/>
      <c r="L902" s="9"/>
      <c r="M902" s="9"/>
      <c r="N902" s="9"/>
      <c r="O902" s="1"/>
      <c r="P902" s="1"/>
      <c r="Q902" s="1"/>
      <c r="R902" s="1"/>
      <c r="S902" s="1"/>
      <c r="T902" s="1"/>
    </row>
    <row r="903" customFormat="false" ht="15.75" hidden="false" customHeight="false" outlineLevel="0" collapsed="false">
      <c r="B903" s="9"/>
      <c r="C903" s="1"/>
      <c r="D903" s="72"/>
      <c r="E903" s="9"/>
      <c r="F903" s="9"/>
      <c r="G903" s="9"/>
      <c r="H903" s="1"/>
      <c r="I903" s="1"/>
      <c r="J903" s="1"/>
      <c r="K903" s="77"/>
      <c r="L903" s="9"/>
      <c r="M903" s="9"/>
      <c r="N903" s="9"/>
      <c r="O903" s="1"/>
      <c r="P903" s="1"/>
      <c r="Q903" s="1"/>
      <c r="R903" s="1"/>
      <c r="S903" s="1"/>
      <c r="T903" s="1"/>
    </row>
    <row r="904" customFormat="false" ht="15.75" hidden="false" customHeight="false" outlineLevel="0" collapsed="false">
      <c r="B904" s="9"/>
      <c r="C904" s="1"/>
      <c r="D904" s="72"/>
      <c r="E904" s="9"/>
      <c r="F904" s="9"/>
      <c r="G904" s="9"/>
      <c r="H904" s="1"/>
      <c r="I904" s="1"/>
      <c r="J904" s="1"/>
      <c r="K904" s="77"/>
      <c r="L904" s="9"/>
      <c r="M904" s="9"/>
      <c r="N904" s="9"/>
      <c r="O904" s="1"/>
      <c r="P904" s="1"/>
      <c r="Q904" s="1"/>
      <c r="R904" s="1"/>
      <c r="S904" s="1"/>
      <c r="T904" s="1"/>
    </row>
    <row r="905" customFormat="false" ht="15.75" hidden="false" customHeight="false" outlineLevel="0" collapsed="false">
      <c r="B905" s="9"/>
      <c r="C905" s="1"/>
      <c r="D905" s="72"/>
      <c r="E905" s="9"/>
      <c r="F905" s="9"/>
      <c r="G905" s="9"/>
      <c r="H905" s="1"/>
      <c r="I905" s="1"/>
      <c r="J905" s="1"/>
      <c r="K905" s="77"/>
      <c r="L905" s="9"/>
      <c r="M905" s="9"/>
      <c r="N905" s="9"/>
      <c r="O905" s="1"/>
      <c r="P905" s="1"/>
      <c r="Q905" s="1"/>
      <c r="R905" s="1"/>
      <c r="S905" s="1"/>
      <c r="T905" s="1"/>
    </row>
    <row r="906" customFormat="false" ht="15.75" hidden="false" customHeight="false" outlineLevel="0" collapsed="false">
      <c r="B906" s="9"/>
      <c r="C906" s="1"/>
      <c r="D906" s="72"/>
      <c r="E906" s="9"/>
      <c r="F906" s="9"/>
      <c r="G906" s="9"/>
      <c r="H906" s="1"/>
      <c r="I906" s="1"/>
      <c r="J906" s="1"/>
      <c r="K906" s="77"/>
      <c r="L906" s="9"/>
      <c r="M906" s="9"/>
      <c r="N906" s="9"/>
      <c r="O906" s="1"/>
      <c r="P906" s="1"/>
      <c r="Q906" s="1"/>
      <c r="R906" s="1"/>
      <c r="S906" s="1"/>
      <c r="T906" s="1"/>
    </row>
    <row r="907" customFormat="false" ht="15.75" hidden="false" customHeight="false" outlineLevel="0" collapsed="false">
      <c r="B907" s="9"/>
      <c r="C907" s="1"/>
      <c r="D907" s="72"/>
      <c r="E907" s="9"/>
      <c r="F907" s="9"/>
      <c r="G907" s="9"/>
      <c r="H907" s="1"/>
      <c r="I907" s="1"/>
      <c r="J907" s="1"/>
      <c r="K907" s="77"/>
      <c r="L907" s="9"/>
      <c r="M907" s="9"/>
      <c r="N907" s="9"/>
      <c r="O907" s="1"/>
      <c r="P907" s="1"/>
      <c r="Q907" s="1"/>
      <c r="R907" s="1"/>
      <c r="S907" s="1"/>
      <c r="T907" s="1"/>
    </row>
    <row r="908" customFormat="false" ht="15.75" hidden="false" customHeight="false" outlineLevel="0" collapsed="false">
      <c r="B908" s="9"/>
      <c r="C908" s="1"/>
      <c r="D908" s="72"/>
      <c r="E908" s="9"/>
      <c r="F908" s="9"/>
      <c r="G908" s="9"/>
      <c r="H908" s="1"/>
      <c r="I908" s="1"/>
      <c r="J908" s="1"/>
      <c r="K908" s="77"/>
      <c r="L908" s="9"/>
      <c r="M908" s="9"/>
      <c r="N908" s="9"/>
      <c r="O908" s="1"/>
      <c r="P908" s="1"/>
      <c r="Q908" s="1"/>
      <c r="R908" s="1"/>
      <c r="S908" s="1"/>
      <c r="T908" s="1"/>
    </row>
    <row r="909" customFormat="false" ht="15.75" hidden="false" customHeight="false" outlineLevel="0" collapsed="false">
      <c r="B909" s="9"/>
      <c r="C909" s="1"/>
      <c r="D909" s="72"/>
      <c r="E909" s="9"/>
      <c r="F909" s="9"/>
      <c r="G909" s="9"/>
      <c r="H909" s="1"/>
      <c r="I909" s="1"/>
      <c r="J909" s="1"/>
      <c r="K909" s="77"/>
      <c r="L909" s="9"/>
      <c r="M909" s="9"/>
      <c r="N909" s="9"/>
      <c r="O909" s="1"/>
      <c r="P909" s="1"/>
      <c r="Q909" s="1"/>
      <c r="R909" s="1"/>
      <c r="S909" s="1"/>
      <c r="T909" s="1"/>
    </row>
    <row r="910" customFormat="false" ht="15.75" hidden="false" customHeight="false" outlineLevel="0" collapsed="false">
      <c r="B910" s="9"/>
      <c r="C910" s="1"/>
      <c r="D910" s="72"/>
      <c r="E910" s="9"/>
      <c r="F910" s="9"/>
      <c r="G910" s="9"/>
      <c r="H910" s="1"/>
      <c r="I910" s="1"/>
      <c r="J910" s="1"/>
      <c r="K910" s="77"/>
      <c r="L910" s="9"/>
      <c r="M910" s="9"/>
      <c r="N910" s="9"/>
      <c r="O910" s="1"/>
      <c r="P910" s="1"/>
      <c r="Q910" s="1"/>
      <c r="R910" s="1"/>
      <c r="S910" s="1"/>
      <c r="T910" s="1"/>
    </row>
    <row r="911" customFormat="false" ht="15.75" hidden="false" customHeight="false" outlineLevel="0" collapsed="false">
      <c r="B911" s="9"/>
      <c r="C911" s="1"/>
      <c r="D911" s="72"/>
      <c r="E911" s="9"/>
      <c r="F911" s="9"/>
      <c r="G911" s="9"/>
      <c r="H911" s="1"/>
      <c r="I911" s="1"/>
      <c r="J911" s="1"/>
      <c r="K911" s="77"/>
      <c r="L911" s="9"/>
      <c r="M911" s="9"/>
      <c r="N911" s="9"/>
      <c r="O911" s="1"/>
      <c r="P911" s="1"/>
      <c r="Q911" s="1"/>
      <c r="R911" s="1"/>
      <c r="S911" s="1"/>
      <c r="T911" s="1"/>
    </row>
    <row r="912" customFormat="false" ht="15.75" hidden="false" customHeight="false" outlineLevel="0" collapsed="false">
      <c r="B912" s="9"/>
      <c r="C912" s="1"/>
      <c r="D912" s="72"/>
      <c r="E912" s="9"/>
      <c r="F912" s="9"/>
      <c r="G912" s="9"/>
      <c r="H912" s="1"/>
      <c r="I912" s="1"/>
      <c r="J912" s="1"/>
      <c r="K912" s="77"/>
      <c r="L912" s="9"/>
      <c r="M912" s="9"/>
      <c r="N912" s="9"/>
      <c r="O912" s="1"/>
      <c r="P912" s="1"/>
      <c r="Q912" s="1"/>
      <c r="R912" s="1"/>
      <c r="S912" s="1"/>
      <c r="T912" s="1"/>
    </row>
    <row r="913" customFormat="false" ht="15.75" hidden="false" customHeight="false" outlineLevel="0" collapsed="false">
      <c r="B913" s="9"/>
      <c r="C913" s="1"/>
      <c r="D913" s="72"/>
      <c r="E913" s="9"/>
      <c r="F913" s="9"/>
      <c r="G913" s="9"/>
      <c r="H913" s="1"/>
      <c r="I913" s="1"/>
      <c r="J913" s="1"/>
      <c r="K913" s="77"/>
      <c r="L913" s="9"/>
      <c r="M913" s="9"/>
      <c r="N913" s="9"/>
      <c r="O913" s="1"/>
      <c r="P913" s="1"/>
      <c r="Q913" s="1"/>
      <c r="R913" s="1"/>
      <c r="S913" s="1"/>
      <c r="T913" s="1"/>
    </row>
    <row r="914" customFormat="false" ht="15.75" hidden="false" customHeight="false" outlineLevel="0" collapsed="false">
      <c r="B914" s="9"/>
      <c r="C914" s="1"/>
      <c r="D914" s="72"/>
      <c r="E914" s="9"/>
      <c r="F914" s="9"/>
      <c r="G914" s="9"/>
      <c r="H914" s="1"/>
      <c r="I914" s="1"/>
      <c r="J914" s="1"/>
      <c r="K914" s="77"/>
      <c r="L914" s="9"/>
      <c r="M914" s="9"/>
      <c r="N914" s="9"/>
      <c r="O914" s="1"/>
      <c r="P914" s="1"/>
      <c r="Q914" s="1"/>
      <c r="R914" s="1"/>
      <c r="S914" s="1"/>
      <c r="T914" s="1"/>
    </row>
    <row r="915" customFormat="false" ht="15.75" hidden="false" customHeight="false" outlineLevel="0" collapsed="false">
      <c r="B915" s="9"/>
      <c r="C915" s="1"/>
      <c r="D915" s="72"/>
      <c r="E915" s="9"/>
      <c r="F915" s="9"/>
      <c r="G915" s="9"/>
      <c r="H915" s="1"/>
      <c r="I915" s="1"/>
      <c r="J915" s="1"/>
      <c r="K915" s="77"/>
      <c r="L915" s="9"/>
      <c r="M915" s="9"/>
      <c r="N915" s="9"/>
      <c r="O915" s="1"/>
      <c r="P915" s="1"/>
      <c r="Q915" s="1"/>
      <c r="R915" s="1"/>
      <c r="S915" s="1"/>
      <c r="T915" s="1"/>
    </row>
    <row r="916" customFormat="false" ht="15.75" hidden="false" customHeight="false" outlineLevel="0" collapsed="false">
      <c r="B916" s="9"/>
      <c r="C916" s="1"/>
      <c r="D916" s="72"/>
      <c r="E916" s="9"/>
      <c r="F916" s="9"/>
      <c r="G916" s="9"/>
      <c r="H916" s="1"/>
      <c r="I916" s="1"/>
      <c r="J916" s="1"/>
      <c r="K916" s="77"/>
      <c r="L916" s="9"/>
      <c r="M916" s="9"/>
      <c r="N916" s="9"/>
      <c r="O916" s="1"/>
      <c r="P916" s="1"/>
      <c r="Q916" s="1"/>
      <c r="R916" s="1"/>
      <c r="S916" s="1"/>
      <c r="T916" s="1"/>
    </row>
    <row r="917" customFormat="false" ht="15.75" hidden="false" customHeight="false" outlineLevel="0" collapsed="false">
      <c r="B917" s="9"/>
      <c r="C917" s="1"/>
      <c r="D917" s="72"/>
      <c r="E917" s="9"/>
      <c r="F917" s="9"/>
      <c r="G917" s="9"/>
      <c r="H917" s="1"/>
      <c r="I917" s="1"/>
      <c r="J917" s="1"/>
      <c r="K917" s="77"/>
      <c r="L917" s="9"/>
      <c r="M917" s="9"/>
      <c r="N917" s="9"/>
      <c r="O917" s="1"/>
      <c r="P917" s="1"/>
      <c r="Q917" s="1"/>
      <c r="R917" s="1"/>
      <c r="S917" s="1"/>
      <c r="T917" s="1"/>
    </row>
    <row r="918" customFormat="false" ht="15.75" hidden="false" customHeight="false" outlineLevel="0" collapsed="false">
      <c r="B918" s="9"/>
      <c r="C918" s="1"/>
      <c r="D918" s="72"/>
      <c r="E918" s="9"/>
      <c r="F918" s="9"/>
      <c r="G918" s="9"/>
      <c r="H918" s="1"/>
      <c r="I918" s="1"/>
      <c r="J918" s="1"/>
      <c r="K918" s="77"/>
      <c r="L918" s="9"/>
      <c r="M918" s="9"/>
      <c r="N918" s="9"/>
      <c r="O918" s="1"/>
      <c r="P918" s="1"/>
      <c r="Q918" s="1"/>
      <c r="R918" s="1"/>
      <c r="S918" s="1"/>
      <c r="T918" s="1"/>
    </row>
    <row r="919" customFormat="false" ht="15.75" hidden="false" customHeight="false" outlineLevel="0" collapsed="false">
      <c r="B919" s="9"/>
      <c r="C919" s="1"/>
      <c r="D919" s="72"/>
      <c r="E919" s="9"/>
      <c r="F919" s="9"/>
      <c r="G919" s="9"/>
      <c r="H919" s="1"/>
      <c r="I919" s="1"/>
      <c r="J919" s="1"/>
      <c r="K919" s="77"/>
      <c r="L919" s="9"/>
      <c r="M919" s="9"/>
      <c r="N919" s="9"/>
      <c r="O919" s="1"/>
      <c r="P919" s="1"/>
      <c r="Q919" s="1"/>
      <c r="R919" s="1"/>
      <c r="S919" s="1"/>
      <c r="T919" s="1"/>
    </row>
    <row r="920" customFormat="false" ht="15.75" hidden="false" customHeight="false" outlineLevel="0" collapsed="false">
      <c r="B920" s="9"/>
      <c r="C920" s="1"/>
      <c r="D920" s="72"/>
      <c r="E920" s="9"/>
      <c r="F920" s="9"/>
      <c r="G920" s="9"/>
      <c r="H920" s="1"/>
      <c r="I920" s="1"/>
      <c r="J920" s="1"/>
      <c r="K920" s="77"/>
      <c r="L920" s="9"/>
      <c r="M920" s="9"/>
      <c r="N920" s="9"/>
      <c r="O920" s="1"/>
      <c r="P920" s="1"/>
      <c r="Q920" s="1"/>
      <c r="R920" s="1"/>
      <c r="S920" s="1"/>
      <c r="T920" s="1"/>
    </row>
    <row r="921" customFormat="false" ht="15.75" hidden="false" customHeight="false" outlineLevel="0" collapsed="false">
      <c r="B921" s="9"/>
      <c r="C921" s="1"/>
      <c r="D921" s="72"/>
      <c r="E921" s="9"/>
      <c r="F921" s="9"/>
      <c r="G921" s="9"/>
      <c r="H921" s="1"/>
      <c r="I921" s="1"/>
      <c r="J921" s="1"/>
      <c r="K921" s="77"/>
      <c r="L921" s="9"/>
      <c r="M921" s="9"/>
      <c r="N921" s="9"/>
      <c r="O921" s="1"/>
      <c r="P921" s="1"/>
      <c r="Q921" s="1"/>
      <c r="R921" s="1"/>
      <c r="S921" s="1"/>
      <c r="T921" s="1"/>
    </row>
    <row r="922" customFormat="false" ht="15.75" hidden="false" customHeight="false" outlineLevel="0" collapsed="false">
      <c r="B922" s="9"/>
      <c r="C922" s="1"/>
      <c r="D922" s="72"/>
      <c r="E922" s="9"/>
      <c r="F922" s="9"/>
      <c r="G922" s="9"/>
      <c r="H922" s="1"/>
      <c r="I922" s="1"/>
      <c r="J922" s="1"/>
      <c r="K922" s="77"/>
      <c r="L922" s="9"/>
      <c r="M922" s="9"/>
      <c r="N922" s="9"/>
      <c r="O922" s="1"/>
      <c r="P922" s="1"/>
      <c r="Q922" s="1"/>
      <c r="R922" s="1"/>
      <c r="S922" s="1"/>
      <c r="T922" s="1"/>
    </row>
    <row r="923" customFormat="false" ht="15.75" hidden="false" customHeight="false" outlineLevel="0" collapsed="false">
      <c r="B923" s="9"/>
      <c r="C923" s="1"/>
      <c r="D923" s="72"/>
      <c r="E923" s="9"/>
      <c r="F923" s="9"/>
      <c r="G923" s="9"/>
      <c r="H923" s="1"/>
      <c r="I923" s="1"/>
      <c r="J923" s="1"/>
      <c r="K923" s="77"/>
      <c r="L923" s="9"/>
      <c r="M923" s="9"/>
      <c r="N923" s="9"/>
      <c r="O923" s="1"/>
      <c r="P923" s="1"/>
      <c r="Q923" s="1"/>
      <c r="R923" s="1"/>
      <c r="S923" s="1"/>
      <c r="T923" s="1"/>
    </row>
    <row r="924" customFormat="false" ht="15.75" hidden="false" customHeight="false" outlineLevel="0" collapsed="false">
      <c r="B924" s="9"/>
      <c r="C924" s="1"/>
      <c r="D924" s="72"/>
      <c r="E924" s="9"/>
      <c r="F924" s="9"/>
      <c r="G924" s="9"/>
      <c r="H924" s="1"/>
      <c r="I924" s="1"/>
      <c r="J924" s="1"/>
      <c r="K924" s="77"/>
      <c r="L924" s="9"/>
      <c r="M924" s="9"/>
      <c r="N924" s="9"/>
      <c r="O924" s="1"/>
      <c r="P924" s="1"/>
      <c r="Q924" s="1"/>
      <c r="R924" s="1"/>
      <c r="S924" s="1"/>
      <c r="T924" s="1"/>
    </row>
    <row r="925" customFormat="false" ht="15.75" hidden="false" customHeight="false" outlineLevel="0" collapsed="false">
      <c r="B925" s="9"/>
      <c r="C925" s="1"/>
      <c r="D925" s="72"/>
      <c r="E925" s="9"/>
      <c r="F925" s="9"/>
      <c r="G925" s="9"/>
      <c r="H925" s="1"/>
      <c r="I925" s="1"/>
      <c r="J925" s="1"/>
      <c r="K925" s="77"/>
      <c r="L925" s="9"/>
      <c r="M925" s="9"/>
      <c r="N925" s="9"/>
      <c r="O925" s="1"/>
      <c r="P925" s="1"/>
      <c r="Q925" s="1"/>
      <c r="R925" s="1"/>
      <c r="S925" s="1"/>
      <c r="T925" s="1"/>
    </row>
    <row r="926" customFormat="false" ht="15.75" hidden="false" customHeight="false" outlineLevel="0" collapsed="false">
      <c r="B926" s="9"/>
      <c r="C926" s="1"/>
      <c r="D926" s="72"/>
      <c r="E926" s="9"/>
      <c r="F926" s="9"/>
      <c r="G926" s="9"/>
      <c r="H926" s="1"/>
      <c r="I926" s="1"/>
      <c r="J926" s="1"/>
      <c r="K926" s="77"/>
      <c r="L926" s="9"/>
      <c r="M926" s="9"/>
      <c r="N926" s="9"/>
      <c r="O926" s="1"/>
      <c r="P926" s="1"/>
      <c r="Q926" s="1"/>
      <c r="R926" s="1"/>
      <c r="S926" s="1"/>
      <c r="T926" s="1"/>
    </row>
    <row r="927" customFormat="false" ht="15.75" hidden="false" customHeight="false" outlineLevel="0" collapsed="false">
      <c r="B927" s="9"/>
      <c r="C927" s="1"/>
      <c r="D927" s="72"/>
      <c r="E927" s="9"/>
      <c r="F927" s="9"/>
      <c r="G927" s="9"/>
      <c r="H927" s="1"/>
      <c r="I927" s="1"/>
      <c r="J927" s="1"/>
      <c r="K927" s="77"/>
      <c r="L927" s="9"/>
      <c r="M927" s="9"/>
      <c r="N927" s="9"/>
      <c r="O927" s="1"/>
      <c r="P927" s="1"/>
      <c r="Q927" s="1"/>
      <c r="R927" s="1"/>
      <c r="S927" s="1"/>
      <c r="T927" s="1"/>
    </row>
    <row r="928" customFormat="false" ht="15.75" hidden="false" customHeight="false" outlineLevel="0" collapsed="false">
      <c r="B928" s="9"/>
      <c r="C928" s="1"/>
      <c r="D928" s="72"/>
      <c r="E928" s="9"/>
      <c r="F928" s="9"/>
      <c r="G928" s="9"/>
      <c r="H928" s="1"/>
      <c r="I928" s="1"/>
      <c r="J928" s="1"/>
      <c r="K928" s="77"/>
      <c r="L928" s="9"/>
      <c r="M928" s="9"/>
      <c r="N928" s="9"/>
      <c r="O928" s="1"/>
      <c r="P928" s="1"/>
      <c r="Q928" s="1"/>
      <c r="R928" s="1"/>
      <c r="S928" s="1"/>
      <c r="T928" s="1"/>
    </row>
    <row r="929" customFormat="false" ht="15.75" hidden="false" customHeight="false" outlineLevel="0" collapsed="false">
      <c r="B929" s="9"/>
      <c r="C929" s="1"/>
      <c r="D929" s="72"/>
      <c r="E929" s="9"/>
      <c r="F929" s="9"/>
      <c r="G929" s="9"/>
      <c r="H929" s="1"/>
      <c r="I929" s="1"/>
      <c r="J929" s="1"/>
      <c r="K929" s="77"/>
      <c r="L929" s="9"/>
      <c r="M929" s="9"/>
      <c r="N929" s="9"/>
      <c r="O929" s="1"/>
      <c r="P929" s="1"/>
      <c r="Q929" s="1"/>
      <c r="R929" s="1"/>
      <c r="S929" s="1"/>
      <c r="T929" s="1"/>
    </row>
    <row r="930" customFormat="false" ht="15.75" hidden="false" customHeight="false" outlineLevel="0" collapsed="false">
      <c r="B930" s="9"/>
      <c r="C930" s="1"/>
      <c r="D930" s="72"/>
      <c r="E930" s="9"/>
      <c r="F930" s="9"/>
      <c r="G930" s="9"/>
      <c r="H930" s="1"/>
      <c r="I930" s="1"/>
      <c r="J930" s="1"/>
      <c r="K930" s="77"/>
      <c r="L930" s="9"/>
      <c r="M930" s="9"/>
      <c r="N930" s="9"/>
      <c r="O930" s="1"/>
      <c r="P930" s="1"/>
      <c r="Q930" s="1"/>
      <c r="R930" s="1"/>
      <c r="S930" s="1"/>
      <c r="T930" s="1"/>
    </row>
    <row r="931" customFormat="false" ht="15.75" hidden="false" customHeight="false" outlineLevel="0" collapsed="false">
      <c r="B931" s="9"/>
      <c r="C931" s="1"/>
      <c r="D931" s="72"/>
      <c r="E931" s="9"/>
      <c r="F931" s="9"/>
      <c r="G931" s="9"/>
      <c r="H931" s="1"/>
      <c r="I931" s="1"/>
      <c r="J931" s="1"/>
      <c r="K931" s="77"/>
      <c r="L931" s="9"/>
      <c r="M931" s="9"/>
      <c r="N931" s="9"/>
      <c r="O931" s="1"/>
      <c r="P931" s="1"/>
      <c r="Q931" s="1"/>
      <c r="R931" s="1"/>
      <c r="S931" s="1"/>
      <c r="T931" s="1"/>
    </row>
    <row r="932" customFormat="false" ht="15.75" hidden="false" customHeight="false" outlineLevel="0" collapsed="false">
      <c r="B932" s="9"/>
      <c r="C932" s="1"/>
      <c r="D932" s="72"/>
      <c r="E932" s="9"/>
      <c r="F932" s="9"/>
      <c r="G932" s="9"/>
      <c r="H932" s="1"/>
      <c r="I932" s="1"/>
      <c r="J932" s="1"/>
      <c r="K932" s="77"/>
      <c r="L932" s="9"/>
      <c r="M932" s="9"/>
      <c r="N932" s="9"/>
      <c r="O932" s="1"/>
      <c r="P932" s="1"/>
      <c r="Q932" s="1"/>
      <c r="R932" s="1"/>
      <c r="S932" s="1"/>
      <c r="T932" s="1"/>
    </row>
    <row r="933" customFormat="false" ht="15.75" hidden="false" customHeight="false" outlineLevel="0" collapsed="false">
      <c r="B933" s="9"/>
      <c r="C933" s="1"/>
      <c r="D933" s="72"/>
      <c r="E933" s="9"/>
      <c r="F933" s="9"/>
      <c r="G933" s="9"/>
      <c r="H933" s="1"/>
      <c r="I933" s="1"/>
      <c r="J933" s="1"/>
      <c r="K933" s="77"/>
      <c r="L933" s="9"/>
      <c r="M933" s="9"/>
      <c r="N933" s="9"/>
      <c r="O933" s="1"/>
      <c r="P933" s="1"/>
      <c r="Q933" s="1"/>
      <c r="R933" s="1"/>
      <c r="S933" s="1"/>
      <c r="T933" s="1"/>
    </row>
    <row r="934" customFormat="false" ht="15.75" hidden="false" customHeight="false" outlineLevel="0" collapsed="false">
      <c r="B934" s="9"/>
      <c r="C934" s="1"/>
      <c r="D934" s="72"/>
      <c r="E934" s="9"/>
      <c r="F934" s="9"/>
      <c r="G934" s="9"/>
      <c r="H934" s="1"/>
      <c r="I934" s="1"/>
      <c r="J934" s="1"/>
      <c r="K934" s="77"/>
      <c r="L934" s="9"/>
      <c r="M934" s="9"/>
      <c r="N934" s="9"/>
      <c r="O934" s="1"/>
      <c r="P934" s="1"/>
      <c r="Q934" s="1"/>
      <c r="R934" s="1"/>
      <c r="S934" s="1"/>
      <c r="T934" s="1"/>
    </row>
    <row r="935" customFormat="false" ht="15.75" hidden="false" customHeight="false" outlineLevel="0" collapsed="false">
      <c r="B935" s="9"/>
      <c r="C935" s="1"/>
      <c r="D935" s="72"/>
      <c r="E935" s="9"/>
      <c r="F935" s="9"/>
      <c r="G935" s="9"/>
      <c r="H935" s="1"/>
      <c r="I935" s="1"/>
      <c r="J935" s="1"/>
      <c r="K935" s="77"/>
      <c r="L935" s="9"/>
      <c r="M935" s="9"/>
      <c r="N935" s="9"/>
      <c r="O935" s="1"/>
      <c r="P935" s="1"/>
      <c r="Q935" s="1"/>
      <c r="R935" s="1"/>
      <c r="S935" s="1"/>
      <c r="T935" s="1"/>
    </row>
    <row r="936" customFormat="false" ht="15.75" hidden="false" customHeight="false" outlineLevel="0" collapsed="false">
      <c r="B936" s="9"/>
      <c r="C936" s="1"/>
      <c r="D936" s="72"/>
      <c r="E936" s="9"/>
      <c r="F936" s="9"/>
      <c r="G936" s="9"/>
      <c r="H936" s="1"/>
      <c r="I936" s="1"/>
      <c r="J936" s="1"/>
      <c r="K936" s="77"/>
      <c r="L936" s="9"/>
      <c r="M936" s="9"/>
      <c r="N936" s="9"/>
      <c r="O936" s="1"/>
      <c r="P936" s="1"/>
      <c r="Q936" s="1"/>
      <c r="R936" s="1"/>
      <c r="S936" s="1"/>
      <c r="T936" s="1"/>
    </row>
    <row r="937" customFormat="false" ht="15.75" hidden="false" customHeight="false" outlineLevel="0" collapsed="false">
      <c r="B937" s="9"/>
      <c r="C937" s="1"/>
      <c r="D937" s="72"/>
      <c r="E937" s="9"/>
      <c r="F937" s="9"/>
      <c r="G937" s="9"/>
      <c r="H937" s="1"/>
      <c r="I937" s="1"/>
      <c r="J937" s="1"/>
      <c r="K937" s="77"/>
      <c r="L937" s="9"/>
      <c r="M937" s="9"/>
      <c r="N937" s="9"/>
      <c r="O937" s="1"/>
      <c r="P937" s="1"/>
      <c r="Q937" s="1"/>
      <c r="R937" s="1"/>
      <c r="S937" s="1"/>
      <c r="T937" s="1"/>
    </row>
    <row r="938" customFormat="false" ht="15.75" hidden="false" customHeight="false" outlineLevel="0" collapsed="false">
      <c r="B938" s="9"/>
      <c r="C938" s="1"/>
      <c r="D938" s="72"/>
      <c r="E938" s="9"/>
      <c r="F938" s="9"/>
      <c r="G938" s="9"/>
      <c r="H938" s="1"/>
      <c r="I938" s="1"/>
      <c r="J938" s="1"/>
      <c r="K938" s="77"/>
      <c r="L938" s="9"/>
      <c r="M938" s="9"/>
      <c r="N938" s="9"/>
      <c r="O938" s="1"/>
      <c r="P938" s="1"/>
      <c r="Q938" s="1"/>
      <c r="R938" s="1"/>
      <c r="S938" s="1"/>
      <c r="T938" s="1"/>
    </row>
    <row r="939" customFormat="false" ht="15.75" hidden="false" customHeight="false" outlineLevel="0" collapsed="false">
      <c r="B939" s="9"/>
      <c r="C939" s="1"/>
      <c r="D939" s="72"/>
      <c r="E939" s="9"/>
      <c r="F939" s="9"/>
      <c r="G939" s="9"/>
      <c r="H939" s="1"/>
      <c r="I939" s="1"/>
      <c r="J939" s="1"/>
      <c r="K939" s="77"/>
      <c r="L939" s="9"/>
      <c r="M939" s="9"/>
      <c r="N939" s="9"/>
      <c r="O939" s="1"/>
      <c r="P939" s="1"/>
      <c r="Q939" s="1"/>
      <c r="R939" s="1"/>
      <c r="S939" s="1"/>
      <c r="T939" s="1"/>
    </row>
    <row r="940" customFormat="false" ht="15.75" hidden="false" customHeight="false" outlineLevel="0" collapsed="false">
      <c r="B940" s="9"/>
      <c r="C940" s="1"/>
      <c r="D940" s="72"/>
      <c r="E940" s="9"/>
      <c r="F940" s="9"/>
      <c r="G940" s="9"/>
      <c r="H940" s="1"/>
      <c r="I940" s="1"/>
      <c r="J940" s="1"/>
      <c r="K940" s="77"/>
      <c r="L940" s="9"/>
      <c r="M940" s="9"/>
      <c r="N940" s="9"/>
      <c r="O940" s="1"/>
      <c r="P940" s="1"/>
      <c r="Q940" s="1"/>
      <c r="R940" s="1"/>
      <c r="S940" s="1"/>
      <c r="T940" s="1"/>
    </row>
    <row r="941" customFormat="false" ht="15.75" hidden="false" customHeight="false" outlineLevel="0" collapsed="false">
      <c r="B941" s="9"/>
      <c r="C941" s="1"/>
      <c r="D941" s="72"/>
      <c r="E941" s="9"/>
      <c r="F941" s="9"/>
      <c r="G941" s="9"/>
      <c r="H941" s="1"/>
      <c r="I941" s="1"/>
      <c r="J941" s="1"/>
      <c r="K941" s="77"/>
      <c r="L941" s="9"/>
      <c r="M941" s="9"/>
      <c r="N941" s="9"/>
      <c r="O941" s="1"/>
      <c r="P941" s="1"/>
      <c r="Q941" s="1"/>
      <c r="R941" s="1"/>
      <c r="S941" s="1"/>
      <c r="T941" s="1"/>
    </row>
    <row r="942" customFormat="false" ht="15.75" hidden="false" customHeight="false" outlineLevel="0" collapsed="false">
      <c r="B942" s="9"/>
      <c r="C942" s="1"/>
      <c r="D942" s="72"/>
      <c r="E942" s="9"/>
      <c r="F942" s="9"/>
      <c r="G942" s="9"/>
      <c r="H942" s="1"/>
      <c r="I942" s="1"/>
      <c r="J942" s="1"/>
      <c r="K942" s="77"/>
      <c r="L942" s="9"/>
      <c r="M942" s="9"/>
      <c r="N942" s="9"/>
      <c r="O942" s="1"/>
      <c r="P942" s="1"/>
      <c r="Q942" s="1"/>
      <c r="R942" s="1"/>
      <c r="S942" s="1"/>
      <c r="T942" s="1"/>
    </row>
    <row r="943" customFormat="false" ht="15.75" hidden="false" customHeight="false" outlineLevel="0" collapsed="false">
      <c r="B943" s="9"/>
      <c r="C943" s="1"/>
      <c r="D943" s="72"/>
      <c r="E943" s="9"/>
      <c r="F943" s="9"/>
      <c r="G943" s="9"/>
      <c r="H943" s="1"/>
      <c r="I943" s="1"/>
      <c r="J943" s="1"/>
      <c r="K943" s="77"/>
      <c r="L943" s="9"/>
      <c r="M943" s="9"/>
      <c r="N943" s="9"/>
      <c r="O943" s="1"/>
      <c r="P943" s="1"/>
      <c r="Q943" s="1"/>
      <c r="R943" s="1"/>
      <c r="S943" s="1"/>
      <c r="T943" s="1"/>
    </row>
    <row r="944" customFormat="false" ht="15.75" hidden="false" customHeight="false" outlineLevel="0" collapsed="false">
      <c r="B944" s="9"/>
      <c r="C944" s="1"/>
      <c r="D944" s="72"/>
      <c r="E944" s="9"/>
      <c r="F944" s="9"/>
      <c r="G944" s="9"/>
      <c r="H944" s="1"/>
      <c r="I944" s="1"/>
      <c r="J944" s="1"/>
      <c r="K944" s="77"/>
      <c r="L944" s="9"/>
      <c r="M944" s="9"/>
      <c r="N944" s="9"/>
      <c r="O944" s="1"/>
      <c r="P944" s="1"/>
      <c r="Q944" s="1"/>
      <c r="R944" s="1"/>
      <c r="S944" s="1"/>
      <c r="T944" s="1"/>
    </row>
    <row r="945" customFormat="false" ht="15.75" hidden="false" customHeight="false" outlineLevel="0" collapsed="false">
      <c r="B945" s="9"/>
      <c r="C945" s="1"/>
      <c r="D945" s="72"/>
      <c r="E945" s="9"/>
      <c r="F945" s="9"/>
      <c r="G945" s="9"/>
      <c r="H945" s="1"/>
      <c r="I945" s="1"/>
      <c r="J945" s="1"/>
      <c r="K945" s="77"/>
      <c r="L945" s="9"/>
      <c r="M945" s="9"/>
      <c r="N945" s="9"/>
      <c r="O945" s="1"/>
      <c r="P945" s="1"/>
      <c r="Q945" s="1"/>
      <c r="R945" s="1"/>
      <c r="S945" s="1"/>
      <c r="T945" s="1"/>
    </row>
    <row r="946" customFormat="false" ht="15.75" hidden="false" customHeight="false" outlineLevel="0" collapsed="false">
      <c r="B946" s="9"/>
      <c r="C946" s="1"/>
      <c r="D946" s="72"/>
      <c r="E946" s="9"/>
      <c r="F946" s="9"/>
      <c r="G946" s="9"/>
      <c r="H946" s="1"/>
      <c r="I946" s="1"/>
      <c r="J946" s="1"/>
      <c r="K946" s="77"/>
      <c r="L946" s="9"/>
      <c r="M946" s="9"/>
      <c r="N946" s="9"/>
      <c r="O946" s="1"/>
      <c r="P946" s="1"/>
      <c r="Q946" s="1"/>
      <c r="R946" s="1"/>
      <c r="S946" s="1"/>
      <c r="T946" s="1"/>
    </row>
    <row r="947" customFormat="false" ht="15.75" hidden="false" customHeight="false" outlineLevel="0" collapsed="false">
      <c r="B947" s="9"/>
      <c r="C947" s="1"/>
      <c r="D947" s="72"/>
      <c r="E947" s="9"/>
      <c r="F947" s="9"/>
      <c r="G947" s="9"/>
      <c r="H947" s="1"/>
      <c r="I947" s="1"/>
      <c r="J947" s="1"/>
      <c r="K947" s="77"/>
      <c r="L947" s="9"/>
      <c r="M947" s="9"/>
      <c r="N947" s="9"/>
      <c r="O947" s="1"/>
      <c r="P947" s="1"/>
      <c r="Q947" s="1"/>
      <c r="R947" s="1"/>
      <c r="S947" s="1"/>
      <c r="T947" s="1"/>
    </row>
    <row r="948" customFormat="false" ht="15.75" hidden="false" customHeight="false" outlineLevel="0" collapsed="false">
      <c r="B948" s="9"/>
      <c r="C948" s="1"/>
      <c r="D948" s="72"/>
      <c r="E948" s="9"/>
      <c r="F948" s="9"/>
      <c r="G948" s="9"/>
      <c r="H948" s="1"/>
      <c r="I948" s="1"/>
      <c r="J948" s="1"/>
      <c r="K948" s="77"/>
      <c r="L948" s="9"/>
      <c r="M948" s="9"/>
      <c r="N948" s="9"/>
      <c r="O948" s="1"/>
      <c r="P948" s="1"/>
      <c r="Q948" s="1"/>
      <c r="R948" s="1"/>
      <c r="S948" s="1"/>
      <c r="T948" s="1"/>
    </row>
    <row r="949" customFormat="false" ht="15.75" hidden="false" customHeight="false" outlineLevel="0" collapsed="false">
      <c r="B949" s="9"/>
      <c r="C949" s="1"/>
      <c r="D949" s="72"/>
      <c r="E949" s="9"/>
      <c r="F949" s="9"/>
      <c r="G949" s="9"/>
      <c r="H949" s="1"/>
      <c r="I949" s="1"/>
      <c r="J949" s="1"/>
      <c r="K949" s="77"/>
      <c r="L949" s="9"/>
      <c r="M949" s="9"/>
      <c r="N949" s="9"/>
      <c r="O949" s="1"/>
      <c r="P949" s="1"/>
      <c r="Q949" s="1"/>
      <c r="R949" s="1"/>
      <c r="S949" s="1"/>
      <c r="T949" s="1"/>
    </row>
    <row r="950" customFormat="false" ht="15.75" hidden="false" customHeight="false" outlineLevel="0" collapsed="false">
      <c r="B950" s="9"/>
      <c r="C950" s="1"/>
      <c r="D950" s="72"/>
      <c r="E950" s="9"/>
      <c r="F950" s="9"/>
      <c r="G950" s="9"/>
      <c r="H950" s="1"/>
      <c r="I950" s="1"/>
      <c r="J950" s="1"/>
      <c r="K950" s="77"/>
      <c r="L950" s="9"/>
      <c r="M950" s="9"/>
      <c r="N950" s="9"/>
      <c r="O950" s="1"/>
      <c r="P950" s="1"/>
      <c r="Q950" s="1"/>
      <c r="R950" s="1"/>
      <c r="S950" s="1"/>
      <c r="T950" s="1"/>
    </row>
    <row r="951" customFormat="false" ht="15.75" hidden="false" customHeight="false" outlineLevel="0" collapsed="false">
      <c r="B951" s="9"/>
      <c r="C951" s="1"/>
      <c r="D951" s="72"/>
      <c r="E951" s="9"/>
      <c r="F951" s="9"/>
      <c r="G951" s="9"/>
      <c r="H951" s="1"/>
      <c r="I951" s="1"/>
      <c r="J951" s="1"/>
      <c r="K951" s="77"/>
      <c r="L951" s="9"/>
      <c r="M951" s="9"/>
      <c r="N951" s="9"/>
      <c r="O951" s="1"/>
      <c r="P951" s="1"/>
      <c r="Q951" s="1"/>
      <c r="R951" s="1"/>
      <c r="S951" s="1"/>
      <c r="T951" s="1"/>
    </row>
    <row r="952" customFormat="false" ht="15.75" hidden="false" customHeight="false" outlineLevel="0" collapsed="false">
      <c r="B952" s="9"/>
      <c r="C952" s="1"/>
      <c r="D952" s="72"/>
      <c r="E952" s="9"/>
      <c r="F952" s="9"/>
      <c r="G952" s="9"/>
      <c r="H952" s="1"/>
      <c r="I952" s="1"/>
      <c r="J952" s="1"/>
      <c r="K952" s="77"/>
      <c r="L952" s="9"/>
      <c r="M952" s="9"/>
      <c r="N952" s="9"/>
      <c r="O952" s="1"/>
      <c r="P952" s="1"/>
      <c r="Q952" s="1"/>
      <c r="R952" s="1"/>
      <c r="S952" s="1"/>
      <c r="T952" s="1"/>
    </row>
    <row r="953" customFormat="false" ht="15.75" hidden="false" customHeight="false" outlineLevel="0" collapsed="false">
      <c r="B953" s="9"/>
      <c r="C953" s="1"/>
      <c r="D953" s="72"/>
      <c r="E953" s="9"/>
      <c r="F953" s="9"/>
      <c r="G953" s="9"/>
      <c r="H953" s="1"/>
      <c r="I953" s="1"/>
      <c r="J953" s="1"/>
      <c r="K953" s="77"/>
      <c r="L953" s="9"/>
      <c r="M953" s="9"/>
      <c r="N953" s="9"/>
      <c r="O953" s="1"/>
      <c r="P953" s="1"/>
      <c r="Q953" s="1"/>
      <c r="R953" s="1"/>
      <c r="S953" s="1"/>
      <c r="T953" s="1"/>
    </row>
    <row r="954" customFormat="false" ht="15.75" hidden="false" customHeight="false" outlineLevel="0" collapsed="false">
      <c r="B954" s="9"/>
      <c r="C954" s="1"/>
      <c r="D954" s="72"/>
      <c r="E954" s="9"/>
      <c r="F954" s="9"/>
      <c r="G954" s="9"/>
      <c r="H954" s="1"/>
      <c r="I954" s="1"/>
      <c r="J954" s="1"/>
      <c r="K954" s="77"/>
      <c r="L954" s="9"/>
      <c r="M954" s="9"/>
      <c r="N954" s="9"/>
      <c r="O954" s="1"/>
      <c r="P954" s="1"/>
      <c r="Q954" s="1"/>
      <c r="R954" s="1"/>
      <c r="S954" s="1"/>
      <c r="T954" s="1"/>
    </row>
    <row r="955" customFormat="false" ht="15.75" hidden="false" customHeight="false" outlineLevel="0" collapsed="false">
      <c r="B955" s="9"/>
      <c r="C955" s="1"/>
      <c r="D955" s="72"/>
      <c r="E955" s="9"/>
      <c r="F955" s="9"/>
      <c r="G955" s="9"/>
      <c r="H955" s="1"/>
      <c r="I955" s="1"/>
      <c r="J955" s="1"/>
      <c r="K955" s="77"/>
      <c r="L955" s="9"/>
      <c r="M955" s="9"/>
      <c r="N955" s="9"/>
      <c r="O955" s="1"/>
      <c r="P955" s="1"/>
      <c r="Q955" s="1"/>
      <c r="R955" s="1"/>
      <c r="S955" s="1"/>
      <c r="T955" s="1"/>
    </row>
    <row r="956" customFormat="false" ht="15.75" hidden="false" customHeight="false" outlineLevel="0" collapsed="false">
      <c r="B956" s="9"/>
      <c r="C956" s="1"/>
      <c r="D956" s="72"/>
      <c r="E956" s="9"/>
      <c r="F956" s="9"/>
      <c r="G956" s="9"/>
      <c r="H956" s="1"/>
      <c r="I956" s="1"/>
      <c r="J956" s="1"/>
      <c r="K956" s="77"/>
      <c r="L956" s="9"/>
      <c r="M956" s="9"/>
      <c r="N956" s="9"/>
      <c r="O956" s="1"/>
      <c r="P956" s="1"/>
      <c r="Q956" s="1"/>
      <c r="R956" s="1"/>
      <c r="S956" s="1"/>
      <c r="T956" s="1"/>
    </row>
    <row r="957" customFormat="false" ht="15.75" hidden="false" customHeight="false" outlineLevel="0" collapsed="false">
      <c r="B957" s="9"/>
      <c r="C957" s="1"/>
      <c r="D957" s="72"/>
      <c r="E957" s="9"/>
      <c r="F957" s="9"/>
      <c r="G957" s="9"/>
      <c r="H957" s="1"/>
      <c r="I957" s="1"/>
      <c r="J957" s="1"/>
      <c r="K957" s="77"/>
      <c r="L957" s="9"/>
      <c r="M957" s="9"/>
      <c r="N957" s="9"/>
      <c r="O957" s="1"/>
      <c r="P957" s="1"/>
      <c r="Q957" s="1"/>
      <c r="R957" s="1"/>
      <c r="S957" s="1"/>
      <c r="T957" s="1"/>
    </row>
    <row r="958" customFormat="false" ht="15.75" hidden="false" customHeight="false" outlineLevel="0" collapsed="false">
      <c r="B958" s="9"/>
      <c r="C958" s="1"/>
      <c r="D958" s="72"/>
      <c r="E958" s="9"/>
      <c r="F958" s="9"/>
      <c r="G958" s="9"/>
      <c r="H958" s="1"/>
      <c r="I958" s="1"/>
      <c r="J958" s="1"/>
      <c r="K958" s="77"/>
      <c r="L958" s="9"/>
      <c r="M958" s="9"/>
      <c r="N958" s="9"/>
      <c r="O958" s="1"/>
      <c r="P958" s="1"/>
      <c r="Q958" s="1"/>
      <c r="R958" s="1"/>
      <c r="S958" s="1"/>
      <c r="T958" s="1"/>
    </row>
    <row r="959" customFormat="false" ht="15.75" hidden="false" customHeight="false" outlineLevel="0" collapsed="false">
      <c r="B959" s="9"/>
      <c r="C959" s="1"/>
      <c r="D959" s="72"/>
      <c r="E959" s="9"/>
      <c r="F959" s="9"/>
      <c r="G959" s="9"/>
      <c r="H959" s="1"/>
      <c r="I959" s="1"/>
      <c r="J959" s="1"/>
      <c r="K959" s="77"/>
      <c r="L959" s="9"/>
      <c r="M959" s="9"/>
      <c r="N959" s="9"/>
      <c r="O959" s="1"/>
      <c r="P959" s="1"/>
      <c r="Q959" s="1"/>
      <c r="R959" s="1"/>
      <c r="S959" s="1"/>
      <c r="T959" s="1"/>
    </row>
    <row r="960" customFormat="false" ht="15.75" hidden="false" customHeight="false" outlineLevel="0" collapsed="false">
      <c r="B960" s="9"/>
      <c r="C960" s="1"/>
      <c r="D960" s="72"/>
      <c r="E960" s="9"/>
      <c r="F960" s="9"/>
      <c r="G960" s="9"/>
      <c r="H960" s="1"/>
      <c r="I960" s="1"/>
      <c r="J960" s="1"/>
      <c r="K960" s="77"/>
      <c r="L960" s="9"/>
      <c r="M960" s="9"/>
      <c r="N960" s="9"/>
      <c r="O960" s="1"/>
      <c r="P960" s="1"/>
      <c r="Q960" s="1"/>
      <c r="R960" s="1"/>
      <c r="S960" s="1"/>
      <c r="T960" s="1"/>
    </row>
    <row r="961" customFormat="false" ht="15.75" hidden="false" customHeight="false" outlineLevel="0" collapsed="false">
      <c r="B961" s="9"/>
      <c r="C961" s="1"/>
      <c r="D961" s="72"/>
      <c r="E961" s="9"/>
      <c r="F961" s="9"/>
      <c r="G961" s="9"/>
      <c r="H961" s="1"/>
      <c r="I961" s="1"/>
      <c r="J961" s="1"/>
      <c r="K961" s="77"/>
      <c r="L961" s="9"/>
      <c r="M961" s="9"/>
      <c r="N961" s="9"/>
      <c r="O961" s="1"/>
      <c r="P961" s="1"/>
      <c r="Q961" s="1"/>
      <c r="R961" s="1"/>
      <c r="S961" s="1"/>
      <c r="T961" s="1"/>
    </row>
    <row r="962" customFormat="false" ht="15.75" hidden="false" customHeight="false" outlineLevel="0" collapsed="false">
      <c r="B962" s="9"/>
      <c r="C962" s="1"/>
      <c r="D962" s="72"/>
      <c r="E962" s="9"/>
      <c r="F962" s="9"/>
      <c r="G962" s="9"/>
      <c r="H962" s="1"/>
      <c r="I962" s="1"/>
      <c r="J962" s="1"/>
      <c r="K962" s="77"/>
      <c r="L962" s="9"/>
      <c r="M962" s="9"/>
      <c r="N962" s="9"/>
      <c r="O962" s="1"/>
      <c r="P962" s="1"/>
      <c r="Q962" s="1"/>
      <c r="R962" s="1"/>
      <c r="S962" s="1"/>
      <c r="T962" s="1"/>
    </row>
    <row r="963" customFormat="false" ht="15.75" hidden="false" customHeight="false" outlineLevel="0" collapsed="false">
      <c r="B963" s="9"/>
      <c r="C963" s="1"/>
      <c r="D963" s="72"/>
      <c r="E963" s="9"/>
      <c r="F963" s="9"/>
      <c r="G963" s="9"/>
      <c r="H963" s="1"/>
      <c r="I963" s="1"/>
      <c r="J963" s="1"/>
      <c r="K963" s="77"/>
      <c r="L963" s="9"/>
      <c r="M963" s="9"/>
      <c r="N963" s="9"/>
      <c r="O963" s="1"/>
      <c r="P963" s="1"/>
      <c r="Q963" s="1"/>
      <c r="R963" s="1"/>
      <c r="S963" s="1"/>
      <c r="T963" s="1"/>
    </row>
    <row r="964" customFormat="false" ht="15.75" hidden="false" customHeight="false" outlineLevel="0" collapsed="false">
      <c r="B964" s="9"/>
      <c r="C964" s="1"/>
      <c r="D964" s="72"/>
      <c r="E964" s="9"/>
      <c r="F964" s="9"/>
      <c r="G964" s="9"/>
      <c r="H964" s="1"/>
      <c r="I964" s="1"/>
      <c r="J964" s="1"/>
      <c r="K964" s="77"/>
      <c r="L964" s="9"/>
      <c r="M964" s="9"/>
      <c r="N964" s="9"/>
      <c r="O964" s="1"/>
      <c r="P964" s="1"/>
      <c r="Q964" s="1"/>
      <c r="R964" s="1"/>
      <c r="S964" s="1"/>
      <c r="T964" s="1"/>
    </row>
    <row r="965" customFormat="false" ht="15.75" hidden="false" customHeight="false" outlineLevel="0" collapsed="false">
      <c r="B965" s="9"/>
      <c r="C965" s="1"/>
      <c r="D965" s="72"/>
      <c r="E965" s="9"/>
      <c r="F965" s="9"/>
      <c r="G965" s="9"/>
      <c r="H965" s="1"/>
      <c r="I965" s="1"/>
      <c r="J965" s="1"/>
      <c r="K965" s="77"/>
      <c r="L965" s="9"/>
      <c r="M965" s="9"/>
      <c r="N965" s="9"/>
      <c r="O965" s="1"/>
      <c r="P965" s="1"/>
      <c r="Q965" s="1"/>
      <c r="R965" s="1"/>
      <c r="S965" s="1"/>
      <c r="T965" s="1"/>
    </row>
    <row r="966" customFormat="false" ht="15.75" hidden="false" customHeight="false" outlineLevel="0" collapsed="false">
      <c r="B966" s="9"/>
      <c r="C966" s="1"/>
      <c r="D966" s="72"/>
      <c r="E966" s="9"/>
      <c r="F966" s="9"/>
      <c r="G966" s="9"/>
      <c r="H966" s="1"/>
      <c r="I966" s="1"/>
      <c r="J966" s="1"/>
      <c r="K966" s="77"/>
      <c r="L966" s="9"/>
      <c r="M966" s="9"/>
      <c r="N966" s="9"/>
      <c r="O966" s="1"/>
      <c r="P966" s="1"/>
      <c r="Q966" s="1"/>
      <c r="R966" s="1"/>
      <c r="S966" s="1"/>
      <c r="T966" s="1"/>
    </row>
    <row r="967" customFormat="false" ht="15.75" hidden="false" customHeight="false" outlineLevel="0" collapsed="false">
      <c r="B967" s="9"/>
      <c r="C967" s="1"/>
      <c r="D967" s="72"/>
      <c r="E967" s="9"/>
      <c r="F967" s="9"/>
      <c r="G967" s="9"/>
      <c r="H967" s="1"/>
      <c r="I967" s="1"/>
      <c r="J967" s="1"/>
      <c r="K967" s="77"/>
      <c r="L967" s="9"/>
      <c r="M967" s="9"/>
      <c r="N967" s="9"/>
      <c r="O967" s="1"/>
      <c r="P967" s="1"/>
      <c r="Q967" s="1"/>
      <c r="R967" s="1"/>
      <c r="S967" s="1"/>
      <c r="T967" s="1"/>
    </row>
    <row r="968" customFormat="false" ht="15.75" hidden="false" customHeight="false" outlineLevel="0" collapsed="false">
      <c r="B968" s="9"/>
      <c r="C968" s="1"/>
      <c r="D968" s="72"/>
      <c r="E968" s="9"/>
      <c r="F968" s="9"/>
      <c r="G968" s="9"/>
      <c r="H968" s="1"/>
      <c r="I968" s="1"/>
      <c r="J968" s="1"/>
      <c r="K968" s="77"/>
      <c r="L968" s="9"/>
      <c r="M968" s="9"/>
      <c r="N968" s="9"/>
      <c r="O968" s="1"/>
      <c r="P968" s="1"/>
      <c r="Q968" s="1"/>
      <c r="R968" s="1"/>
      <c r="S968" s="1"/>
      <c r="T968" s="1"/>
    </row>
    <row r="969" customFormat="false" ht="15.75" hidden="false" customHeight="false" outlineLevel="0" collapsed="false">
      <c r="B969" s="9"/>
      <c r="C969" s="1"/>
      <c r="D969" s="72"/>
      <c r="E969" s="9"/>
      <c r="F969" s="9"/>
      <c r="G969" s="9"/>
      <c r="H969" s="1"/>
      <c r="I969" s="1"/>
      <c r="J969" s="1"/>
      <c r="K969" s="77"/>
      <c r="L969" s="9"/>
      <c r="M969" s="9"/>
      <c r="N969" s="9"/>
      <c r="O969" s="1"/>
      <c r="P969" s="1"/>
      <c r="Q969" s="1"/>
      <c r="R969" s="1"/>
      <c r="S969" s="1"/>
      <c r="T969" s="1"/>
    </row>
    <row r="970" customFormat="false" ht="15.75" hidden="false" customHeight="false" outlineLevel="0" collapsed="false">
      <c r="B970" s="9"/>
      <c r="C970" s="1"/>
      <c r="D970" s="72"/>
      <c r="E970" s="9"/>
      <c r="F970" s="9"/>
      <c r="G970" s="9"/>
      <c r="H970" s="1"/>
      <c r="I970" s="1"/>
      <c r="J970" s="1"/>
      <c r="K970" s="77"/>
      <c r="L970" s="9"/>
      <c r="M970" s="9"/>
      <c r="N970" s="9"/>
      <c r="O970" s="1"/>
      <c r="P970" s="1"/>
      <c r="Q970" s="1"/>
      <c r="R970" s="1"/>
      <c r="S970" s="1"/>
      <c r="T970" s="1"/>
    </row>
    <row r="971" customFormat="false" ht="15.75" hidden="false" customHeight="false" outlineLevel="0" collapsed="false">
      <c r="B971" s="9"/>
      <c r="C971" s="1"/>
      <c r="D971" s="72"/>
      <c r="E971" s="9"/>
      <c r="F971" s="9"/>
      <c r="G971" s="9"/>
      <c r="H971" s="1"/>
      <c r="I971" s="1"/>
      <c r="J971" s="1"/>
      <c r="K971" s="77"/>
      <c r="L971" s="9"/>
      <c r="M971" s="9"/>
      <c r="N971" s="9"/>
      <c r="O971" s="1"/>
      <c r="P971" s="1"/>
      <c r="Q971" s="1"/>
      <c r="R971" s="1"/>
      <c r="S971" s="1"/>
      <c r="T971" s="1"/>
    </row>
    <row r="972" customFormat="false" ht="15.75" hidden="false" customHeight="false" outlineLevel="0" collapsed="false">
      <c r="B972" s="9"/>
      <c r="C972" s="1"/>
      <c r="D972" s="72"/>
      <c r="E972" s="9"/>
      <c r="F972" s="9"/>
      <c r="G972" s="9"/>
      <c r="H972" s="1"/>
      <c r="I972" s="1"/>
      <c r="J972" s="1"/>
      <c r="K972" s="77"/>
      <c r="L972" s="9"/>
      <c r="M972" s="9"/>
      <c r="N972" s="9"/>
      <c r="O972" s="1"/>
      <c r="P972" s="1"/>
      <c r="Q972" s="1"/>
      <c r="R972" s="1"/>
      <c r="S972" s="1"/>
      <c r="T972" s="1"/>
    </row>
    <row r="973" customFormat="false" ht="15.75" hidden="false" customHeight="false" outlineLevel="0" collapsed="false">
      <c r="B973" s="9"/>
      <c r="C973" s="1"/>
      <c r="D973" s="72"/>
      <c r="E973" s="9"/>
      <c r="F973" s="9"/>
      <c r="G973" s="9"/>
      <c r="H973" s="1"/>
      <c r="I973" s="1"/>
      <c r="J973" s="1"/>
      <c r="K973" s="77"/>
      <c r="L973" s="9"/>
      <c r="M973" s="9"/>
      <c r="N973" s="9"/>
      <c r="O973" s="1"/>
      <c r="P973" s="1"/>
      <c r="Q973" s="1"/>
      <c r="R973" s="1"/>
      <c r="S973" s="1"/>
      <c r="T973" s="1"/>
    </row>
    <row r="974" customFormat="false" ht="15.75" hidden="false" customHeight="false" outlineLevel="0" collapsed="false">
      <c r="B974" s="9"/>
      <c r="C974" s="1"/>
      <c r="D974" s="72"/>
      <c r="E974" s="9"/>
      <c r="F974" s="9"/>
      <c r="G974" s="9"/>
      <c r="H974" s="1"/>
      <c r="I974" s="1"/>
      <c r="J974" s="1"/>
      <c r="K974" s="77"/>
      <c r="L974" s="9"/>
      <c r="M974" s="9"/>
      <c r="N974" s="9"/>
      <c r="O974" s="1"/>
      <c r="P974" s="1"/>
      <c r="Q974" s="1"/>
      <c r="R974" s="1"/>
      <c r="S974" s="1"/>
      <c r="T974" s="1"/>
    </row>
    <row r="975" customFormat="false" ht="15.75" hidden="false" customHeight="false" outlineLevel="0" collapsed="false">
      <c r="B975" s="9"/>
      <c r="C975" s="1"/>
      <c r="D975" s="72"/>
      <c r="E975" s="9"/>
      <c r="F975" s="9"/>
      <c r="G975" s="9"/>
      <c r="H975" s="1"/>
      <c r="I975" s="1"/>
      <c r="J975" s="1"/>
      <c r="K975" s="77"/>
      <c r="L975" s="9"/>
      <c r="M975" s="9"/>
      <c r="N975" s="9"/>
      <c r="O975" s="1"/>
      <c r="P975" s="1"/>
      <c r="Q975" s="1"/>
      <c r="R975" s="1"/>
      <c r="S975" s="1"/>
      <c r="T975" s="1"/>
    </row>
    <row r="976" customFormat="false" ht="15.75" hidden="false" customHeight="false" outlineLevel="0" collapsed="false">
      <c r="B976" s="9"/>
      <c r="C976" s="1"/>
      <c r="D976" s="72"/>
      <c r="E976" s="9"/>
      <c r="F976" s="9"/>
      <c r="G976" s="9"/>
      <c r="H976" s="1"/>
      <c r="I976" s="1"/>
      <c r="J976" s="1"/>
      <c r="K976" s="77"/>
      <c r="L976" s="9"/>
      <c r="M976" s="9"/>
      <c r="N976" s="9"/>
      <c r="O976" s="1"/>
      <c r="P976" s="1"/>
      <c r="Q976" s="1"/>
      <c r="R976" s="1"/>
      <c r="S976" s="1"/>
      <c r="T976" s="1"/>
    </row>
    <row r="977" customFormat="false" ht="15.75" hidden="false" customHeight="false" outlineLevel="0" collapsed="false">
      <c r="B977" s="9"/>
      <c r="C977" s="1"/>
      <c r="D977" s="72"/>
      <c r="E977" s="9"/>
      <c r="F977" s="9"/>
      <c r="G977" s="9"/>
      <c r="H977" s="1"/>
      <c r="I977" s="1"/>
      <c r="J977" s="1"/>
      <c r="K977" s="77"/>
      <c r="L977" s="9"/>
      <c r="M977" s="9"/>
      <c r="N977" s="9"/>
      <c r="O977" s="1"/>
      <c r="P977" s="1"/>
      <c r="Q977" s="1"/>
      <c r="R977" s="1"/>
      <c r="S977" s="1"/>
      <c r="T977" s="1"/>
    </row>
    <row r="978" customFormat="false" ht="15.75" hidden="false" customHeight="false" outlineLevel="0" collapsed="false">
      <c r="B978" s="9"/>
      <c r="C978" s="1"/>
      <c r="D978" s="72"/>
      <c r="E978" s="9"/>
      <c r="F978" s="9"/>
      <c r="G978" s="9"/>
      <c r="H978" s="1"/>
      <c r="I978" s="1"/>
      <c r="J978" s="1"/>
      <c r="K978" s="77"/>
      <c r="L978" s="9"/>
      <c r="M978" s="9"/>
      <c r="N978" s="9"/>
      <c r="O978" s="1"/>
      <c r="P978" s="1"/>
      <c r="Q978" s="1"/>
      <c r="R978" s="1"/>
      <c r="S978" s="1"/>
      <c r="T978" s="1"/>
    </row>
    <row r="979" customFormat="false" ht="15.75" hidden="false" customHeight="false" outlineLevel="0" collapsed="false">
      <c r="B979" s="9"/>
      <c r="C979" s="1"/>
      <c r="D979" s="72"/>
      <c r="E979" s="9"/>
      <c r="F979" s="9"/>
      <c r="G979" s="9"/>
      <c r="H979" s="1"/>
      <c r="I979" s="1"/>
      <c r="J979" s="1"/>
      <c r="K979" s="77"/>
      <c r="L979" s="9"/>
      <c r="M979" s="9"/>
      <c r="N979" s="9"/>
      <c r="O979" s="1"/>
      <c r="P979" s="1"/>
      <c r="Q979" s="1"/>
      <c r="R979" s="1"/>
      <c r="S979" s="1"/>
      <c r="T979" s="1"/>
    </row>
    <row r="980" customFormat="false" ht="15.75" hidden="false" customHeight="false" outlineLevel="0" collapsed="false">
      <c r="B980" s="9"/>
      <c r="C980" s="1"/>
      <c r="D980" s="72"/>
      <c r="E980" s="9"/>
      <c r="F980" s="9"/>
      <c r="G980" s="9"/>
      <c r="H980" s="1"/>
      <c r="I980" s="1"/>
      <c r="J980" s="1"/>
      <c r="K980" s="77"/>
      <c r="L980" s="9"/>
      <c r="M980" s="9"/>
      <c r="N980" s="9"/>
      <c r="O980" s="1"/>
      <c r="P980" s="1"/>
      <c r="Q980" s="1"/>
      <c r="R980" s="1"/>
      <c r="S980" s="1"/>
      <c r="T980" s="1"/>
    </row>
    <row r="981" customFormat="false" ht="15.75" hidden="false" customHeight="false" outlineLevel="0" collapsed="false">
      <c r="B981" s="9"/>
      <c r="C981" s="1"/>
      <c r="D981" s="72"/>
      <c r="E981" s="9"/>
      <c r="F981" s="9"/>
      <c r="G981" s="9"/>
      <c r="H981" s="1"/>
      <c r="I981" s="1"/>
      <c r="J981" s="1"/>
      <c r="K981" s="77"/>
      <c r="L981" s="9"/>
      <c r="M981" s="9"/>
      <c r="N981" s="9"/>
      <c r="O981" s="1"/>
      <c r="P981" s="1"/>
      <c r="Q981" s="1"/>
      <c r="R981" s="1"/>
      <c r="S981" s="1"/>
      <c r="T981" s="1"/>
    </row>
    <row r="982" customFormat="false" ht="15.75" hidden="false" customHeight="false" outlineLevel="0" collapsed="false">
      <c r="B982" s="9"/>
      <c r="C982" s="1"/>
      <c r="D982" s="72"/>
      <c r="E982" s="9"/>
      <c r="F982" s="9"/>
      <c r="G982" s="9"/>
      <c r="H982" s="1"/>
      <c r="I982" s="1"/>
      <c r="J982" s="1"/>
      <c r="K982" s="77"/>
      <c r="L982" s="9"/>
      <c r="M982" s="9"/>
      <c r="N982" s="9"/>
      <c r="O982" s="1"/>
      <c r="P982" s="1"/>
      <c r="Q982" s="1"/>
      <c r="R982" s="1"/>
      <c r="S982" s="1"/>
      <c r="T982" s="1"/>
    </row>
    <row r="983" customFormat="false" ht="15.75" hidden="false" customHeight="false" outlineLevel="0" collapsed="false">
      <c r="B983" s="9"/>
      <c r="C983" s="1"/>
      <c r="D983" s="72"/>
      <c r="E983" s="9"/>
      <c r="F983" s="9"/>
      <c r="G983" s="9"/>
      <c r="H983" s="1"/>
      <c r="I983" s="1"/>
      <c r="J983" s="1"/>
      <c r="K983" s="77"/>
      <c r="L983" s="9"/>
      <c r="M983" s="9"/>
      <c r="N983" s="9"/>
      <c r="O983" s="1"/>
      <c r="P983" s="1"/>
      <c r="Q983" s="1"/>
      <c r="R983" s="1"/>
      <c r="S983" s="1"/>
      <c r="T983" s="1"/>
    </row>
    <row r="984" customFormat="false" ht="15.75" hidden="false" customHeight="false" outlineLevel="0" collapsed="false">
      <c r="B984" s="9"/>
      <c r="C984" s="1"/>
      <c r="D984" s="72"/>
      <c r="E984" s="9"/>
      <c r="F984" s="9"/>
      <c r="G984" s="9"/>
      <c r="H984" s="1"/>
      <c r="I984" s="1"/>
      <c r="J984" s="1"/>
      <c r="K984" s="77"/>
      <c r="L984" s="9"/>
      <c r="M984" s="9"/>
      <c r="N984" s="9"/>
      <c r="O984" s="1"/>
      <c r="P984" s="1"/>
      <c r="Q984" s="1"/>
      <c r="R984" s="1"/>
      <c r="S984" s="1"/>
      <c r="T984" s="1"/>
    </row>
    <row r="985" customFormat="false" ht="15.75" hidden="false" customHeight="false" outlineLevel="0" collapsed="false">
      <c r="B985" s="9"/>
      <c r="C985" s="1"/>
      <c r="D985" s="72"/>
      <c r="E985" s="9"/>
      <c r="F985" s="9"/>
      <c r="G985" s="9"/>
      <c r="H985" s="1"/>
      <c r="I985" s="1"/>
      <c r="J985" s="1"/>
      <c r="K985" s="77"/>
      <c r="L985" s="9"/>
      <c r="M985" s="9"/>
      <c r="N985" s="9"/>
      <c r="O985" s="1"/>
      <c r="P985" s="1"/>
      <c r="Q985" s="1"/>
      <c r="R985" s="1"/>
      <c r="S985" s="1"/>
      <c r="T985" s="1"/>
    </row>
    <row r="986" customFormat="false" ht="15.75" hidden="false" customHeight="false" outlineLevel="0" collapsed="false">
      <c r="B986" s="9"/>
      <c r="C986" s="1"/>
      <c r="D986" s="72"/>
      <c r="E986" s="9"/>
      <c r="F986" s="9"/>
      <c r="G986" s="9"/>
      <c r="H986" s="1"/>
      <c r="I986" s="1"/>
      <c r="J986" s="1"/>
      <c r="K986" s="77"/>
      <c r="L986" s="9"/>
      <c r="M986" s="9"/>
      <c r="N986" s="9"/>
      <c r="O986" s="1"/>
      <c r="P986" s="1"/>
      <c r="Q986" s="1"/>
      <c r="R986" s="1"/>
      <c r="S986" s="1"/>
      <c r="T986" s="1"/>
    </row>
    <row r="987" customFormat="false" ht="15.75" hidden="false" customHeight="false" outlineLevel="0" collapsed="false">
      <c r="B987" s="9"/>
      <c r="C987" s="1"/>
      <c r="D987" s="72"/>
      <c r="E987" s="9"/>
      <c r="F987" s="9"/>
      <c r="G987" s="9"/>
      <c r="H987" s="1"/>
      <c r="I987" s="1"/>
      <c r="J987" s="1"/>
      <c r="K987" s="77"/>
      <c r="L987" s="9"/>
      <c r="M987" s="9"/>
      <c r="N987" s="9"/>
      <c r="O987" s="1"/>
      <c r="P987" s="1"/>
      <c r="Q987" s="1"/>
      <c r="R987" s="1"/>
      <c r="S987" s="1"/>
      <c r="T987" s="1"/>
    </row>
    <row r="988" customFormat="false" ht="15.75" hidden="false" customHeight="false" outlineLevel="0" collapsed="false">
      <c r="B988" s="9"/>
      <c r="C988" s="1"/>
      <c r="D988" s="72"/>
      <c r="E988" s="9"/>
      <c r="F988" s="9"/>
      <c r="G988" s="9"/>
      <c r="H988" s="1"/>
      <c r="I988" s="1"/>
      <c r="J988" s="1"/>
      <c r="K988" s="77"/>
      <c r="L988" s="9"/>
      <c r="M988" s="9"/>
      <c r="N988" s="9"/>
      <c r="O988" s="1"/>
      <c r="P988" s="1"/>
      <c r="Q988" s="1"/>
      <c r="R988" s="1"/>
      <c r="S988" s="1"/>
      <c r="T988" s="1"/>
    </row>
    <row r="989" customFormat="false" ht="15.75" hidden="false" customHeight="false" outlineLevel="0" collapsed="false">
      <c r="B989" s="9"/>
      <c r="C989" s="1"/>
      <c r="D989" s="72"/>
      <c r="E989" s="9"/>
      <c r="F989" s="9"/>
      <c r="G989" s="9"/>
      <c r="H989" s="1"/>
      <c r="I989" s="1"/>
      <c r="J989" s="1"/>
      <c r="K989" s="77"/>
      <c r="L989" s="9"/>
      <c r="M989" s="9"/>
      <c r="N989" s="9"/>
      <c r="O989" s="1"/>
      <c r="P989" s="1"/>
      <c r="Q989" s="1"/>
      <c r="R989" s="1"/>
      <c r="S989" s="1"/>
      <c r="T989" s="1"/>
    </row>
    <row r="990" customFormat="false" ht="15.75" hidden="false" customHeight="false" outlineLevel="0" collapsed="false">
      <c r="B990" s="9"/>
      <c r="C990" s="1"/>
      <c r="D990" s="72"/>
      <c r="E990" s="9"/>
      <c r="F990" s="9"/>
      <c r="G990" s="9"/>
      <c r="H990" s="1"/>
      <c r="I990" s="1"/>
      <c r="J990" s="1"/>
      <c r="K990" s="77"/>
      <c r="L990" s="9"/>
      <c r="M990" s="9"/>
      <c r="N990" s="9"/>
      <c r="O990" s="1"/>
      <c r="P990" s="1"/>
      <c r="Q990" s="1"/>
      <c r="R990" s="1"/>
      <c r="S990" s="1"/>
      <c r="T990" s="1"/>
    </row>
    <row r="991" customFormat="false" ht="15.75" hidden="false" customHeight="false" outlineLevel="0" collapsed="false">
      <c r="B991" s="9"/>
      <c r="C991" s="1"/>
      <c r="D991" s="72"/>
      <c r="E991" s="9"/>
      <c r="F991" s="9"/>
      <c r="G991" s="9"/>
      <c r="H991" s="1"/>
      <c r="I991" s="1"/>
      <c r="J991" s="1"/>
      <c r="K991" s="77"/>
      <c r="L991" s="9"/>
      <c r="M991" s="9"/>
      <c r="N991" s="9"/>
      <c r="O991" s="1"/>
      <c r="P991" s="1"/>
      <c r="Q991" s="1"/>
      <c r="R991" s="1"/>
      <c r="S991" s="1"/>
      <c r="T991" s="1"/>
    </row>
    <row r="992" customFormat="false" ht="15.75" hidden="false" customHeight="false" outlineLevel="0" collapsed="false">
      <c r="B992" s="9"/>
      <c r="C992" s="1"/>
      <c r="D992" s="72"/>
      <c r="E992" s="9"/>
      <c r="F992" s="9"/>
      <c r="G992" s="9"/>
      <c r="H992" s="1"/>
      <c r="I992" s="1"/>
      <c r="J992" s="1"/>
      <c r="K992" s="77"/>
      <c r="L992" s="9"/>
      <c r="M992" s="9"/>
      <c r="N992" s="9"/>
      <c r="O992" s="1"/>
      <c r="P992" s="1"/>
      <c r="Q992" s="1"/>
      <c r="R992" s="1"/>
      <c r="S992" s="1"/>
      <c r="T992" s="1"/>
    </row>
    <row r="993" customFormat="false" ht="15.75" hidden="false" customHeight="false" outlineLevel="0" collapsed="false">
      <c r="B993" s="9"/>
      <c r="C993" s="1"/>
      <c r="D993" s="72"/>
      <c r="E993" s="9"/>
      <c r="F993" s="9"/>
      <c r="G993" s="9"/>
      <c r="H993" s="1"/>
      <c r="I993" s="1"/>
      <c r="J993" s="1"/>
      <c r="K993" s="77"/>
      <c r="L993" s="9"/>
      <c r="M993" s="9"/>
      <c r="N993" s="9"/>
      <c r="O993" s="1"/>
      <c r="P993" s="1"/>
      <c r="Q993" s="1"/>
      <c r="R993" s="1"/>
      <c r="S993" s="1"/>
      <c r="T993" s="1"/>
    </row>
    <row r="994" customFormat="false" ht="15.75" hidden="false" customHeight="false" outlineLevel="0" collapsed="false">
      <c r="B994" s="9"/>
      <c r="C994" s="1"/>
      <c r="D994" s="72"/>
      <c r="E994" s="9"/>
      <c r="F994" s="9"/>
      <c r="G994" s="9"/>
      <c r="H994" s="1"/>
      <c r="I994" s="1"/>
      <c r="J994" s="1"/>
      <c r="K994" s="77"/>
      <c r="L994" s="9"/>
      <c r="M994" s="9"/>
      <c r="N994" s="9"/>
      <c r="O994" s="1"/>
      <c r="P994" s="1"/>
      <c r="Q994" s="1"/>
      <c r="R994" s="1"/>
      <c r="S994" s="1"/>
      <c r="T994" s="1"/>
    </row>
  </sheetData>
  <autoFilter ref="A1:T520"/>
  <hyperlinks>
    <hyperlink ref="S2" r:id="rId2" display="https://github.com/bcgsc/abyss/"/>
    <hyperlink ref="S5" r:id="rId3" display="https://github.com/wyp1125/AntEpiSeeker2"/>
    <hyperlink ref="S7" r:id="rId4" display="https://github.com/suhrig/arriba"/>
    <hyperlink ref="S9" r:id="rId5" display="https://github.com/bredelings/BAli-Phy"/>
    <hyperlink ref="S13" r:id="rId6" display="https://github.com/nh13/BFAST"/>
    <hyperlink ref="S14" r:id="rId7" display="https://github.com/lh3/bfc"/>
    <hyperlink ref="S17" r:id="rId8" display="https://github.com/FelixKrueger/Bismark"/>
    <hyperlink ref="S18" r:id="rId9" display="https://github.com/FelixKrueger/Bismark"/>
    <hyperlink ref="S19" r:id="rId10" display="https://github.com/FelixKrueger/Bismark"/>
    <hyperlink ref="S20" r:id="rId11" display="https://github.com/FelixKrueger/Bismark"/>
    <hyperlink ref="S27" r:id="rId12" display="https://github.com/BenLangmead/bowtie"/>
    <hyperlink ref="S28" r:id="rId13" display="https://github.com/BenLangmead/bowtie2"/>
    <hyperlink ref="S29" r:id="rId14" display="https://github.com/BenLangmead/bowtie"/>
    <hyperlink ref="S31" r:id="rId15" display="https://github.com/genome/breakdancer"/>
    <hyperlink ref="S33" r:id="rId16" display="https://github.com/bioinform/breakseq2"/>
    <hyperlink ref="S36" r:id="rId17" display="https://github.com/BenLangmead/bsmooth-align"/>
    <hyperlink ref="S37" r:id="rId18" display="https://github.com/BSSeeker/BSseeker2"/>
    <hyperlink ref="S44" r:id="rId19" display="https://github.com/lh3/bwa"/>
    <hyperlink ref="S45" r:id="rId20" display="https://github.com/lh3/bwa"/>
    <hyperlink ref="S46" r:id="rId21" display="https://github.com/pkerpedjiev/bwa-pssm"/>
    <hyperlink ref="S47" r:id="rId22" display="https://github.com/lh3/bwa"/>
    <hyperlink ref="S48" r:id="rId23" display="https://github.com/CABSEL/CALISTA"/>
    <hyperlink ref="S51" r:id="rId24" display="https://github.com/marbl/canu"/>
    <hyperlink ref="S52" r:id="rId25" display="https://github.com/Illumina/canvas"/>
    <hyperlink ref="S53" r:id="rId26" display="https://github.com/wgerlach/CARMA3"/>
    <hyperlink ref="S57" r:id="rId27" display="https://github.com/edroaldo/cellrouter"/>
    <hyperlink ref="S58" r:id="rId28" display="https://github.com/dcellwanger/CellTrails"/>
    <hyperlink ref="S62" r:id="rId29" display="https://github.com/cmu-phil/tetrad"/>
    <hyperlink ref="S63" r:id="rId30" display="https://github.com/biobuilds/chimerascan"/>
    <hyperlink ref="S64" r:id="rId31" display="https://github.com/Chimera-tools/ChimPipe"/>
    <hyperlink ref="T69" r:id="rId32" display="http://clcbio.com"/>
    <hyperlink ref="S72" r:id="rId33" display="https://github.com/FabianSievers/clustal-omega"/>
    <hyperlink ref="S74" r:id="rId34" display="https://github.com/Bioconductor/copy-number-analysis/wiki/cn.mops"/>
    <hyperlink ref="S75" r:id="rId35" display="https://github.com/etal/cnvkit"/>
    <hyperlink ref="S76" r:id="rId36" display="https://github.com/abyzovlab/CNVnator"/>
    <hyperlink ref="S79" r:id="rId37" display="https://github.com/sfu-compbio/colormap"/>
    <hyperlink ref="S83" r:id="rId38" display="https://github.com/nkrumm/CoNIFER"/>
    <hyperlink ref="S87" r:id="rId39" display="https://github.com/BoevaLab/FREEC"/>
    <hyperlink ref="S88" r:id="rId40" display="https://github.com/PatrickRWright/CopraRNA"/>
    <hyperlink ref="S95" r:id="rId41" display="https://github.com/maximilianh/crisporPaper"/>
    <hyperlink ref="S99" r:id="rId42" display="https://github.com/cangermueller/csblast"/>
    <hyperlink ref="S100" r:id="rId43" display="https://github.com/cole-trapnell-lab/cufflinks"/>
    <hyperlink ref="S103" r:id="rId44" display="https://github.com/hemberg-lab/D3E"/>
    <hyperlink ref="S107" r:id="rId45" display="https://github.com/dellytools/delly"/>
    <hyperlink ref="S108" r:id="rId46" display="https://github.com/mikelove/DESeq2"/>
    <hyperlink ref="S109" r:id="rId47" display="https://github.com/miaozhun/DEsingle"/>
    <hyperlink ref="S117" r:id="rId48" display="https://github.com/dzerbino/velvet"/>
    <hyperlink ref="S126" r:id="rId49" display="https://github.com/jgurtowski/ectools"/>
    <hyperlink ref="S127" r:id="rId50" display="https://github.com/ddhz/edena"/>
    <hyperlink ref="S128" r:id="rId51" display="https://github.com/ddhz/edena"/>
    <hyperlink ref="S131" r:id="rId52" display="https://github.com/Albluca/ElPiGraph.R"/>
    <hyperlink ref="S132" r:id="rId53" display="https://github.com/Albluca/ElPiGraph.R"/>
    <hyperlink ref="S133" r:id="rId54" display="https://github.com/Albluca/ElPiGraph.R"/>
    <hyperlink ref="S134" r:id="rId55" display="https://github.com/kieranrcampbell/embeddr"/>
    <hyperlink ref="S135" r:id="rId56" display="https://github.com/schmolze/EMDomics-devel"/>
    <hyperlink ref="S138" r:id="rId57" display="https://github.com/databio/ericscript"/>
    <hyperlink ref="S144" r:id="rId58" display="https://github.com/wrpearson/fasta36"/>
    <hyperlink ref="S146" r:id="rId59" display="https://github.com/MarioniLab/FurtherMNN2018"/>
    <hyperlink ref="S148" r:id="rId60" display="https://github.com/dgrun/FateID"/>
    <hyperlink ref="S149" r:id="rId61" display="https://github.com/lh3/fermikit"/>
    <hyperlink ref="S153" r:id="rId62" display="https://github.com/mckennalab/FlashFry"/>
    <hyperlink ref="S154" r:id="rId63" display="https://github.com/fenderglass/Flye"/>
    <hyperlink ref="S155" r:id="rId64" display="https://github.com/holtjma/fmlrc"/>
    <hyperlink ref="S158" r:id="rId65" display="https://github.com/BoevaLab/FREEC"/>
    <hyperlink ref="S159" r:id="rId66" display="https://github.com/ndaniel/fusioncatcher"/>
    <hyperlink ref="S160" r:id="rId67" display="https://github.com/ma-compbio/FusionHunter"/>
    <hyperlink ref="S163" r:id="rId68" display="https://github.com/youngmook/gasv"/>
    <hyperlink ref="S164" r:id="rId69" display="https://github.com/broadinstitute/gatk"/>
    <hyperlink ref="S165" r:id="rId70" display="https://github.com/vahuynh/GENIE3"/>
    <hyperlink ref="S166" r:id="rId71" display="https://github.com/broadinstitute/genomestrip-gatk"/>
    <hyperlink ref="S167" r:id="rId72" display="https://github.com/colindaven/genometa"/>
    <hyperlink ref="S168" r:id="rId73" display="https://github.com/gusevlab/germline"/>
    <hyperlink ref="S171" r:id="rId74" display="https://github.com/data61/gossamer"/>
    <hyperlink ref="S172" r:id="rId75" display="https://github.com/poeli/GOTTCHA"/>
    <hyperlink ref="S173" r:id="rId76" display="https://github.com/Teichlab/GPfates"/>
    <hyperlink ref="S174" r:id="rId77" display="https://github.com/ManchesterBioinference/GrandPrix"/>
    <hyperlink ref="S176" r:id="rId78" display="https://github.com/PapenfussLab/gridss"/>
    <hyperlink ref="S177" r:id="rId79" display="https://github.com/PCAubin/GRISLI"/>
    <hyperlink ref="S178" r:id="rId80" display="https://github.com/aertslab/arboreto"/>
    <hyperlink ref="S179" r:id="rId81" display="https://github.com/mscastillo/GRNVBEM"/>
    <hyperlink ref="S182" r:id="rId82" display="https://github.com/lanl001/halc"/>
    <hyperlink ref="S184" r:id="rId83" display="https://github.com/immunogenomics/harmony"/>
    <hyperlink ref="S186" r:id="rId84" display="https://github.com/soedinglab/hh-suite"/>
    <hyperlink ref="S187" r:id="rId85" display="https://github.com/DaehwanKimLab/hisat2"/>
    <hyperlink ref="S189" r:id="rId86" display="https://github.com/EddyRivasLab/hmmer"/>
    <hyperlink ref="S193" r:id="rId87" display="https://github.com/vogetihrsh/icopydav"/>
    <hyperlink ref="S194" r:id="rId88" display="https://github.com/loneknightpy/idba"/>
    <hyperlink ref="S198" r:id="rId89" display="https://github.com/ratan-lab/indelMINER"/>
    <hyperlink ref="S199" r:id="rId90" display="https://github.com/EddyRivasLab/infernal"/>
    <hyperlink ref="S202" r:id="rId91" display="https://github.com/BackofenLab/IntaRNA"/>
    <hyperlink ref="S203" r:id="rId92" display="https://github.com/biointec/jabba"/>
    <hyperlink ref="S204" r:id="rId93" display="https://github.com/Oshlack/JAFFA"/>
    <hyperlink ref="S205" r:id="rId94" display="https://github.com/Oshlack/JAFFA"/>
    <hyperlink ref="S206" r:id="rId95" display="https://github.com/Oshlack/JAFFA"/>
    <hyperlink ref="S207" r:id="rId96" display="https://github.com/Oshlack/JAFFA"/>
    <hyperlink ref="S208" r:id="rId97" display="https://github.com/TimoLassmann/kalign"/>
    <hyperlink ref="S209" r:id="rId98" display="https://github.com/aminallam/karect"/>
    <hyperlink ref="S210" r:id="rId99" display="https://github.com/hsinnan75/Kart/"/>
    <hyperlink ref="S212" r:id="rId100" display="https://github.com/dib-lab/khmer"/>
    <hyperlink ref="S215" r:id="rId101" display="https://github.com/pmelsted/KmerStream"/>
    <hyperlink ref="S216" r:id="rId102" display="https://github.com/DerrickWood/kraken"/>
    <hyperlink ref="S218" r:id="rId103" display="https://github.com/mcfrith/last-genotype"/>
    <hyperlink ref="S219" r:id="rId104" display="https://github.com/JialiUMassWengLab/laSV"/>
    <hyperlink ref="S222" r:id="rId105" display="https://github.com/welch-lab/liger"/>
    <hyperlink ref="S223" r:id="rId106" display="https://github.com/mourisl/Lighter/"/>
    <hyperlink ref="S224" r:id="rId107" display="https://github.com/cran/limma"/>
    <hyperlink ref="S226" r:id="rId108" display="https://github.com/LivGen/LMAT"/>
    <hyperlink ref="S228" r:id="rId109" display="https://github.com/CSB5/lofreq"/>
    <hyperlink ref="S232" r:id="rId110" display="https://github.com/arq5x/lumpy-sv"/>
    <hyperlink ref="S238" r:id="rId111" display="https://github.com/Illumina/manta"/>
    <hyperlink ref="S239" r:id="rId112" display="https://github.com/LiuBioinfo/MapSplice"/>
    <hyperlink ref="S241" r:id="rId113" display="https://github.com/RGLab/MAST"/>
    <hyperlink ref="S242" r:id="rId114" display="https://github.com/yhwu/matchclips"/>
    <hyperlink ref="S246" r:id="rId115" display="https://github.com/husonlab/megan-ce"/>
    <hyperlink ref="S247" r:id="rId116" display="https://github.com/soedinglab/merlot"/>
    <hyperlink ref="S249" r:id="rId117" display="https://github.com/biobakery/MetaPhlAn"/>
    <hyperlink ref="S250" r:id="rId118" display="https://github.com/boliu6/MetaPhyler"/>
    <hyperlink ref="S251" r:id="rId119" display="https://github.com/bioinform/metasv"/>
    <hyperlink ref="S252" r:id="rId120" display="https://github.com/al2na/methylKit"/>
    <hyperlink ref="S253" r:id="rId121" display="https://github.com/sartorlab/methylSig"/>
    <hyperlink ref="S254" r:id="rId122" display="https://github.com/kieranrcampbell/mfa"/>
    <hyperlink ref="S255" r:id="rId123" display="https://github.com/MG-RAST/MG-RAST"/>
    <hyperlink ref="S256" r:id="rId124" display="https://github.com/GATB/minia"/>
    <hyperlink ref="S257" r:id="rId125" display="https://github.com/rrwick/Minipolish"/>
    <hyperlink ref="S259" r:id="rId126" display="https://github.com/rajewsky-lab/mirdeep2"/>
    <hyperlink ref="S260" r:id="rId127" display="https://github.com/liqb/mireap"/>
    <hyperlink ref="S270" r:id="rId128" display="https://github.com/bmds-lab/mm10db"/>
    <hyperlink ref="S271" r:id="rId129" display="https://github.com/ushaham/BatchEffectRemoval"/>
    <hyperlink ref="S272" r:id="rId130" display="https://github.com/MarioniLab/FurtherMNN2018"/>
    <hyperlink ref="S274" r:id="rId131" display="https://github.com/cole-trapnell-lab/monocle-release"/>
    <hyperlink ref="S275" r:id="rId132" display="https://github.com/cole-trapnell-lab/monocle-release"/>
    <hyperlink ref="S276" r:id="rId133" display="https://github.com/cole-trapnell-lab/monocle-release"/>
    <hyperlink ref="S277" r:id="rId134" display="https://github.com/wanpinglee/MOSAIK"/>
    <hyperlink ref="S278" r:id="rId135" display="https://github.com/mothur/mothur"/>
    <hyperlink ref="S280" r:id="rId136" display="https://github.com/JinmiaoChenLab/Mpath"/>
    <hyperlink ref="S284" r:id="rId137" display="https://github.com/BilkentCompGen/mrfast"/>
    <hyperlink ref="S287" r:id="rId138" display="https://github.com/sfu-compbio/mrsfast"/>
    <hyperlink ref="S288" r:id="rId139" display="https://github.com/dhmay/msInspect"/>
    <hyperlink ref="S295" r:id="rId140" display="https://github.com/mzmine/mzmine2"/>
    <hyperlink ref="S296" r:id="rId141" display="https://github.com/jgurtowski/Nanocorr"/>
    <hyperlink ref="S299" r:id="rId142" display="https://github.com/xiaochuanle/NECAT"/>
    <hyperlink ref="S302" r:id="rId143" display="https://github.com/Cibiv/NextGenMap"/>
    <hyperlink ref="T304" r:id="rId144" display="http://www.novocraft.com/"/>
    <hyperlink ref="S305" r:id="rId145" display="https://github.com/bcgsc/ntCard"/>
    <hyperlink ref="S306" r:id="rId146" display="https://github.com/dzerbino/oases"/>
    <hyperlink ref="S307" r:id="rId147" display="https://github.com/chaolinzhanglab/olego"/>
    <hyperlink ref="S308" r:id="rId148" display="https://github.com/cwcyau/oncosnpseq"/>
    <hyperlink ref="S309" r:id="rId149" display="https://github.com/onecodex/onecodex"/>
    <hyperlink ref="T309" r:id="rId150" display="https://www.onecodex.com/"/>
    <hyperlink ref="S310" r:id="rId151" display="https://github.com/OpenMS/OpenMS"/>
    <hyperlink ref="S311" r:id="rId152" display="https://github.com/kieranrcampbell/ouija"/>
    <hyperlink ref="S312" r:id="rId153" display="https://github.com/kieranrcampbell/ouija"/>
    <hyperlink ref="S314" r:id="rId154" display="https://github.com/theislab/paga"/>
    <hyperlink ref="S315" r:id="rId155" display="https://github.com/theislab/paga"/>
    <hyperlink ref="S320" r:id="rId156" display="https://github.com/PacificBiosciences/pbsv"/>
    <hyperlink ref="S322" r:id="rId157" display="https://github.com/KenLauLab/pCreode"/>
    <hyperlink ref="S323" r:id="rId158" display="https://github.com/WGLab/PennCNV"/>
    <hyperlink ref="S324" r:id="rId159" display="https://github.com/tingchenlab/PerM"/>
    <hyperlink ref="S325" r:id="rId160" display="https://github.com/kieranrcampbell/phenopath"/>
    <hyperlink ref="S326" r:id="rId161" display="https://github.com/EddyRivasLab/hmmer"/>
    <hyperlink ref="S327" r:id="rId162" display="https://github.com/phylonet/PhyloNet"/>
    <hyperlink ref="S329" r:id="rId163" display="https://github.com/gjospin/PhyloSift"/>
    <hyperlink ref="S332" r:id="rId164" display="https://github.com/Tchanders/network_inference_tutorials"/>
    <hyperlink ref="S334" r:id="rId165" display="https://github.com/genome/pindel"/>
    <hyperlink ref="S335" r:id="rId166" display="https://github.com/pmelsted/pizzly"/>
    <hyperlink ref="S336" r:id="rId167" display="https://github.com/chrchang/plink-ng"/>
    <hyperlink ref="S338" r:id="rId168" display="https://github.com/emarinier/pollux"/>
    <hyperlink ref="S344" r:id="rId169" display="https://github.com/ariloytynoja/prank-msa"/>
    <hyperlink ref="S353" r:id="rId170" display="https://github.com/BioInf-Wuerzburg/proovread"/>
    <hyperlink ref="S354" r:id="rId171" display="https://github.com/kieranrcampbell/pseudogp"/>
    <hyperlink ref="S357" r:id="rId172" display="https://github.com/biocore/qiime"/>
    <hyperlink ref="S358" r:id="rId173" display="https://github.com/biocore/qiime"/>
    <hyperlink ref="S361" r:id="rId174" display="https://github.com/dgrun/StemID"/>
    <hyperlink ref="S362" r:id="rId175" display="https://github.com/lucian-ilie/RACER"/>
    <hyperlink ref="S364" r:id="rId176" display="https://github.com/njdbickhart/RAPTR-SV"/>
    <hyperlink ref="S365" r:id="rId177" display="https://github.com/lbcb-sci/raven"/>
    <hyperlink ref="S367" r:id="rId178" display="https://github.com/stamatak/standard-RAxML"/>
    <hyperlink ref="S368" r:id="rId179" display="https://github.com/stamatak/standard-RAxML"/>
    <hyperlink ref="S371" r:id="rId180" display="https://github.com/chrisamiller/readDepth"/>
    <hyperlink ref="S373" r:id="rId181" display="https://github.com/tinglab/reCAT"/>
    <hyperlink ref="S375" r:id="rId182" display="https://github.com/ruanjue/wtdbg2"/>
    <hyperlink ref="S377" r:id="rId183" display="https://github.com/aalbrechtsen/relateAdmix"/>
    <hyperlink ref="S382" r:id="rId184" display="https://github.com/smithlabcode/rmap"/>
    <hyperlink ref="S389" r:id="rId185" display="https://github.com/yhwu/rsicnv"/>
    <hyperlink ref="S392" r:id="rId186" display="https://github.com/itmat/rum"/>
    <hyperlink ref="S395" r:id="rId187" display="https://github.com/brianhie/scanorama"/>
    <hyperlink ref="S396" r:id="rId188" display="https://github.com/kdkorthauer/scDD"/>
    <hyperlink ref="S397" r:id="rId189" display="https://github.com/hms-dbmi/scde"/>
    <hyperlink ref="S398" r:id="rId190" display="https://github.com/theislab/scGen"/>
    <hyperlink ref="S399" r:id="rId191" display="https://github.com/dimenwarper/scimitar"/>
    <hyperlink ref="S400" r:id="rId192" display="https://github.com/SydneyBioX/scMerge"/>
    <hyperlink ref="S401" r:id="rId193" display="https://github.com/hmatsu1226/SCODE"/>
    <hyperlink ref="S402" r:id="rId194" display="https://github.com/rcannood/SCORPIUS"/>
    <hyperlink ref="S403" r:id="rId195" display="https://github.com/hmatsu1226/SCOUP"/>
    <hyperlink ref="S404" r:id="rId196" display="https://github.com/cole-trapnell-lab/Scribe"/>
    <hyperlink ref="S406" r:id="rId197" display="https://github.com/gcyuan/SCUBA"/>
    <hyperlink ref="S411" r:id="rId198" display="https://github.com/sunlightwang/SeqGSEA_3.3"/>
    <hyperlink ref="T412" r:id="rId199" display="http://www.dnastar.com/t-nextgen-seqman-ngen.aspx"/>
    <hyperlink ref="S414" r:id="rId200" display="https://github.com/satijalab/seurat"/>
    <hyperlink ref="S415" r:id="rId201" display="https://github.com/jts/sga"/>
    <hyperlink ref="S417" r:id="rId202" display="https://github.com/sreeramkannan/Shannon"/>
    <hyperlink ref="S419" r:id="rId203" display="https://github.com/chanzuckerberg/shasta"/>
    <hyperlink ref="S420" r:id="rId204" display="https://github.com/compbio-UofT/shrimp"/>
    <hyperlink ref="S421" r:id="rId205" display="https://github.com/NabaviLab/SigEMD"/>
    <hyperlink ref="S423" r:id="rId206" display="https://github.com/RausellLab/Sincell"/>
    <hyperlink ref="S424" r:id="rId207" display="https://github.com/xu-lab/SINCERA"/>
    <hyperlink ref="S425" r:id="rId208" display="https://github.com/CABSEL/SINCERITIES"/>
    <hyperlink ref="S426" r:id="rId209" display="https://github.com/gitter-lab/SINGE"/>
    <hyperlink ref="S428" r:id="rId210" display="https://github.com/xu-lab/SLICE"/>
    <hyperlink ref="S429" r:id="rId211" display="https://github.com/jw156605/SLICER"/>
    <hyperlink ref="S430" r:id="rId212" display="https://github.com/kstreet13/slingshot"/>
    <hyperlink ref="T431" r:id="rId213" display="Ponstingl, H., &amp; Ning, Z. (2010). SMALT-a new mapper for DNA sequencing reads. F1000 Posters, 1(L313).   http://www.sanger.ac.uk/science/tools/smalt-0"/>
    <hyperlink ref="S432" r:id="rId214" display="https://github.com/mateiz/snap"/>
    <hyperlink ref="S433" r:id="rId215" display="https://github.com/fritzsedlazeck/Sniffles"/>
    <hyperlink ref="S438" r:id="rId216" display="https://github.com/aquaskyline/SOAPdenovo2"/>
    <hyperlink ref="S443" r:id="rId217" display="https://github.com/aquaskyline/SOAPdenovo-Trans"/>
    <hyperlink ref="S448" r:id="rId218" display="https://github.com/ablab/spades"/>
    <hyperlink ref="S449" r:id="rId219" display="https://github.com/ablab/spades"/>
    <hyperlink ref="S450" r:id="rId220" display="https://github.com/ablab/spades"/>
    <hyperlink ref="S453" r:id="rId221" display="https://github.com/KoenigLabNM/SplicingCompass"/>
    <hyperlink ref="S455" r:id="rId222" display="https://github.com/zhangzhen/sprites"/>
    <hyperlink ref="S459" r:id="rId223" display="https://github.com/bcgsc/SSAKE"/>
    <hyperlink ref="S462" r:id="rId224" display="https://github.com/wrpearson/fasta36"/>
    <hyperlink ref="S466" r:id="rId225" display="https://github.com/alexdobin/STAR"/>
    <hyperlink ref="S468" r:id="rId226" display="https://github.com/LosicLab/starchip"/>
    <hyperlink ref="S469" r:id="rId227" display="https://github.com/STAR-Fusion/STAR-Fusion"/>
    <hyperlink ref="S470" r:id="rId228" display="https://github.com/ExpressionAnalysis/STAR-SEQR"/>
    <hyperlink ref="S471" r:id="rId229" display="https://git.embl.de/velten/STEMNET"/>
    <hyperlink ref="S474" r:id="rId230" display="https://github.com/Vityay/1-2-3-SV"/>
    <hyperlink ref="S475" r:id="rId231" display="https://github.com/walaj/svaba"/>
    <hyperlink ref="S477" r:id="rId232" display="https://github.com/mills-lab/svelter"/>
    <hyperlink ref="S478" r:id="rId233" display="https://github.com/cauyrd/SVfinder"/>
    <hyperlink ref="S484" r:id="rId234" display="https://github.com/fungs/taxator-tk"/>
    <hyperlink ref="S485" r:id="rId235" display="https://github.com/cbcrg/tcoffee"/>
    <hyperlink ref="S487" r:id="rId236" display="https://github.com/J35P312/TIDDIT"/>
    <hyperlink ref="S488" r:id="rId237" display="https://github.com/iontorrent/TMAP"/>
    <hyperlink ref="T488" r:id="rId238" display="https://github.com/iontorrent/TMAP"/>
    <hyperlink ref="S489" r:id="rId239" display="https://github.com/infphilo/tophat"/>
    <hyperlink ref="S490" r:id="rId240" display="https://github.com/infphilo/tophat"/>
    <hyperlink ref="S491" r:id="rId241" display="https://github.com/mzwiessele/topslam"/>
    <hyperlink ref="S492" r:id="rId242" display="https://github.com/bcgsc/transabyss"/>
    <hyperlink ref="S493" r:id="rId243" display="https://github.com/trinityrnaseq/trinityrnaseq"/>
    <hyperlink ref="S494" r:id="rId244" display="https://github.com/trinityrnaseq/TrinityFusion"/>
    <hyperlink ref="S495" r:id="rId245" display="https://github.com/trinityrnaseq/TrinityFusion"/>
    <hyperlink ref="S496" r:id="rId246" display="https://github.com/trinityrnaseq/TrinityFusion"/>
    <hyperlink ref="S497" r:id="rId247" display="https://github.com/zji90/TSCAN"/>
    <hyperlink ref="S498" r:id="rId248" display="https://github.com/BauerLab/TUSCAN"/>
    <hyperlink ref="S502" r:id="rId249" display="https://github.com/farrellja/URD"/>
    <hyperlink ref="S505" r:id="rId250" display="https://github.com/dkoboldt/varscan"/>
    <hyperlink ref="S507" r:id="rId251" display="https://github.com/dzerbino/velvet"/>
    <hyperlink ref="S510" r:id="rId252" display="https://github.com/zeeev/wham"/>
    <hyperlink ref="S515" r:id="rId253" display="https://github.com/wang-lab/WU-CRISPR"/>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54"/>
  <legacyDrawing r:id="rId25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cols>
    <col collapsed="false" customWidth="true" hidden="false" outlineLevel="0" max="1" min="1" style="0" width="9.86"/>
    <col collapsed="false" customWidth="true" hidden="false" outlineLevel="0" max="2" min="2" style="0" width="14.86"/>
    <col collapsed="false" customWidth="true" hidden="false" outlineLevel="0" max="3" min="3" style="0" width="70.57"/>
  </cols>
  <sheetData>
    <row r="1" customFormat="false" ht="15.75" hidden="false" customHeight="false" outlineLevel="0" collapsed="false">
      <c r="A1" s="2" t="s">
        <v>2819</v>
      </c>
      <c r="B1" s="2" t="s">
        <v>2820</v>
      </c>
      <c r="C1" s="2" t="s">
        <v>923</v>
      </c>
    </row>
    <row r="2" customFormat="false" ht="15.75" hidden="false" customHeight="false" outlineLevel="0" collapsed="false">
      <c r="A2" s="2" t="n">
        <v>1</v>
      </c>
      <c r="B2" s="9" t="n">
        <v>57</v>
      </c>
      <c r="C2" s="2" t="s">
        <v>2461</v>
      </c>
    </row>
    <row r="3" customFormat="false" ht="15.75" hidden="false" customHeight="false" outlineLevel="0" collapsed="false">
      <c r="A3" s="2" t="n">
        <v>1</v>
      </c>
      <c r="B3" s="9" t="n">
        <v>43</v>
      </c>
      <c r="C3" s="2" t="s">
        <v>1825</v>
      </c>
    </row>
    <row r="4" customFormat="false" ht="15.75" hidden="false" customHeight="false" outlineLevel="0" collapsed="false">
      <c r="A4" s="2" t="n">
        <v>1</v>
      </c>
      <c r="B4" s="9" t="s">
        <v>951</v>
      </c>
      <c r="C4" s="2" t="s">
        <v>2821</v>
      </c>
    </row>
    <row r="5" customFormat="false" ht="15.75" hidden="false" customHeight="false" outlineLevel="0" collapsed="false">
      <c r="A5" s="2" t="n">
        <v>4</v>
      </c>
      <c r="B5" s="9" t="n">
        <v>19</v>
      </c>
      <c r="C5" s="2" t="s">
        <v>1382</v>
      </c>
    </row>
    <row r="6" customFormat="false" ht="15.75" hidden="false" customHeight="false" outlineLevel="0" collapsed="false">
      <c r="A6" s="2" t="n">
        <v>1</v>
      </c>
      <c r="B6" s="9" t="n">
        <v>85</v>
      </c>
      <c r="C6" s="2" t="s">
        <v>1032</v>
      </c>
    </row>
    <row r="7" customFormat="false" ht="15.75" hidden="false" customHeight="false" outlineLevel="0" collapsed="false">
      <c r="A7" s="2" t="n">
        <v>2</v>
      </c>
      <c r="B7" s="9" t="n">
        <v>110</v>
      </c>
      <c r="C7" s="2" t="s">
        <v>2810</v>
      </c>
    </row>
    <row r="8" customFormat="false" ht="15.75" hidden="false" customHeight="false" outlineLevel="0" collapsed="false">
      <c r="A8" s="2" t="n">
        <v>1</v>
      </c>
      <c r="B8" s="9" t="s">
        <v>951</v>
      </c>
      <c r="C8" s="2" t="s">
        <v>2822</v>
      </c>
    </row>
    <row r="9" customFormat="false" ht="15.75" hidden="false" customHeight="false" outlineLevel="0" collapsed="false">
      <c r="A9" s="2" t="n">
        <v>1</v>
      </c>
      <c r="B9" s="9" t="n">
        <v>70</v>
      </c>
      <c r="C9" s="2" t="s">
        <v>1989</v>
      </c>
    </row>
    <row r="10" customFormat="false" ht="15.75" hidden="false" customHeight="false" outlineLevel="0" collapsed="false">
      <c r="A10" s="2" t="n">
        <v>1</v>
      </c>
      <c r="B10" s="9" t="s">
        <v>951</v>
      </c>
      <c r="C10" s="2" t="s">
        <v>2520</v>
      </c>
    </row>
    <row r="11" customFormat="false" ht="15.75" hidden="false" customHeight="false" outlineLevel="0" collapsed="false">
      <c r="A11" s="2" t="n">
        <v>2</v>
      </c>
      <c r="B11" s="9" t="s">
        <v>951</v>
      </c>
      <c r="C11" s="2" t="s">
        <v>2823</v>
      </c>
    </row>
    <row r="12" customFormat="false" ht="15.75" hidden="false" customHeight="false" outlineLevel="0" collapsed="false">
      <c r="A12" s="2" t="n">
        <v>136</v>
      </c>
      <c r="B12" s="9" t="n">
        <v>125</v>
      </c>
      <c r="C12" s="2" t="s">
        <v>970</v>
      </c>
    </row>
    <row r="13" customFormat="false" ht="15.75" hidden="false" customHeight="false" outlineLevel="0" collapsed="false">
      <c r="A13" s="2" t="n">
        <v>1</v>
      </c>
      <c r="B13" s="9" t="n">
        <v>25</v>
      </c>
      <c r="C13" s="2" t="s">
        <v>1899</v>
      </c>
    </row>
    <row r="14" customFormat="false" ht="15.75" hidden="false" customHeight="false" outlineLevel="0" collapsed="false">
      <c r="A14" s="2" t="n">
        <v>17</v>
      </c>
      <c r="B14" s="9" t="s">
        <v>951</v>
      </c>
      <c r="C14" s="2" t="s">
        <v>1432</v>
      </c>
    </row>
    <row r="15" customFormat="false" ht="15.75" hidden="false" customHeight="false" outlineLevel="0" collapsed="false">
      <c r="A15" s="2" t="n">
        <v>3</v>
      </c>
      <c r="B15" s="9" t="n">
        <v>25</v>
      </c>
      <c r="C15" s="2" t="s">
        <v>1237</v>
      </c>
    </row>
    <row r="16" customFormat="false" ht="15.75" hidden="false" customHeight="false" outlineLevel="0" collapsed="false">
      <c r="A16" s="2" t="n">
        <v>37</v>
      </c>
      <c r="B16" s="9" t="n">
        <v>63</v>
      </c>
      <c r="C16" s="2" t="s">
        <v>959</v>
      </c>
    </row>
    <row r="17" customFormat="false" ht="15.75" hidden="false" customHeight="false" outlineLevel="0" collapsed="false">
      <c r="A17" s="2" t="n">
        <v>1</v>
      </c>
      <c r="B17" s="9" t="n">
        <v>48</v>
      </c>
      <c r="C17" s="2" t="s">
        <v>1534</v>
      </c>
    </row>
    <row r="18" customFormat="false" ht="15.75" hidden="false" customHeight="false" outlineLevel="0" collapsed="false">
      <c r="A18" s="2" t="n">
        <v>1</v>
      </c>
      <c r="B18" s="9" t="n">
        <v>42</v>
      </c>
      <c r="C18" s="2" t="s">
        <v>2002</v>
      </c>
    </row>
    <row r="19" customFormat="false" ht="15.75" hidden="false" customHeight="false" outlineLevel="0" collapsed="false">
      <c r="A19" s="2" t="n">
        <v>5</v>
      </c>
      <c r="B19" s="9" t="n">
        <v>74</v>
      </c>
      <c r="C19" s="2" t="s">
        <v>1177</v>
      </c>
    </row>
    <row r="20" customFormat="false" ht="15.75" hidden="false" customHeight="false" outlineLevel="0" collapsed="false">
      <c r="A20" s="2" t="n">
        <v>1</v>
      </c>
      <c r="B20" s="9" t="n">
        <v>14</v>
      </c>
      <c r="C20" s="2" t="s">
        <v>2824</v>
      </c>
    </row>
    <row r="21" customFormat="false" ht="15.75" hidden="false" customHeight="false" outlineLevel="0" collapsed="false">
      <c r="A21" s="2" t="n">
        <v>1</v>
      </c>
      <c r="B21" s="9" t="n">
        <v>44</v>
      </c>
      <c r="C21" s="2" t="s">
        <v>955</v>
      </c>
    </row>
    <row r="22" customFormat="false" ht="15.75" hidden="false" customHeight="false" outlineLevel="0" collapsed="false">
      <c r="A22" s="2" t="n">
        <v>6</v>
      </c>
      <c r="B22" s="9" t="n">
        <v>65</v>
      </c>
      <c r="C22" s="2" t="s">
        <v>2564</v>
      </c>
    </row>
    <row r="23" customFormat="false" ht="15.75" hidden="false" customHeight="false" outlineLevel="0" collapsed="false">
      <c r="A23" s="2" t="n">
        <v>1</v>
      </c>
      <c r="B23" s="9" t="n">
        <v>16</v>
      </c>
      <c r="C23" s="2" t="s">
        <v>2689</v>
      </c>
    </row>
    <row r="24" customFormat="false" ht="15.75" hidden="false" customHeight="false" outlineLevel="0" collapsed="false">
      <c r="A24" s="2" t="n">
        <v>3</v>
      </c>
      <c r="B24" s="9" t="n">
        <v>269</v>
      </c>
      <c r="C24" s="2" t="s">
        <v>1871</v>
      </c>
    </row>
    <row r="25" customFormat="false" ht="15.75" hidden="false" customHeight="false" outlineLevel="0" collapsed="false">
      <c r="A25" s="2" t="n">
        <v>2</v>
      </c>
      <c r="B25" s="9" t="n">
        <v>128</v>
      </c>
      <c r="C25" s="2" t="s">
        <v>1964</v>
      </c>
    </row>
    <row r="26" customFormat="false" ht="15.75" hidden="false" customHeight="false" outlineLevel="0" collapsed="false">
      <c r="A26" s="2" t="n">
        <v>2</v>
      </c>
      <c r="B26" s="9" t="n">
        <v>114</v>
      </c>
      <c r="C26" s="2" t="s">
        <v>2277</v>
      </c>
    </row>
    <row r="27" customFormat="false" ht="15.75" hidden="false" customHeight="false" outlineLevel="0" collapsed="false">
      <c r="A27" s="2" t="n">
        <v>2</v>
      </c>
      <c r="B27" s="9" t="n">
        <v>63</v>
      </c>
      <c r="C27" s="2" t="s">
        <v>2140</v>
      </c>
    </row>
    <row r="28" customFormat="false" ht="15.75" hidden="false" customHeight="false" outlineLevel="0" collapsed="false">
      <c r="A28" s="2" t="n">
        <v>1</v>
      </c>
      <c r="B28" s="9" t="n">
        <v>10</v>
      </c>
      <c r="C28" s="2" t="s">
        <v>2210</v>
      </c>
    </row>
    <row r="29" customFormat="false" ht="15.75" hidden="false" customHeight="false" outlineLevel="0" collapsed="false">
      <c r="A29" s="2" t="n">
        <v>1</v>
      </c>
      <c r="B29" s="9" t="s">
        <v>951</v>
      </c>
      <c r="C29" s="2" t="s">
        <v>1414</v>
      </c>
    </row>
    <row r="30" customFormat="false" ht="15.75" hidden="false" customHeight="false" outlineLevel="0" collapsed="false">
      <c r="A30" s="2" t="n">
        <v>1</v>
      </c>
      <c r="B30" s="9" t="n">
        <v>111</v>
      </c>
      <c r="C30" s="2" t="s">
        <v>2669</v>
      </c>
    </row>
    <row r="31" customFormat="false" ht="15.75" hidden="false" customHeight="false" outlineLevel="0" collapsed="false">
      <c r="A31" s="2" t="n">
        <v>3</v>
      </c>
      <c r="B31" s="9" t="n">
        <v>58</v>
      </c>
      <c r="C31" s="2" t="s">
        <v>1448</v>
      </c>
    </row>
    <row r="32" customFormat="false" ht="15.75" hidden="false" customHeight="false" outlineLevel="0" collapsed="false">
      <c r="A32" s="2" t="n">
        <v>1</v>
      </c>
      <c r="B32" s="9" t="n">
        <v>70</v>
      </c>
      <c r="C32" s="2" t="s">
        <v>1296</v>
      </c>
    </row>
    <row r="33" customFormat="false" ht="15.75" hidden="false" customHeight="false" outlineLevel="0" collapsed="false">
      <c r="A33" s="2" t="n">
        <v>2</v>
      </c>
      <c r="B33" s="9" t="n">
        <v>70</v>
      </c>
      <c r="C33" s="2" t="s">
        <v>1935</v>
      </c>
    </row>
    <row r="34" customFormat="false" ht="15.75" hidden="false" customHeight="false" outlineLevel="0" collapsed="false">
      <c r="A34" s="2" t="n">
        <v>2</v>
      </c>
      <c r="B34" s="9" t="n">
        <v>61</v>
      </c>
      <c r="C34" s="2" t="s">
        <v>1859</v>
      </c>
    </row>
    <row r="35" customFormat="false" ht="15.75" hidden="false" customHeight="false" outlineLevel="0" collapsed="false">
      <c r="A35" s="2" t="n">
        <v>1</v>
      </c>
      <c r="B35" s="9" t="n">
        <v>59</v>
      </c>
      <c r="C35" s="2" t="s">
        <v>1419</v>
      </c>
    </row>
    <row r="36" customFormat="false" ht="15.75" hidden="false" customHeight="false" outlineLevel="0" collapsed="false">
      <c r="A36" s="2" t="n">
        <v>26</v>
      </c>
      <c r="B36" s="9" t="n">
        <v>114</v>
      </c>
      <c r="C36" s="2" t="s">
        <v>1070</v>
      </c>
    </row>
    <row r="37" customFormat="false" ht="15.75" hidden="false" customHeight="false" outlineLevel="0" collapsed="false">
      <c r="A37" s="2" t="n">
        <v>4</v>
      </c>
      <c r="B37" s="9" t="n">
        <v>71</v>
      </c>
      <c r="C37" s="2" t="s">
        <v>1727</v>
      </c>
    </row>
    <row r="38" customFormat="false" ht="15.75" hidden="false" customHeight="false" outlineLevel="0" collapsed="false">
      <c r="A38" s="2" t="n">
        <v>33</v>
      </c>
      <c r="B38" s="9" t="n">
        <v>91</v>
      </c>
      <c r="C38" s="2" t="s">
        <v>1132</v>
      </c>
    </row>
    <row r="39" customFormat="false" ht="15.75" hidden="false" customHeight="false" outlineLevel="0" collapsed="false">
      <c r="A39" s="2" t="n">
        <v>1</v>
      </c>
      <c r="B39" s="9" t="n">
        <v>32</v>
      </c>
      <c r="C39" s="2" t="s">
        <v>2622</v>
      </c>
    </row>
    <row r="40" customFormat="false" ht="15.75" hidden="false" customHeight="false" outlineLevel="0" collapsed="false">
      <c r="A40" s="2" t="n">
        <v>3</v>
      </c>
      <c r="B40" s="9" t="n">
        <v>51</v>
      </c>
      <c r="C40" s="2" t="s">
        <v>2576</v>
      </c>
    </row>
    <row r="41" customFormat="false" ht="15.75" hidden="false" customHeight="false" outlineLevel="0" collapsed="false">
      <c r="A41" s="2" t="n">
        <v>1</v>
      </c>
      <c r="B41" s="9" t="s">
        <v>951</v>
      </c>
      <c r="C41" s="2" t="s">
        <v>2594</v>
      </c>
    </row>
    <row r="42" customFormat="false" ht="15.75" hidden="false" customHeight="false" outlineLevel="0" collapsed="false">
      <c r="A42" s="2" t="n">
        <v>1</v>
      </c>
      <c r="B42" s="9" t="n">
        <v>23</v>
      </c>
      <c r="C42" s="2" t="s">
        <v>2825</v>
      </c>
    </row>
    <row r="43" customFormat="false" ht="15.75" hidden="false" customHeight="false" outlineLevel="0" collapsed="false">
      <c r="A43" s="2" t="n">
        <v>1</v>
      </c>
      <c r="B43" s="9" t="n">
        <v>18</v>
      </c>
      <c r="C43" s="2" t="s">
        <v>1168</v>
      </c>
    </row>
    <row r="44" customFormat="false" ht="15.75" hidden="false" customHeight="false" outlineLevel="0" collapsed="false">
      <c r="A44" s="2" t="n">
        <v>1</v>
      </c>
      <c r="B44" s="9" t="n">
        <v>15</v>
      </c>
      <c r="C44" s="2" t="s">
        <v>1346</v>
      </c>
    </row>
    <row r="45" customFormat="false" ht="15.75" hidden="false" customHeight="false" outlineLevel="0" collapsed="false">
      <c r="A45" s="2" t="n">
        <v>1</v>
      </c>
      <c r="B45" s="9" t="s">
        <v>951</v>
      </c>
      <c r="C45" s="2" t="s">
        <v>1722</v>
      </c>
    </row>
    <row r="46" customFormat="false" ht="15.75" hidden="false" customHeight="false" outlineLevel="0" collapsed="false">
      <c r="A46" s="2" t="n">
        <v>2</v>
      </c>
      <c r="B46" s="9" t="n">
        <v>23</v>
      </c>
      <c r="C46" s="2" t="s">
        <v>2569</v>
      </c>
    </row>
    <row r="47" customFormat="false" ht="15.75" hidden="false" customHeight="false" outlineLevel="0" collapsed="false">
      <c r="A47" s="2" t="n">
        <v>1</v>
      </c>
      <c r="B47" s="9" t="n">
        <v>32</v>
      </c>
      <c r="C47" s="2" t="s">
        <v>1028</v>
      </c>
    </row>
    <row r="48" customFormat="false" ht="15.75" hidden="false" customHeight="false" outlineLevel="0" collapsed="false">
      <c r="A48" s="2" t="n">
        <v>10</v>
      </c>
      <c r="B48" s="9" t="n">
        <v>67</v>
      </c>
      <c r="C48" s="2" t="s">
        <v>1475</v>
      </c>
    </row>
    <row r="49" customFormat="false" ht="15.75" hidden="false" customHeight="false" outlineLevel="0" collapsed="false">
      <c r="A49" s="2" t="n">
        <v>1</v>
      </c>
      <c r="B49" s="9" t="n">
        <v>21</v>
      </c>
      <c r="C49" s="2" t="s">
        <v>1600</v>
      </c>
    </row>
    <row r="50" customFormat="false" ht="15.75" hidden="false" customHeight="false" outlineLevel="0" collapsed="false">
      <c r="A50" s="2" t="n">
        <v>1</v>
      </c>
      <c r="B50" s="9" t="n">
        <v>48</v>
      </c>
      <c r="C50" s="2" t="s">
        <v>1530</v>
      </c>
    </row>
    <row r="51" customFormat="false" ht="15.75" hidden="false" customHeight="false" outlineLevel="0" collapsed="false">
      <c r="A51" s="2" t="n">
        <v>1</v>
      </c>
      <c r="B51" s="9" t="s">
        <v>951</v>
      </c>
      <c r="C51" s="2" t="s">
        <v>2638</v>
      </c>
    </row>
    <row r="52" customFormat="false" ht="15.75" hidden="false" customHeight="false" outlineLevel="0" collapsed="false">
      <c r="A52" s="2" t="n">
        <v>1</v>
      </c>
      <c r="B52" s="9" t="s">
        <v>951</v>
      </c>
      <c r="C52" s="2" t="s">
        <v>2255</v>
      </c>
    </row>
    <row r="53" customFormat="false" ht="15.75" hidden="false" customHeight="false" outlineLevel="0" collapsed="false">
      <c r="A53" s="2" t="n">
        <v>2</v>
      </c>
      <c r="B53" s="9" t="n">
        <v>59</v>
      </c>
      <c r="C53" s="2" t="s">
        <v>1793</v>
      </c>
    </row>
    <row r="54" customFormat="false" ht="15.75" hidden="false" customHeight="false" outlineLevel="0" collapsed="false">
      <c r="A54" s="2" t="n">
        <v>1</v>
      </c>
      <c r="B54" s="9" t="n">
        <v>34</v>
      </c>
      <c r="C54" s="2" t="s">
        <v>2826</v>
      </c>
    </row>
    <row r="55" customFormat="false" ht="15.75" hidden="false" customHeight="false" outlineLevel="0" collapsed="false">
      <c r="A55" s="2" t="n">
        <v>2</v>
      </c>
      <c r="B55" s="9" t="s">
        <v>951</v>
      </c>
      <c r="C55" s="2" t="s">
        <v>1182</v>
      </c>
    </row>
    <row r="56" customFormat="false" ht="15.75" hidden="false" customHeight="false" outlineLevel="0" collapsed="false">
      <c r="A56" s="2" t="n">
        <v>3</v>
      </c>
      <c r="B56" s="9" t="n">
        <v>77</v>
      </c>
      <c r="C56" s="2" t="s">
        <v>1515</v>
      </c>
    </row>
    <row r="57" customFormat="false" ht="15.75" hidden="false" customHeight="false" outlineLevel="0" collapsed="false">
      <c r="A57" s="2" t="n">
        <v>1</v>
      </c>
      <c r="B57" s="9" t="n">
        <v>59</v>
      </c>
      <c r="C57" s="2" t="s">
        <v>2587</v>
      </c>
    </row>
    <row r="58" customFormat="false" ht="15.75" hidden="false" customHeight="false" outlineLevel="0" collapsed="false">
      <c r="A58" s="2" t="n">
        <v>2</v>
      </c>
      <c r="B58" s="9" t="n">
        <v>54</v>
      </c>
      <c r="C58" s="2" t="s">
        <v>2827</v>
      </c>
    </row>
    <row r="59" customFormat="false" ht="15.75" hidden="false" customHeight="false" outlineLevel="0" collapsed="false">
      <c r="A59" s="2" t="n">
        <v>2</v>
      </c>
      <c r="B59" s="9" t="n">
        <v>58</v>
      </c>
      <c r="C59" s="2" t="s">
        <v>1200</v>
      </c>
    </row>
    <row r="60" customFormat="false" ht="15.75" hidden="false" customHeight="false" outlineLevel="0" collapsed="false">
      <c r="A60" s="2" t="n">
        <v>1</v>
      </c>
      <c r="B60" s="9" t="n">
        <v>376</v>
      </c>
      <c r="C60" s="2" t="s">
        <v>2077</v>
      </c>
    </row>
    <row r="61" customFormat="false" ht="15.75" hidden="false" customHeight="false" outlineLevel="0" collapsed="false">
      <c r="A61" s="2" t="n">
        <v>11</v>
      </c>
      <c r="B61" s="9" t="n">
        <v>154</v>
      </c>
      <c r="C61" s="2" t="s">
        <v>1057</v>
      </c>
    </row>
    <row r="62" customFormat="false" ht="15.75" hidden="false" customHeight="false" outlineLevel="0" collapsed="false">
      <c r="A62" s="2" t="n">
        <v>1</v>
      </c>
      <c r="B62" s="9" t="n">
        <v>111</v>
      </c>
      <c r="C62" s="2" t="s">
        <v>2664</v>
      </c>
    </row>
    <row r="63" customFormat="false" ht="15.75" hidden="false" customHeight="false" outlineLevel="0" collapsed="false">
      <c r="A63" s="2" t="n">
        <v>4</v>
      </c>
      <c r="B63" s="9" t="n">
        <v>273</v>
      </c>
      <c r="C63" s="2" t="s">
        <v>1157</v>
      </c>
    </row>
    <row r="64" customFormat="false" ht="15.75" hidden="false" customHeight="false" outlineLevel="0" collapsed="false">
      <c r="A64" s="2" t="n">
        <v>3</v>
      </c>
      <c r="B64" s="9" t="n">
        <v>180</v>
      </c>
      <c r="C64" s="2" t="s">
        <v>1271</v>
      </c>
    </row>
    <row r="65" customFormat="false" ht="15.75" hidden="false" customHeight="false" outlineLevel="0" collapsed="false">
      <c r="A65" s="2" t="n">
        <v>22</v>
      </c>
      <c r="B65" s="9" t="n">
        <v>151</v>
      </c>
      <c r="C65" s="2" t="s">
        <v>1045</v>
      </c>
    </row>
    <row r="66" customFormat="false" ht="15.75" hidden="false" customHeight="false" outlineLevel="0" collapsed="false">
      <c r="A66" s="2" t="n">
        <v>1</v>
      </c>
      <c r="B66" s="9" t="n">
        <v>91</v>
      </c>
      <c r="C66" s="2" t="s">
        <v>2828</v>
      </c>
    </row>
    <row r="67" customFormat="false" ht="15.75" hidden="false" customHeight="false" outlineLevel="0" collapsed="false">
      <c r="A67" s="2" t="n">
        <v>1</v>
      </c>
      <c r="B67" s="9" t="n">
        <v>84</v>
      </c>
      <c r="C67" s="2" t="s">
        <v>2829</v>
      </c>
    </row>
    <row r="68" customFormat="false" ht="15.75" hidden="false" customHeight="false" outlineLevel="0" collapsed="false">
      <c r="A68" s="2" t="n">
        <v>37</v>
      </c>
      <c r="B68" s="9" t="n">
        <v>219</v>
      </c>
      <c r="C68" s="2" t="s">
        <v>967</v>
      </c>
    </row>
    <row r="69" customFormat="false" ht="15.75" hidden="false" customHeight="false" outlineLevel="0" collapsed="false">
      <c r="A69" s="2" t="n">
        <v>2</v>
      </c>
      <c r="B69" s="9" t="n">
        <v>25</v>
      </c>
      <c r="C69" s="2" t="s">
        <v>2239</v>
      </c>
    </row>
    <row r="70" customFormat="false" ht="15.75" hidden="false" customHeight="false" outlineLevel="0" collapsed="false">
      <c r="A70" s="2" t="n">
        <v>2</v>
      </c>
      <c r="B70" s="9" t="n">
        <v>65</v>
      </c>
      <c r="C70" s="2" t="s">
        <v>1646</v>
      </c>
    </row>
    <row r="71" customFormat="false" ht="15.75" hidden="false" customHeight="false" outlineLevel="0" collapsed="false">
      <c r="A71" s="2" t="n">
        <v>8</v>
      </c>
      <c r="B71" s="9" t="n">
        <v>84</v>
      </c>
      <c r="C71" s="2" t="s">
        <v>1001</v>
      </c>
    </row>
    <row r="72" customFormat="false" ht="15.75" hidden="false" customHeight="false" outlineLevel="0" collapsed="false">
      <c r="A72" s="2" t="n">
        <v>2</v>
      </c>
      <c r="B72" s="9" t="n">
        <v>87</v>
      </c>
      <c r="C72" s="2" t="s">
        <v>1460</v>
      </c>
    </row>
    <row r="73" customFormat="false" ht="15.75" hidden="false" customHeight="false" outlineLevel="0" collapsed="false">
      <c r="A73" s="2" t="n">
        <v>12</v>
      </c>
      <c r="B73" s="9" t="n">
        <v>175</v>
      </c>
      <c r="C73" s="2" t="s">
        <v>986</v>
      </c>
    </row>
    <row r="74" customFormat="false" ht="15.75" hidden="false" customHeight="false" outlineLevel="0" collapsed="false">
      <c r="A74" s="2" t="n">
        <v>1</v>
      </c>
      <c r="B74" s="9"/>
      <c r="C74" s="2" t="s">
        <v>2830</v>
      </c>
    </row>
    <row r="75" customFormat="false" ht="15.75" hidden="false" customHeight="false" outlineLevel="0" collapsed="false">
      <c r="A75" s="2" t="n">
        <v>8</v>
      </c>
      <c r="B75" s="9" t="n">
        <v>228</v>
      </c>
      <c r="C75" s="2" t="s">
        <v>997</v>
      </c>
    </row>
    <row r="76" customFormat="false" ht="15.75" hidden="false" customHeight="false" outlineLevel="0" collapsed="false">
      <c r="A76" s="2" t="n">
        <v>1</v>
      </c>
      <c r="B76" s="9" t="n">
        <v>198</v>
      </c>
      <c r="C76" s="2" t="s">
        <v>2631</v>
      </c>
    </row>
    <row r="77" customFormat="false" ht="15.75" hidden="false" customHeight="false" outlineLevel="0" collapsed="false">
      <c r="A77" s="2" t="n">
        <v>1</v>
      </c>
      <c r="B77" s="9" t="s">
        <v>951</v>
      </c>
      <c r="C77" s="2" t="s">
        <v>2504</v>
      </c>
    </row>
    <row r="78" customFormat="false" ht="15.75" hidden="false" customHeight="false" outlineLevel="0" collapsed="false">
      <c r="A78" s="2" t="n">
        <v>2</v>
      </c>
      <c r="B78" s="9" t="s">
        <v>951</v>
      </c>
      <c r="C78" s="2" t="s">
        <v>1274</v>
      </c>
    </row>
    <row r="79" customFormat="false" ht="15.75" hidden="false" customHeight="false" outlineLevel="0" collapsed="false">
      <c r="A79" s="2" t="n">
        <v>1</v>
      </c>
      <c r="B79" s="9" t="s">
        <v>951</v>
      </c>
      <c r="C79" s="2" t="s">
        <v>1151</v>
      </c>
    </row>
    <row r="80" customFormat="false" ht="15.75" hidden="false" customHeight="false" outlineLevel="0" collapsed="false">
      <c r="A80" s="2" t="n">
        <v>2</v>
      </c>
      <c r="B80" s="9" t="n">
        <v>43</v>
      </c>
      <c r="C80" s="2" t="s">
        <v>2431</v>
      </c>
    </row>
    <row r="81" customFormat="false" ht="15.75" hidden="false" customHeight="false" outlineLevel="0" collapsed="false">
      <c r="A81" s="2" t="n">
        <v>2</v>
      </c>
      <c r="B81" s="9" t="n">
        <v>39</v>
      </c>
      <c r="C81" s="2" t="s">
        <v>1408</v>
      </c>
    </row>
    <row r="82" customFormat="false" ht="15.75" hidden="false" customHeight="false" outlineLevel="0" collapsed="false">
      <c r="A82" s="2" t="n">
        <v>1</v>
      </c>
      <c r="B82" s="9" t="n">
        <v>49</v>
      </c>
      <c r="C82" s="2" t="s">
        <v>1302</v>
      </c>
    </row>
    <row r="83" customFormat="false" ht="15.75" hidden="false" customHeight="false" outlineLevel="0" collapsed="false">
      <c r="A83" s="2" t="n">
        <v>1</v>
      </c>
      <c r="B83" s="9" t="n">
        <v>47</v>
      </c>
      <c r="C83" s="2" t="s">
        <v>2360</v>
      </c>
    </row>
    <row r="84" customFormat="false" ht="15.75" hidden="false" customHeight="false" outlineLevel="0" collapsed="false">
      <c r="A84" s="2" t="n">
        <v>1</v>
      </c>
      <c r="B84" s="9" t="n">
        <v>356</v>
      </c>
      <c r="C84" s="2" t="s">
        <v>2766</v>
      </c>
    </row>
    <row r="85" customFormat="false" ht="15.75" hidden="false" customHeight="false" outlineLevel="0" collapsed="false">
      <c r="A85" s="2" t="n">
        <v>1</v>
      </c>
      <c r="B85" s="9" t="n">
        <v>50</v>
      </c>
      <c r="C85" s="2" t="s">
        <v>1618</v>
      </c>
    </row>
    <row r="86" customFormat="false" ht="15.75" hidden="false" customHeight="false" outlineLevel="0" collapsed="false">
      <c r="A86" s="2" t="n">
        <v>1</v>
      </c>
      <c r="B86" s="9" t="n">
        <v>13</v>
      </c>
      <c r="C86" s="2" t="s">
        <v>1487</v>
      </c>
    </row>
    <row r="87" customFormat="false" ht="15.75" hidden="false" customHeight="false" outlineLevel="0" collapsed="false">
      <c r="A87" s="2" t="n">
        <v>1</v>
      </c>
      <c r="B87" s="9" t="n">
        <v>37</v>
      </c>
      <c r="C87" s="2" t="s">
        <v>975</v>
      </c>
    </row>
    <row r="88" customFormat="false" ht="15.75" hidden="false" customHeight="false" outlineLevel="0" collapsed="false">
      <c r="A88" s="2" t="n">
        <v>1</v>
      </c>
      <c r="B88" s="9" t="s">
        <v>951</v>
      </c>
      <c r="C88" s="2" t="s">
        <v>1491</v>
      </c>
    </row>
    <row r="89" customFormat="false" ht="15.75" hidden="false" customHeight="false" outlineLevel="0" collapsed="false">
      <c r="A89" s="2" t="n">
        <v>4</v>
      </c>
      <c r="B89" s="9" t="n">
        <v>62</v>
      </c>
      <c r="C89" s="2" t="s">
        <v>1121</v>
      </c>
    </row>
    <row r="90" customFormat="false" ht="15.75" hidden="false" customHeight="false" outlineLevel="0" collapsed="false">
      <c r="A90" s="2" t="n">
        <v>2</v>
      </c>
      <c r="B90" s="9" t="n">
        <v>31</v>
      </c>
      <c r="C90" s="2" t="s">
        <v>2831</v>
      </c>
    </row>
    <row r="91" customFormat="false" ht="15.75" hidden="false" customHeight="false" outlineLevel="0" collapsed="false">
      <c r="A91" s="2" t="n">
        <v>6</v>
      </c>
      <c r="B91" s="9" t="n">
        <v>85</v>
      </c>
      <c r="C91" s="2" t="s">
        <v>1466</v>
      </c>
    </row>
    <row r="92" customFormat="false" ht="15.75" hidden="false" customHeight="false" outlineLevel="0" collapsed="false">
      <c r="A92" s="2" t="n">
        <v>1</v>
      </c>
      <c r="B92" s="9" t="n">
        <v>13</v>
      </c>
      <c r="C92" s="2" t="s">
        <v>2755</v>
      </c>
    </row>
    <row r="93" customFormat="false" ht="15.75" hidden="false" customHeight="false" outlineLevel="0" collapsed="false">
      <c r="A93" s="2" t="n">
        <v>1</v>
      </c>
      <c r="B93" s="9" t="n">
        <v>22</v>
      </c>
      <c r="C93" s="2" t="s">
        <v>1919</v>
      </c>
    </row>
    <row r="94" customFormat="false" ht="15.75" hidden="false" customHeight="false" outlineLevel="0" collapsed="false">
      <c r="B94" s="9"/>
    </row>
    <row r="95" customFormat="false" ht="15.75" hidden="false" customHeight="false" outlineLevel="0" collapsed="false">
      <c r="B95" s="9"/>
    </row>
    <row r="96" customFormat="false" ht="15.75" hidden="false" customHeight="false" outlineLevel="0" collapsed="false">
      <c r="B96" s="9"/>
    </row>
    <row r="97" customFormat="false" ht="15.75" hidden="false" customHeight="false" outlineLevel="0" collapsed="false">
      <c r="B97" s="9"/>
    </row>
    <row r="98" customFormat="false" ht="15.75" hidden="false" customHeight="false" outlineLevel="0" collapsed="false">
      <c r="B98" s="9"/>
    </row>
    <row r="99" customFormat="false" ht="15.75" hidden="false" customHeight="false" outlineLevel="0" collapsed="false">
      <c r="B99" s="9"/>
    </row>
    <row r="100" customFormat="false" ht="15.75" hidden="false" customHeight="false" outlineLevel="0" collapsed="false">
      <c r="B100" s="9"/>
    </row>
    <row r="101" customFormat="false" ht="15.75" hidden="false" customHeight="false" outlineLevel="0" collapsed="false">
      <c r="B101" s="9"/>
    </row>
    <row r="102" customFormat="false" ht="15.75" hidden="false" customHeight="false" outlineLevel="0" collapsed="false">
      <c r="B102" s="9"/>
    </row>
    <row r="103" customFormat="false" ht="15.75" hidden="false" customHeight="false" outlineLevel="0" collapsed="false">
      <c r="B103" s="9"/>
    </row>
    <row r="104" customFormat="false" ht="15.75" hidden="false" customHeight="false" outlineLevel="0" collapsed="false">
      <c r="B104" s="9"/>
    </row>
    <row r="105" customFormat="false" ht="15.75" hidden="false" customHeight="false" outlineLevel="0" collapsed="false">
      <c r="B105" s="9"/>
    </row>
    <row r="106" customFormat="false" ht="15.75" hidden="false" customHeight="false" outlineLevel="0" collapsed="false">
      <c r="B106" s="9"/>
    </row>
    <row r="107" customFormat="false" ht="15.75" hidden="false" customHeight="false" outlineLevel="0" collapsed="false">
      <c r="B107" s="9"/>
    </row>
    <row r="108" customFormat="false" ht="15.75" hidden="false" customHeight="false" outlineLevel="0" collapsed="false">
      <c r="B108" s="9"/>
    </row>
    <row r="109" customFormat="false" ht="15.75" hidden="false" customHeight="false" outlineLevel="0" collapsed="false">
      <c r="B109" s="9"/>
    </row>
    <row r="110" customFormat="false" ht="15.75" hidden="false" customHeight="false" outlineLevel="0" collapsed="false">
      <c r="B110" s="9"/>
    </row>
    <row r="111" customFormat="false" ht="15.75" hidden="false" customHeight="false" outlineLevel="0" collapsed="false">
      <c r="B111" s="9"/>
    </row>
    <row r="112" customFormat="false" ht="15.75" hidden="false" customHeight="false" outlineLevel="0" collapsed="false">
      <c r="B112" s="9"/>
    </row>
    <row r="113" customFormat="false" ht="15.75" hidden="false" customHeight="false" outlineLevel="0" collapsed="false">
      <c r="B113" s="9"/>
    </row>
    <row r="114" customFormat="false" ht="15.75" hidden="false" customHeight="false" outlineLevel="0" collapsed="false">
      <c r="B114" s="9"/>
    </row>
    <row r="115" customFormat="false" ht="15.75" hidden="false" customHeight="false" outlineLevel="0" collapsed="false">
      <c r="B115" s="9"/>
    </row>
    <row r="116" customFormat="false" ht="15.75" hidden="false" customHeight="false" outlineLevel="0" collapsed="false">
      <c r="B116" s="9"/>
    </row>
    <row r="117" customFormat="false" ht="15.75" hidden="false" customHeight="false" outlineLevel="0" collapsed="false">
      <c r="B117" s="9"/>
    </row>
    <row r="118" customFormat="false" ht="15.75" hidden="false" customHeight="false" outlineLevel="0" collapsed="false">
      <c r="B118" s="9"/>
    </row>
    <row r="119" customFormat="false" ht="15.75" hidden="false" customHeight="false" outlineLevel="0" collapsed="false">
      <c r="B119" s="9"/>
    </row>
    <row r="120" customFormat="false" ht="15.75" hidden="false" customHeight="false" outlineLevel="0" collapsed="false">
      <c r="B120" s="9"/>
    </row>
    <row r="121" customFormat="false" ht="15.75" hidden="false" customHeight="false" outlineLevel="0" collapsed="false">
      <c r="B121" s="9"/>
    </row>
    <row r="122" customFormat="false" ht="15.75" hidden="false" customHeight="false" outlineLevel="0" collapsed="false">
      <c r="B122" s="9"/>
    </row>
    <row r="123" customFormat="false" ht="15.75" hidden="false" customHeight="false" outlineLevel="0" collapsed="false">
      <c r="B123" s="9"/>
    </row>
    <row r="124" customFormat="false" ht="15.75" hidden="false" customHeight="false" outlineLevel="0" collapsed="false">
      <c r="B124" s="9"/>
    </row>
    <row r="125" customFormat="false" ht="15.75" hidden="false" customHeight="false" outlineLevel="0" collapsed="false">
      <c r="B125" s="9"/>
    </row>
    <row r="126" customFormat="false" ht="15.75" hidden="false" customHeight="false" outlineLevel="0" collapsed="false">
      <c r="B126" s="9"/>
    </row>
    <row r="127" customFormat="false" ht="15.75" hidden="false" customHeight="false" outlineLevel="0" collapsed="false">
      <c r="B127" s="9"/>
    </row>
    <row r="128" customFormat="false" ht="15.75" hidden="false" customHeight="false" outlineLevel="0" collapsed="false">
      <c r="B128" s="9"/>
    </row>
    <row r="129" customFormat="false" ht="15.75" hidden="false" customHeight="false" outlineLevel="0" collapsed="false">
      <c r="B129" s="9"/>
    </row>
    <row r="130" customFormat="false" ht="15.75" hidden="false" customHeight="false" outlineLevel="0" collapsed="false">
      <c r="B130" s="9"/>
    </row>
    <row r="131" customFormat="false" ht="15.75" hidden="false" customHeight="false" outlineLevel="0" collapsed="false">
      <c r="B131" s="9"/>
    </row>
    <row r="132" customFormat="false" ht="15.75" hidden="false" customHeight="false" outlineLevel="0" collapsed="false">
      <c r="B132" s="9"/>
    </row>
    <row r="133" customFormat="false" ht="15.75" hidden="false" customHeight="false" outlineLevel="0" collapsed="false">
      <c r="B133" s="9"/>
    </row>
    <row r="134" customFormat="false" ht="15.75" hidden="false" customHeight="false" outlineLevel="0" collapsed="false">
      <c r="B134" s="9"/>
    </row>
    <row r="135" customFormat="false" ht="15.75" hidden="false" customHeight="false" outlineLevel="0" collapsed="false">
      <c r="B135" s="9"/>
    </row>
    <row r="136" customFormat="false" ht="15.75" hidden="false" customHeight="false" outlineLevel="0" collapsed="false">
      <c r="B136" s="9"/>
    </row>
    <row r="137" customFormat="false" ht="15.75" hidden="false" customHeight="false" outlineLevel="0" collapsed="false">
      <c r="B137" s="9"/>
    </row>
    <row r="138" customFormat="false" ht="15.75" hidden="false" customHeight="false" outlineLevel="0" collapsed="false">
      <c r="B138" s="9"/>
    </row>
    <row r="139" customFormat="false" ht="15.75" hidden="false" customHeight="false" outlineLevel="0" collapsed="false">
      <c r="B139" s="9"/>
    </row>
    <row r="140" customFormat="false" ht="15.75" hidden="false" customHeight="false" outlineLevel="0" collapsed="false">
      <c r="B140" s="9"/>
    </row>
    <row r="141" customFormat="false" ht="15.75" hidden="false" customHeight="false" outlineLevel="0" collapsed="false">
      <c r="B141" s="9"/>
    </row>
    <row r="142" customFormat="false" ht="15.75" hidden="false" customHeight="false" outlineLevel="0" collapsed="false">
      <c r="B142" s="9"/>
    </row>
    <row r="143" customFormat="false" ht="15.75" hidden="false" customHeight="false" outlineLevel="0" collapsed="false">
      <c r="B143" s="9"/>
    </row>
    <row r="144" customFormat="false" ht="15.75" hidden="false" customHeight="false" outlineLevel="0" collapsed="false">
      <c r="B144" s="9"/>
    </row>
    <row r="145" customFormat="false" ht="15.75" hidden="false" customHeight="false" outlineLevel="0" collapsed="false">
      <c r="B145" s="9"/>
    </row>
    <row r="146" customFormat="false" ht="15.75" hidden="false" customHeight="false" outlineLevel="0" collapsed="false">
      <c r="B146" s="9"/>
    </row>
    <row r="147" customFormat="false" ht="15.75" hidden="false" customHeight="false" outlineLevel="0" collapsed="false">
      <c r="B147" s="9"/>
    </row>
    <row r="148" customFormat="false" ht="15.75" hidden="false" customHeight="false" outlineLevel="0" collapsed="false">
      <c r="B148" s="9"/>
    </row>
    <row r="149" customFormat="false" ht="15.75" hidden="false" customHeight="false" outlineLevel="0" collapsed="false">
      <c r="B149" s="9"/>
    </row>
    <row r="150" customFormat="false" ht="15.75" hidden="false" customHeight="false" outlineLevel="0" collapsed="false">
      <c r="B150" s="9"/>
    </row>
    <row r="151" customFormat="false" ht="15.75" hidden="false" customHeight="false" outlineLevel="0" collapsed="false">
      <c r="B151" s="9"/>
    </row>
    <row r="152" customFormat="false" ht="15.75" hidden="false" customHeight="false" outlineLevel="0" collapsed="false">
      <c r="B152" s="9"/>
    </row>
    <row r="153" customFormat="false" ht="15.75" hidden="false" customHeight="false" outlineLevel="0" collapsed="false">
      <c r="B153" s="9"/>
    </row>
    <row r="154" customFormat="false" ht="15.75" hidden="false" customHeight="false" outlineLevel="0" collapsed="false">
      <c r="B154" s="9"/>
    </row>
    <row r="155" customFormat="false" ht="15.75" hidden="false" customHeight="false" outlineLevel="0" collapsed="false">
      <c r="B155" s="9"/>
    </row>
    <row r="156" customFormat="false" ht="15.75" hidden="false" customHeight="false" outlineLevel="0" collapsed="false">
      <c r="B156" s="9"/>
    </row>
    <row r="157" customFormat="false" ht="15.75" hidden="false" customHeight="false" outlineLevel="0" collapsed="false">
      <c r="B157" s="9"/>
    </row>
    <row r="158" customFormat="false" ht="15.75" hidden="false" customHeight="false" outlineLevel="0" collapsed="false">
      <c r="B158" s="9"/>
    </row>
    <row r="159" customFormat="false" ht="15.75" hidden="false" customHeight="false" outlineLevel="0" collapsed="false">
      <c r="B159" s="9"/>
    </row>
    <row r="160" customFormat="false" ht="15.75" hidden="false" customHeight="false" outlineLevel="0" collapsed="false">
      <c r="B160" s="9"/>
    </row>
    <row r="161" customFormat="false" ht="15.75" hidden="false" customHeight="false" outlineLevel="0" collapsed="false">
      <c r="B161" s="9"/>
    </row>
    <row r="162" customFormat="false" ht="15.75" hidden="false" customHeight="false" outlineLevel="0" collapsed="false">
      <c r="B162" s="9"/>
    </row>
    <row r="163" customFormat="false" ht="15.75" hidden="false" customHeight="false" outlineLevel="0" collapsed="false">
      <c r="B163" s="9"/>
    </row>
    <row r="164" customFormat="false" ht="15.75" hidden="false" customHeight="false" outlineLevel="0" collapsed="false">
      <c r="B164" s="9"/>
    </row>
    <row r="165" customFormat="false" ht="15.75" hidden="false" customHeight="false" outlineLevel="0" collapsed="false">
      <c r="B165" s="9"/>
    </row>
    <row r="166" customFormat="false" ht="15.75" hidden="false" customHeight="false" outlineLevel="0" collapsed="false">
      <c r="B166" s="9"/>
    </row>
    <row r="167" customFormat="false" ht="15.75" hidden="false" customHeight="false" outlineLevel="0" collapsed="false">
      <c r="B167" s="9"/>
    </row>
    <row r="168" customFormat="false" ht="15.75" hidden="false" customHeight="false" outlineLevel="0" collapsed="false">
      <c r="B168" s="9"/>
    </row>
    <row r="169" customFormat="false" ht="15.75" hidden="false" customHeight="false" outlineLevel="0" collapsed="false">
      <c r="B169" s="9"/>
    </row>
    <row r="170" customFormat="false" ht="15.75" hidden="false" customHeight="false" outlineLevel="0" collapsed="false">
      <c r="B170" s="9"/>
    </row>
    <row r="171" customFormat="false" ht="15.75" hidden="false" customHeight="false" outlineLevel="0" collapsed="false">
      <c r="B171" s="9"/>
    </row>
    <row r="172" customFormat="false" ht="15.75" hidden="false" customHeight="false" outlineLevel="0" collapsed="false">
      <c r="B172" s="9"/>
    </row>
    <row r="173" customFormat="false" ht="15.75" hidden="false" customHeight="false" outlineLevel="0" collapsed="false">
      <c r="B173" s="9"/>
    </row>
    <row r="174" customFormat="false" ht="15.75" hidden="false" customHeight="false" outlineLevel="0" collapsed="false">
      <c r="B174" s="9"/>
    </row>
    <row r="175" customFormat="false" ht="15.75" hidden="false" customHeight="false" outlineLevel="0" collapsed="false">
      <c r="B175" s="9"/>
    </row>
    <row r="176" customFormat="false" ht="15.75" hidden="false" customHeight="false" outlineLevel="0" collapsed="false">
      <c r="B176" s="9"/>
    </row>
    <row r="177" customFormat="false" ht="15.75" hidden="false" customHeight="false" outlineLevel="0" collapsed="false">
      <c r="B177" s="9"/>
    </row>
    <row r="178" customFormat="false" ht="15.75" hidden="false" customHeight="false" outlineLevel="0" collapsed="false">
      <c r="B178" s="9"/>
    </row>
    <row r="179" customFormat="false" ht="15.75" hidden="false" customHeight="false" outlineLevel="0" collapsed="false">
      <c r="B179" s="9"/>
    </row>
    <row r="180" customFormat="false" ht="15.75" hidden="false" customHeight="false" outlineLevel="0" collapsed="false">
      <c r="B180" s="9"/>
    </row>
    <row r="181" customFormat="false" ht="15.75" hidden="false" customHeight="false" outlineLevel="0" collapsed="false">
      <c r="B181" s="9"/>
    </row>
    <row r="182" customFormat="false" ht="15.75" hidden="false" customHeight="false" outlineLevel="0" collapsed="false">
      <c r="B182" s="9"/>
    </row>
    <row r="183" customFormat="false" ht="15.75" hidden="false" customHeight="false" outlineLevel="0" collapsed="false">
      <c r="B183" s="9"/>
    </row>
    <row r="184" customFormat="false" ht="15.75" hidden="false" customHeight="false" outlineLevel="0" collapsed="false">
      <c r="B184" s="9"/>
    </row>
    <row r="185" customFormat="false" ht="15.75" hidden="false" customHeight="false" outlineLevel="0" collapsed="false">
      <c r="B185" s="9"/>
    </row>
    <row r="186" customFormat="false" ht="15.75" hidden="false" customHeight="false" outlineLevel="0" collapsed="false">
      <c r="B186" s="9"/>
    </row>
    <row r="187" customFormat="false" ht="15.75" hidden="false" customHeight="false" outlineLevel="0" collapsed="false">
      <c r="B187" s="9"/>
    </row>
    <row r="188" customFormat="false" ht="15.75" hidden="false" customHeight="false" outlineLevel="0" collapsed="false">
      <c r="B188" s="9"/>
    </row>
    <row r="189" customFormat="false" ht="15.75" hidden="false" customHeight="false" outlineLevel="0" collapsed="false">
      <c r="B189" s="9"/>
    </row>
    <row r="190" customFormat="false" ht="15.75" hidden="false" customHeight="false" outlineLevel="0" collapsed="false">
      <c r="B190" s="9"/>
    </row>
    <row r="191" customFormat="false" ht="15.75" hidden="false" customHeight="false" outlineLevel="0" collapsed="false">
      <c r="B191" s="9"/>
    </row>
    <row r="192" customFormat="false" ht="15.75" hidden="false" customHeight="false" outlineLevel="0" collapsed="false">
      <c r="B192" s="9"/>
    </row>
    <row r="193" customFormat="false" ht="15.75" hidden="false" customHeight="false" outlineLevel="0" collapsed="false">
      <c r="B193" s="9"/>
    </row>
    <row r="194" customFormat="false" ht="15.75" hidden="false" customHeight="false" outlineLevel="0" collapsed="false">
      <c r="B194" s="9"/>
    </row>
    <row r="195" customFormat="false" ht="15.75" hidden="false" customHeight="false" outlineLevel="0" collapsed="false">
      <c r="B195" s="9"/>
    </row>
    <row r="196" customFormat="false" ht="15.75" hidden="false" customHeight="false" outlineLevel="0" collapsed="false">
      <c r="B196" s="9"/>
    </row>
    <row r="197" customFormat="false" ht="15.75" hidden="false" customHeight="false" outlineLevel="0" collapsed="false">
      <c r="B197" s="9"/>
    </row>
    <row r="198" customFormat="false" ht="15.75" hidden="false" customHeight="false" outlineLevel="0" collapsed="false">
      <c r="B198" s="9"/>
    </row>
    <row r="199" customFormat="false" ht="15.75" hidden="false" customHeight="false" outlineLevel="0" collapsed="false">
      <c r="B199" s="9"/>
    </row>
    <row r="200" customFormat="false" ht="15.75" hidden="false" customHeight="false" outlineLevel="0" collapsed="false">
      <c r="B200" s="9"/>
    </row>
    <row r="201" customFormat="false" ht="15.75" hidden="false" customHeight="false" outlineLevel="0" collapsed="false">
      <c r="B201" s="9"/>
    </row>
    <row r="202" customFormat="false" ht="15.75" hidden="false" customHeight="false" outlineLevel="0" collapsed="false">
      <c r="B202" s="9"/>
    </row>
    <row r="203" customFormat="false" ht="15.75" hidden="false" customHeight="false" outlineLevel="0" collapsed="false">
      <c r="B203" s="9"/>
    </row>
    <row r="204" customFormat="false" ht="15.75" hidden="false" customHeight="false" outlineLevel="0" collapsed="false">
      <c r="B204" s="9"/>
    </row>
    <row r="205" customFormat="false" ht="15.75" hidden="false" customHeight="false" outlineLevel="0" collapsed="false">
      <c r="B205" s="9"/>
    </row>
    <row r="206" customFormat="false" ht="15.75" hidden="false" customHeight="false" outlineLevel="0" collapsed="false">
      <c r="B206" s="9"/>
    </row>
    <row r="207" customFormat="false" ht="15.75" hidden="false" customHeight="false" outlineLevel="0" collapsed="false">
      <c r="B207" s="9"/>
    </row>
    <row r="208" customFormat="false" ht="15.75" hidden="false" customHeight="false" outlineLevel="0" collapsed="false">
      <c r="B208" s="9"/>
    </row>
    <row r="209" customFormat="false" ht="15.75" hidden="false" customHeight="false" outlineLevel="0" collapsed="false">
      <c r="B209" s="9"/>
    </row>
    <row r="210" customFormat="false" ht="15.75" hidden="false" customHeight="false" outlineLevel="0" collapsed="false">
      <c r="B210" s="9"/>
    </row>
    <row r="211" customFormat="false" ht="15.75" hidden="false" customHeight="false" outlineLevel="0" collapsed="false">
      <c r="B211" s="9"/>
    </row>
    <row r="212" customFormat="false" ht="15.75" hidden="false" customHeight="false" outlineLevel="0" collapsed="false">
      <c r="B212" s="9"/>
    </row>
    <row r="213" customFormat="false" ht="15.75" hidden="false" customHeight="false" outlineLevel="0" collapsed="false">
      <c r="B213" s="9"/>
    </row>
    <row r="214" customFormat="false" ht="15.75" hidden="false" customHeight="false" outlineLevel="0" collapsed="false">
      <c r="B214" s="9"/>
    </row>
    <row r="215" customFormat="false" ht="15.75" hidden="false" customHeight="false" outlineLevel="0" collapsed="false">
      <c r="B215" s="9"/>
    </row>
    <row r="216" customFormat="false" ht="15.75" hidden="false" customHeight="false" outlineLevel="0" collapsed="false">
      <c r="B216" s="9"/>
    </row>
    <row r="217" customFormat="false" ht="15.75" hidden="false" customHeight="false" outlineLevel="0" collapsed="false">
      <c r="B217" s="9"/>
    </row>
    <row r="218" customFormat="false" ht="15.75" hidden="false" customHeight="false" outlineLevel="0" collapsed="false">
      <c r="B218" s="9"/>
    </row>
    <row r="219" customFormat="false" ht="15.75" hidden="false" customHeight="false" outlineLevel="0" collapsed="false">
      <c r="B219" s="9"/>
    </row>
    <row r="220" customFormat="false" ht="15.75" hidden="false" customHeight="false" outlineLevel="0" collapsed="false">
      <c r="B220" s="9"/>
    </row>
    <row r="221" customFormat="false" ht="15.75" hidden="false" customHeight="false" outlineLevel="0" collapsed="false">
      <c r="B221" s="9"/>
    </row>
    <row r="222" customFormat="false" ht="15.75" hidden="false" customHeight="false" outlineLevel="0" collapsed="false">
      <c r="B222" s="9"/>
    </row>
    <row r="223" customFormat="false" ht="15.75" hidden="false" customHeight="false" outlineLevel="0" collapsed="false">
      <c r="B223" s="9"/>
    </row>
    <row r="224" customFormat="false" ht="15.75" hidden="false" customHeight="false" outlineLevel="0" collapsed="false">
      <c r="B224" s="9"/>
    </row>
    <row r="225" customFormat="false" ht="15.75" hidden="false" customHeight="false" outlineLevel="0" collapsed="false">
      <c r="B225" s="9"/>
    </row>
    <row r="226" customFormat="false" ht="15.75" hidden="false" customHeight="false" outlineLevel="0" collapsed="false">
      <c r="B226" s="9"/>
    </row>
    <row r="227" customFormat="false" ht="15.75" hidden="false" customHeight="false" outlineLevel="0" collapsed="false">
      <c r="B227" s="9"/>
    </row>
    <row r="228" customFormat="false" ht="15.75" hidden="false" customHeight="false" outlineLevel="0" collapsed="false">
      <c r="B228" s="9"/>
    </row>
    <row r="229" customFormat="false" ht="15.75" hidden="false" customHeight="false" outlineLevel="0" collapsed="false">
      <c r="B229" s="9"/>
    </row>
    <row r="230" customFormat="false" ht="15.75" hidden="false" customHeight="false" outlineLevel="0" collapsed="false">
      <c r="B230" s="9"/>
    </row>
    <row r="231" customFormat="false" ht="15.75" hidden="false" customHeight="false" outlineLevel="0" collapsed="false">
      <c r="B231" s="9"/>
    </row>
    <row r="232" customFormat="false" ht="15.75" hidden="false" customHeight="false" outlineLevel="0" collapsed="false">
      <c r="B232" s="9"/>
    </row>
    <row r="233" customFormat="false" ht="15.75" hidden="false" customHeight="false" outlineLevel="0" collapsed="false">
      <c r="B233" s="9"/>
    </row>
    <row r="234" customFormat="false" ht="15.75" hidden="false" customHeight="false" outlineLevel="0" collapsed="false">
      <c r="B234" s="9"/>
    </row>
    <row r="235" customFormat="false" ht="15.75" hidden="false" customHeight="false" outlineLevel="0" collapsed="false">
      <c r="B235" s="9"/>
    </row>
    <row r="236" customFormat="false" ht="15.75" hidden="false" customHeight="false" outlineLevel="0" collapsed="false">
      <c r="B236" s="9"/>
    </row>
    <row r="237" customFormat="false" ht="15.75" hidden="false" customHeight="false" outlineLevel="0" collapsed="false">
      <c r="B237" s="9"/>
    </row>
    <row r="238" customFormat="false" ht="15.75" hidden="false" customHeight="false" outlineLevel="0" collapsed="false">
      <c r="B238" s="9"/>
    </row>
    <row r="239" customFormat="false" ht="15.75" hidden="false" customHeight="false" outlineLevel="0" collapsed="false">
      <c r="B239" s="9"/>
    </row>
    <row r="240" customFormat="false" ht="15.75" hidden="false" customHeight="false" outlineLevel="0" collapsed="false">
      <c r="B240" s="9"/>
    </row>
    <row r="241" customFormat="false" ht="15.75" hidden="false" customHeight="false" outlineLevel="0" collapsed="false">
      <c r="B241" s="9"/>
    </row>
    <row r="242" customFormat="false" ht="15.75" hidden="false" customHeight="false" outlineLevel="0" collapsed="false">
      <c r="B242" s="9"/>
    </row>
    <row r="243" customFormat="false" ht="15.75" hidden="false" customHeight="false" outlineLevel="0" collapsed="false">
      <c r="B243" s="9"/>
    </row>
    <row r="244" customFormat="false" ht="15.75" hidden="false" customHeight="false" outlineLevel="0" collapsed="false">
      <c r="B244" s="9"/>
    </row>
    <row r="245" customFormat="false" ht="15.75" hidden="false" customHeight="false" outlineLevel="0" collapsed="false">
      <c r="B245" s="9"/>
    </row>
    <row r="246" customFormat="false" ht="15.75" hidden="false" customHeight="false" outlineLevel="0" collapsed="false">
      <c r="B246" s="9"/>
    </row>
    <row r="247" customFormat="false" ht="15.75" hidden="false" customHeight="false" outlineLevel="0" collapsed="false">
      <c r="B247" s="9"/>
    </row>
    <row r="248" customFormat="false" ht="15.75" hidden="false" customHeight="false" outlineLevel="0" collapsed="false">
      <c r="B248" s="9"/>
    </row>
    <row r="249" customFormat="false" ht="15.75" hidden="false" customHeight="false" outlineLevel="0" collapsed="false">
      <c r="B249" s="9"/>
    </row>
    <row r="250" customFormat="false" ht="15.75" hidden="false" customHeight="false" outlineLevel="0" collapsed="false">
      <c r="B250" s="9"/>
    </row>
    <row r="251" customFormat="false" ht="15.75" hidden="false" customHeight="false" outlineLevel="0" collapsed="false">
      <c r="B251" s="9"/>
    </row>
    <row r="252" customFormat="false" ht="15.75" hidden="false" customHeight="false" outlineLevel="0" collapsed="false">
      <c r="B252" s="9"/>
    </row>
    <row r="253" customFormat="false" ht="15.75" hidden="false" customHeight="false" outlineLevel="0" collapsed="false">
      <c r="B253" s="9"/>
    </row>
    <row r="254" customFormat="false" ht="15.75" hidden="false" customHeight="false" outlineLevel="0" collapsed="false">
      <c r="B254" s="9"/>
    </row>
    <row r="255" customFormat="false" ht="15.75" hidden="false" customHeight="false" outlineLevel="0" collapsed="false">
      <c r="B255" s="9"/>
    </row>
    <row r="256" customFormat="false" ht="15.75" hidden="false" customHeight="false" outlineLevel="0" collapsed="false">
      <c r="B256" s="9"/>
    </row>
    <row r="257" customFormat="false" ht="15.75" hidden="false" customHeight="false" outlineLevel="0" collapsed="false">
      <c r="B257" s="9"/>
    </row>
    <row r="258" customFormat="false" ht="15.75" hidden="false" customHeight="false" outlineLevel="0" collapsed="false">
      <c r="B258" s="9"/>
    </row>
    <row r="259" customFormat="false" ht="15.75" hidden="false" customHeight="false" outlineLevel="0" collapsed="false">
      <c r="B259" s="9"/>
    </row>
    <row r="260" customFormat="false" ht="15.75" hidden="false" customHeight="false" outlineLevel="0" collapsed="false">
      <c r="B260" s="9"/>
    </row>
    <row r="261" customFormat="false" ht="15.75" hidden="false" customHeight="false" outlineLevel="0" collapsed="false">
      <c r="B261" s="9"/>
    </row>
    <row r="262" customFormat="false" ht="15.75" hidden="false" customHeight="false" outlineLevel="0" collapsed="false">
      <c r="B262" s="9"/>
    </row>
    <row r="263" customFormat="false" ht="15.75" hidden="false" customHeight="false" outlineLevel="0" collapsed="false">
      <c r="B263" s="9"/>
    </row>
    <row r="264" customFormat="false" ht="15.75" hidden="false" customHeight="false" outlineLevel="0" collapsed="false">
      <c r="B264" s="9"/>
    </row>
    <row r="265" customFormat="false" ht="15.75" hidden="false" customHeight="false" outlineLevel="0" collapsed="false">
      <c r="B265" s="9"/>
    </row>
    <row r="266" customFormat="false" ht="15.75" hidden="false" customHeight="false" outlineLevel="0" collapsed="false">
      <c r="B266" s="9"/>
    </row>
    <row r="267" customFormat="false" ht="15.75" hidden="false" customHeight="false" outlineLevel="0" collapsed="false">
      <c r="B267" s="9"/>
    </row>
    <row r="268" customFormat="false" ht="15.75" hidden="false" customHeight="false" outlineLevel="0" collapsed="false">
      <c r="B268" s="9"/>
    </row>
    <row r="269" customFormat="false" ht="15.75" hidden="false" customHeight="false" outlineLevel="0" collapsed="false">
      <c r="B269" s="9"/>
    </row>
    <row r="270" customFormat="false" ht="15.75" hidden="false" customHeight="false" outlineLevel="0" collapsed="false">
      <c r="B270" s="9"/>
    </row>
    <row r="271" customFormat="false" ht="15.75" hidden="false" customHeight="false" outlineLevel="0" collapsed="false">
      <c r="B271" s="9"/>
    </row>
    <row r="272" customFormat="false" ht="15.75" hidden="false" customHeight="false" outlineLevel="0" collapsed="false">
      <c r="B272" s="9"/>
    </row>
    <row r="273" customFormat="false" ht="15.75" hidden="false" customHeight="false" outlineLevel="0" collapsed="false">
      <c r="B273" s="9"/>
    </row>
    <row r="274" customFormat="false" ht="15.75" hidden="false" customHeight="false" outlineLevel="0" collapsed="false">
      <c r="B274" s="9"/>
    </row>
    <row r="275" customFormat="false" ht="15.75" hidden="false" customHeight="false" outlineLevel="0" collapsed="false">
      <c r="B275" s="9"/>
    </row>
    <row r="276" customFormat="false" ht="15.75" hidden="false" customHeight="false" outlineLevel="0" collapsed="false">
      <c r="B276" s="9"/>
    </row>
    <row r="277" customFormat="false" ht="15.75" hidden="false" customHeight="false" outlineLevel="0" collapsed="false">
      <c r="B277" s="9"/>
    </row>
    <row r="278" customFormat="false" ht="15.75" hidden="false" customHeight="false" outlineLevel="0" collapsed="false">
      <c r="B278" s="9"/>
    </row>
    <row r="279" customFormat="false" ht="15.75" hidden="false" customHeight="false" outlineLevel="0" collapsed="false">
      <c r="B279" s="9"/>
    </row>
    <row r="280" customFormat="false" ht="15.75" hidden="false" customHeight="false" outlineLevel="0" collapsed="false">
      <c r="B280" s="9"/>
    </row>
    <row r="281" customFormat="false" ht="15.75" hidden="false" customHeight="false" outlineLevel="0" collapsed="false">
      <c r="B281" s="9"/>
    </row>
    <row r="282" customFormat="false" ht="15.75" hidden="false" customHeight="false" outlineLevel="0" collapsed="false">
      <c r="B282" s="9"/>
    </row>
    <row r="283" customFormat="false" ht="15.75" hidden="false" customHeight="false" outlineLevel="0" collapsed="false">
      <c r="B283" s="9"/>
    </row>
    <row r="284" customFormat="false" ht="15.75" hidden="false" customHeight="false" outlineLevel="0" collapsed="false">
      <c r="B284" s="9"/>
    </row>
    <row r="285" customFormat="false" ht="15.75" hidden="false" customHeight="false" outlineLevel="0" collapsed="false">
      <c r="B285" s="9"/>
    </row>
    <row r="286" customFormat="false" ht="15.75" hidden="false" customHeight="false" outlineLevel="0" collapsed="false">
      <c r="B286" s="9"/>
    </row>
    <row r="287" customFormat="false" ht="15.75" hidden="false" customHeight="false" outlineLevel="0" collapsed="false">
      <c r="B287" s="9"/>
    </row>
    <row r="288" customFormat="false" ht="15.75" hidden="false" customHeight="false" outlineLevel="0" collapsed="false">
      <c r="B288" s="9"/>
    </row>
    <row r="289" customFormat="false" ht="15.75" hidden="false" customHeight="false" outlineLevel="0" collapsed="false">
      <c r="B289" s="9"/>
    </row>
    <row r="290" customFormat="false" ht="15.75" hidden="false" customHeight="false" outlineLevel="0" collapsed="false">
      <c r="B290" s="9"/>
    </row>
    <row r="291" customFormat="false" ht="15.75" hidden="false" customHeight="false" outlineLevel="0" collapsed="false">
      <c r="B291" s="9"/>
    </row>
    <row r="292" customFormat="false" ht="15.75" hidden="false" customHeight="false" outlineLevel="0" collapsed="false">
      <c r="B292" s="9"/>
    </row>
    <row r="293" customFormat="false" ht="15.75" hidden="false" customHeight="false" outlineLevel="0" collapsed="false">
      <c r="B293" s="9"/>
    </row>
    <row r="294" customFormat="false" ht="15.75" hidden="false" customHeight="false" outlineLevel="0" collapsed="false">
      <c r="B294" s="9"/>
    </row>
    <row r="295" customFormat="false" ht="15.75" hidden="false" customHeight="false" outlineLevel="0" collapsed="false">
      <c r="B295" s="9"/>
    </row>
    <row r="296" customFormat="false" ht="15.75" hidden="false" customHeight="false" outlineLevel="0" collapsed="false">
      <c r="B296" s="9"/>
    </row>
    <row r="297" customFormat="false" ht="15.75" hidden="false" customHeight="false" outlineLevel="0" collapsed="false">
      <c r="B297" s="9"/>
    </row>
    <row r="298" customFormat="false" ht="15.75" hidden="false" customHeight="false" outlineLevel="0" collapsed="false">
      <c r="B298" s="9"/>
    </row>
    <row r="299" customFormat="false" ht="15.75" hidden="false" customHeight="false" outlineLevel="0" collapsed="false">
      <c r="B299" s="9"/>
    </row>
    <row r="300" customFormat="false" ht="15.75" hidden="false" customHeight="false" outlineLevel="0" collapsed="false">
      <c r="B300" s="9"/>
    </row>
    <row r="301" customFormat="false" ht="15.75" hidden="false" customHeight="false" outlineLevel="0" collapsed="false">
      <c r="B301" s="9"/>
    </row>
    <row r="302" customFormat="false" ht="15.75" hidden="false" customHeight="false" outlineLevel="0" collapsed="false">
      <c r="B302" s="9"/>
    </row>
    <row r="303" customFormat="false" ht="15.75" hidden="false" customHeight="false" outlineLevel="0" collapsed="false">
      <c r="B303" s="9"/>
    </row>
    <row r="304" customFormat="false" ht="15.75" hidden="false" customHeight="false" outlineLevel="0" collapsed="false">
      <c r="B304" s="9"/>
    </row>
    <row r="305" customFormat="false" ht="15.75" hidden="false" customHeight="false" outlineLevel="0" collapsed="false">
      <c r="B305" s="9"/>
    </row>
    <row r="306" customFormat="false" ht="15.75" hidden="false" customHeight="false" outlineLevel="0" collapsed="false">
      <c r="B306" s="9"/>
    </row>
    <row r="307" customFormat="false" ht="15.75" hidden="false" customHeight="false" outlineLevel="0" collapsed="false">
      <c r="B307" s="9"/>
    </row>
    <row r="308" customFormat="false" ht="15.75" hidden="false" customHeight="false" outlineLevel="0" collapsed="false">
      <c r="B308" s="9"/>
    </row>
    <row r="309" customFormat="false" ht="15.75" hidden="false" customHeight="false" outlineLevel="0" collapsed="false">
      <c r="B309" s="9"/>
    </row>
    <row r="310" customFormat="false" ht="15.75" hidden="false" customHeight="false" outlineLevel="0" collapsed="false">
      <c r="B310" s="9"/>
    </row>
    <row r="311" customFormat="false" ht="15.75" hidden="false" customHeight="false" outlineLevel="0" collapsed="false">
      <c r="B311" s="9"/>
    </row>
    <row r="312" customFormat="false" ht="15.75" hidden="false" customHeight="false" outlineLevel="0" collapsed="false">
      <c r="B312" s="9"/>
    </row>
    <row r="313" customFormat="false" ht="15.75" hidden="false" customHeight="false" outlineLevel="0" collapsed="false">
      <c r="B313" s="9"/>
    </row>
    <row r="314" customFormat="false" ht="15.75" hidden="false" customHeight="false" outlineLevel="0" collapsed="false">
      <c r="B314" s="9"/>
    </row>
    <row r="315" customFormat="false" ht="15.75" hidden="false" customHeight="false" outlineLevel="0" collapsed="false">
      <c r="B315" s="9"/>
    </row>
    <row r="316" customFormat="false" ht="15.75" hidden="false" customHeight="false" outlineLevel="0" collapsed="false">
      <c r="B316" s="9"/>
    </row>
    <row r="317" customFormat="false" ht="15.75" hidden="false" customHeight="false" outlineLevel="0" collapsed="false">
      <c r="B317" s="9"/>
    </row>
    <row r="318" customFormat="false" ht="15.75" hidden="false" customHeight="false" outlineLevel="0" collapsed="false">
      <c r="B318" s="9"/>
    </row>
    <row r="319" customFormat="false" ht="15.75" hidden="false" customHeight="false" outlineLevel="0" collapsed="false">
      <c r="B319" s="9"/>
    </row>
    <row r="320" customFormat="false" ht="15.75" hidden="false" customHeight="false" outlineLevel="0" collapsed="false">
      <c r="B320" s="9"/>
    </row>
    <row r="321" customFormat="false" ht="15.75" hidden="false" customHeight="false" outlineLevel="0" collapsed="false">
      <c r="B321" s="9"/>
    </row>
    <row r="322" customFormat="false" ht="15.75" hidden="false" customHeight="false" outlineLevel="0" collapsed="false">
      <c r="B322" s="9"/>
    </row>
    <row r="323" customFormat="false" ht="15.75" hidden="false" customHeight="false" outlineLevel="0" collapsed="false">
      <c r="B323" s="9"/>
    </row>
    <row r="324" customFormat="false" ht="15.75" hidden="false" customHeight="false" outlineLevel="0" collapsed="false">
      <c r="B324" s="9"/>
    </row>
    <row r="325" customFormat="false" ht="15.75" hidden="false" customHeight="false" outlineLevel="0" collapsed="false">
      <c r="B325" s="9"/>
    </row>
    <row r="326" customFormat="false" ht="15.75" hidden="false" customHeight="false" outlineLevel="0" collapsed="false">
      <c r="B326" s="9"/>
    </row>
    <row r="327" customFormat="false" ht="15.75" hidden="false" customHeight="false" outlineLevel="0" collapsed="false">
      <c r="B327" s="9"/>
    </row>
    <row r="328" customFormat="false" ht="15.75" hidden="false" customHeight="false" outlineLevel="0" collapsed="false">
      <c r="B328" s="9"/>
    </row>
    <row r="329" customFormat="false" ht="15.75" hidden="false" customHeight="false" outlineLevel="0" collapsed="false">
      <c r="B329" s="9"/>
    </row>
    <row r="330" customFormat="false" ht="15.75" hidden="false" customHeight="false" outlineLevel="0" collapsed="false">
      <c r="B330" s="9"/>
    </row>
    <row r="331" customFormat="false" ht="15.75" hidden="false" customHeight="false" outlineLevel="0" collapsed="false">
      <c r="B331" s="9"/>
    </row>
    <row r="332" customFormat="false" ht="15.75" hidden="false" customHeight="false" outlineLevel="0" collapsed="false">
      <c r="B332" s="9"/>
    </row>
    <row r="333" customFormat="false" ht="15.75" hidden="false" customHeight="false" outlineLevel="0" collapsed="false">
      <c r="B333" s="9"/>
    </row>
    <row r="334" customFormat="false" ht="15.75" hidden="false" customHeight="false" outlineLevel="0" collapsed="false">
      <c r="B334" s="9"/>
    </row>
    <row r="335" customFormat="false" ht="15.75" hidden="false" customHeight="false" outlineLevel="0" collapsed="false">
      <c r="B335" s="9"/>
    </row>
    <row r="336" customFormat="false" ht="15.75" hidden="false" customHeight="false" outlineLevel="0" collapsed="false">
      <c r="B336" s="9"/>
    </row>
    <row r="337" customFormat="false" ht="15.75" hidden="false" customHeight="false" outlineLevel="0" collapsed="false">
      <c r="B337" s="9"/>
    </row>
    <row r="338" customFormat="false" ht="15.75" hidden="false" customHeight="false" outlineLevel="0" collapsed="false">
      <c r="B338" s="9"/>
    </row>
    <row r="339" customFormat="false" ht="15.75" hidden="false" customHeight="false" outlineLevel="0" collapsed="false">
      <c r="B339" s="9"/>
    </row>
    <row r="340" customFormat="false" ht="15.75" hidden="false" customHeight="false" outlineLevel="0" collapsed="false">
      <c r="B340" s="9"/>
    </row>
    <row r="341" customFormat="false" ht="15.75" hidden="false" customHeight="false" outlineLevel="0" collapsed="false">
      <c r="B341" s="9"/>
    </row>
    <row r="342" customFormat="false" ht="15.75" hidden="false" customHeight="false" outlineLevel="0" collapsed="false">
      <c r="B342" s="9"/>
    </row>
    <row r="343" customFormat="false" ht="15.75" hidden="false" customHeight="false" outlineLevel="0" collapsed="false">
      <c r="B343" s="9"/>
    </row>
    <row r="344" customFormat="false" ht="15.75" hidden="false" customHeight="false" outlineLevel="0" collapsed="false">
      <c r="B344" s="9"/>
    </row>
    <row r="345" customFormat="false" ht="15.75" hidden="false" customHeight="false" outlineLevel="0" collapsed="false">
      <c r="B345" s="9"/>
    </row>
    <row r="346" customFormat="false" ht="15.75" hidden="false" customHeight="false" outlineLevel="0" collapsed="false">
      <c r="B346" s="9"/>
    </row>
    <row r="347" customFormat="false" ht="15.75" hidden="false" customHeight="false" outlineLevel="0" collapsed="false">
      <c r="B347" s="9"/>
    </row>
    <row r="348" customFormat="false" ht="15.75" hidden="false" customHeight="false" outlineLevel="0" collapsed="false">
      <c r="B348" s="9"/>
    </row>
    <row r="349" customFormat="false" ht="15.75" hidden="false" customHeight="false" outlineLevel="0" collapsed="false">
      <c r="B349" s="9"/>
    </row>
    <row r="350" customFormat="false" ht="15.75" hidden="false" customHeight="false" outlineLevel="0" collapsed="false">
      <c r="B350" s="9"/>
    </row>
    <row r="351" customFormat="false" ht="15.75" hidden="false" customHeight="false" outlineLevel="0" collapsed="false">
      <c r="B351" s="9"/>
    </row>
    <row r="352" customFormat="false" ht="15.75" hidden="false" customHeight="false" outlineLevel="0" collapsed="false">
      <c r="B352" s="9"/>
    </row>
    <row r="353" customFormat="false" ht="15.75" hidden="false" customHeight="false" outlineLevel="0" collapsed="false">
      <c r="B353" s="9"/>
    </row>
    <row r="354" customFormat="false" ht="15.75" hidden="false" customHeight="false" outlineLevel="0" collapsed="false">
      <c r="B354" s="9"/>
    </row>
    <row r="355" customFormat="false" ht="15.75" hidden="false" customHeight="false" outlineLevel="0" collapsed="false">
      <c r="B355" s="9"/>
    </row>
    <row r="356" customFormat="false" ht="15.75" hidden="false" customHeight="false" outlineLevel="0" collapsed="false">
      <c r="B356" s="9"/>
    </row>
    <row r="357" customFormat="false" ht="15.75" hidden="false" customHeight="false" outlineLevel="0" collapsed="false">
      <c r="B357" s="9"/>
    </row>
    <row r="358" customFormat="false" ht="15.75" hidden="false" customHeight="false" outlineLevel="0" collapsed="false">
      <c r="B358" s="9"/>
    </row>
    <row r="359" customFormat="false" ht="15.75" hidden="false" customHeight="false" outlineLevel="0" collapsed="false">
      <c r="B359" s="9"/>
    </row>
    <row r="360" customFormat="false" ht="15.75" hidden="false" customHeight="false" outlineLevel="0" collapsed="false">
      <c r="B360" s="9"/>
    </row>
    <row r="361" customFormat="false" ht="15.75" hidden="false" customHeight="false" outlineLevel="0" collapsed="false">
      <c r="B361" s="9"/>
    </row>
    <row r="362" customFormat="false" ht="15.75" hidden="false" customHeight="false" outlineLevel="0" collapsed="false">
      <c r="B362" s="9"/>
    </row>
    <row r="363" customFormat="false" ht="15.75" hidden="false" customHeight="false" outlineLevel="0" collapsed="false">
      <c r="B363" s="9"/>
    </row>
    <row r="364" customFormat="false" ht="15.75" hidden="false" customHeight="false" outlineLevel="0" collapsed="false">
      <c r="B364" s="9"/>
    </row>
    <row r="365" customFormat="false" ht="15.75" hidden="false" customHeight="false" outlineLevel="0" collapsed="false">
      <c r="B365" s="9"/>
    </row>
    <row r="366" customFormat="false" ht="15.75" hidden="false" customHeight="false" outlineLevel="0" collapsed="false">
      <c r="B366" s="9"/>
    </row>
    <row r="367" customFormat="false" ht="15.75" hidden="false" customHeight="false" outlineLevel="0" collapsed="false">
      <c r="B367" s="9"/>
    </row>
    <row r="368" customFormat="false" ht="15.75" hidden="false" customHeight="false" outlineLevel="0" collapsed="false">
      <c r="B368" s="9"/>
    </row>
    <row r="369" customFormat="false" ht="15.75" hidden="false" customHeight="false" outlineLevel="0" collapsed="false">
      <c r="B369" s="9"/>
    </row>
    <row r="370" customFormat="false" ht="15.75" hidden="false" customHeight="false" outlineLevel="0" collapsed="false">
      <c r="B370" s="9"/>
    </row>
    <row r="371" customFormat="false" ht="15.75" hidden="false" customHeight="false" outlineLevel="0" collapsed="false">
      <c r="B371" s="9"/>
    </row>
    <row r="372" customFormat="false" ht="15.75" hidden="false" customHeight="false" outlineLevel="0" collapsed="false">
      <c r="B372" s="9"/>
    </row>
    <row r="373" customFormat="false" ht="15.75" hidden="false" customHeight="false" outlineLevel="0" collapsed="false">
      <c r="B373" s="9"/>
    </row>
    <row r="374" customFormat="false" ht="15.75" hidden="false" customHeight="false" outlineLevel="0" collapsed="false">
      <c r="B374" s="9"/>
    </row>
    <row r="375" customFormat="false" ht="15.75" hidden="false" customHeight="false" outlineLevel="0" collapsed="false">
      <c r="B375" s="9"/>
    </row>
    <row r="376" customFormat="false" ht="15.75" hidden="false" customHeight="false" outlineLevel="0" collapsed="false">
      <c r="B376" s="9"/>
    </row>
    <row r="377" customFormat="false" ht="15.75" hidden="false" customHeight="false" outlineLevel="0" collapsed="false">
      <c r="B377" s="9"/>
    </row>
    <row r="378" customFormat="false" ht="15.75" hidden="false" customHeight="false" outlineLevel="0" collapsed="false">
      <c r="B378" s="9"/>
    </row>
    <row r="379" customFormat="false" ht="15.75" hidden="false" customHeight="false" outlineLevel="0" collapsed="false">
      <c r="B379" s="9"/>
    </row>
    <row r="380" customFormat="false" ht="15.75" hidden="false" customHeight="false" outlineLevel="0" collapsed="false">
      <c r="B380" s="9"/>
    </row>
    <row r="381" customFormat="false" ht="15.75" hidden="false" customHeight="false" outlineLevel="0" collapsed="false">
      <c r="B381" s="9"/>
    </row>
    <row r="382" customFormat="false" ht="15.75" hidden="false" customHeight="false" outlineLevel="0" collapsed="false">
      <c r="B382" s="9"/>
    </row>
    <row r="383" customFormat="false" ht="15.75" hidden="false" customHeight="false" outlineLevel="0" collapsed="false">
      <c r="B383" s="9"/>
    </row>
    <row r="384" customFormat="false" ht="15.75" hidden="false" customHeight="false" outlineLevel="0" collapsed="false">
      <c r="B384" s="9"/>
    </row>
    <row r="385" customFormat="false" ht="15.75" hidden="false" customHeight="false" outlineLevel="0" collapsed="false">
      <c r="B385" s="9"/>
    </row>
    <row r="386" customFormat="false" ht="15.75" hidden="false" customHeight="false" outlineLevel="0" collapsed="false">
      <c r="B386" s="9"/>
    </row>
    <row r="387" customFormat="false" ht="15.75" hidden="false" customHeight="false" outlineLevel="0" collapsed="false">
      <c r="B387" s="9"/>
    </row>
    <row r="388" customFormat="false" ht="15.75" hidden="false" customHeight="false" outlineLevel="0" collapsed="false">
      <c r="B388" s="9"/>
    </row>
    <row r="389" customFormat="false" ht="15.75" hidden="false" customHeight="false" outlineLevel="0" collapsed="false">
      <c r="B389" s="9"/>
    </row>
    <row r="390" customFormat="false" ht="15.75" hidden="false" customHeight="false" outlineLevel="0" collapsed="false">
      <c r="B390" s="9"/>
    </row>
    <row r="391" customFormat="false" ht="15.75" hidden="false" customHeight="false" outlineLevel="0" collapsed="false">
      <c r="B391" s="9"/>
    </row>
    <row r="392" customFormat="false" ht="15.75" hidden="false" customHeight="false" outlineLevel="0" collapsed="false">
      <c r="B392" s="9"/>
    </row>
    <row r="393" customFormat="false" ht="15.75" hidden="false" customHeight="false" outlineLevel="0" collapsed="false">
      <c r="B393" s="9"/>
    </row>
    <row r="394" customFormat="false" ht="15.75" hidden="false" customHeight="false" outlineLevel="0" collapsed="false">
      <c r="B394" s="9"/>
    </row>
    <row r="395" customFormat="false" ht="15.75" hidden="false" customHeight="false" outlineLevel="0" collapsed="false">
      <c r="B395" s="9"/>
    </row>
    <row r="396" customFormat="false" ht="15.75" hidden="false" customHeight="false" outlineLevel="0" collapsed="false">
      <c r="B396" s="9"/>
    </row>
    <row r="397" customFormat="false" ht="15.75" hidden="false" customHeight="false" outlineLevel="0" collapsed="false">
      <c r="B397" s="9"/>
    </row>
    <row r="398" customFormat="false" ht="15.75" hidden="false" customHeight="false" outlineLevel="0" collapsed="false">
      <c r="B398" s="9"/>
    </row>
    <row r="399" customFormat="false" ht="15.75" hidden="false" customHeight="false" outlineLevel="0" collapsed="false">
      <c r="B399" s="9"/>
    </row>
    <row r="400" customFormat="false" ht="15.75" hidden="false" customHeight="false" outlineLevel="0" collapsed="false">
      <c r="B400" s="9"/>
    </row>
    <row r="401" customFormat="false" ht="15.75" hidden="false" customHeight="false" outlineLevel="0" collapsed="false">
      <c r="B401" s="9"/>
    </row>
    <row r="402" customFormat="false" ht="15.75" hidden="false" customHeight="false" outlineLevel="0" collapsed="false">
      <c r="B402" s="9"/>
    </row>
    <row r="403" customFormat="false" ht="15.75" hidden="false" customHeight="false" outlineLevel="0" collapsed="false">
      <c r="B403" s="9"/>
    </row>
    <row r="404" customFormat="false" ht="15.75" hidden="false" customHeight="false" outlineLevel="0" collapsed="false">
      <c r="B404" s="9"/>
    </row>
    <row r="405" customFormat="false" ht="15.75" hidden="false" customHeight="false" outlineLevel="0" collapsed="false">
      <c r="B405" s="9"/>
    </row>
    <row r="406" customFormat="false" ht="15.75" hidden="false" customHeight="false" outlineLevel="0" collapsed="false">
      <c r="B406" s="9"/>
    </row>
    <row r="407" customFormat="false" ht="15.75" hidden="false" customHeight="false" outlineLevel="0" collapsed="false">
      <c r="B407" s="9"/>
    </row>
    <row r="408" customFormat="false" ht="15.75" hidden="false" customHeight="false" outlineLevel="0" collapsed="false">
      <c r="B408" s="9"/>
    </row>
    <row r="409" customFormat="false" ht="15.75" hidden="false" customHeight="false" outlineLevel="0" collapsed="false">
      <c r="B409" s="9"/>
    </row>
    <row r="410" customFormat="false" ht="15.75" hidden="false" customHeight="false" outlineLevel="0" collapsed="false">
      <c r="B410" s="9"/>
    </row>
    <row r="411" customFormat="false" ht="15.75" hidden="false" customHeight="false" outlineLevel="0" collapsed="false">
      <c r="B411" s="9"/>
    </row>
    <row r="412" customFormat="false" ht="15.75" hidden="false" customHeight="false" outlineLevel="0" collapsed="false">
      <c r="B412" s="9"/>
    </row>
    <row r="413" customFormat="false" ht="15.75" hidden="false" customHeight="false" outlineLevel="0" collapsed="false">
      <c r="B413" s="9"/>
    </row>
    <row r="414" customFormat="false" ht="15.75" hidden="false" customHeight="false" outlineLevel="0" collapsed="false">
      <c r="B414" s="9"/>
    </row>
    <row r="415" customFormat="false" ht="15.75" hidden="false" customHeight="false" outlineLevel="0" collapsed="false">
      <c r="B415" s="9"/>
    </row>
    <row r="416" customFormat="false" ht="15.75" hidden="false" customHeight="false" outlineLevel="0" collapsed="false">
      <c r="B416" s="9"/>
    </row>
    <row r="417" customFormat="false" ht="15.75" hidden="false" customHeight="false" outlineLevel="0" collapsed="false">
      <c r="B417" s="9"/>
    </row>
    <row r="418" customFormat="false" ht="15.75" hidden="false" customHeight="false" outlineLevel="0" collapsed="false">
      <c r="B418" s="9"/>
    </row>
    <row r="419" customFormat="false" ht="15.75" hidden="false" customHeight="false" outlineLevel="0" collapsed="false">
      <c r="B419" s="9"/>
    </row>
    <row r="420" customFormat="false" ht="15.75" hidden="false" customHeight="false" outlineLevel="0" collapsed="false">
      <c r="B420" s="9"/>
    </row>
    <row r="421" customFormat="false" ht="15.75" hidden="false" customHeight="false" outlineLevel="0" collapsed="false">
      <c r="B421" s="9"/>
    </row>
    <row r="422" customFormat="false" ht="15.75" hidden="false" customHeight="false" outlineLevel="0" collapsed="false">
      <c r="B422" s="9"/>
    </row>
    <row r="423" customFormat="false" ht="15.75" hidden="false" customHeight="false" outlineLevel="0" collapsed="false">
      <c r="B423" s="9"/>
    </row>
    <row r="424" customFormat="false" ht="15.75" hidden="false" customHeight="false" outlineLevel="0" collapsed="false">
      <c r="B424" s="9"/>
    </row>
    <row r="425" customFormat="false" ht="15.75" hidden="false" customHeight="false" outlineLevel="0" collapsed="false">
      <c r="B425" s="9"/>
    </row>
    <row r="426" customFormat="false" ht="15.75" hidden="false" customHeight="false" outlineLevel="0" collapsed="false">
      <c r="B426" s="9"/>
    </row>
    <row r="427" customFormat="false" ht="15.75" hidden="false" customHeight="false" outlineLevel="0" collapsed="false">
      <c r="B427" s="9"/>
    </row>
    <row r="428" customFormat="false" ht="15.75" hidden="false" customHeight="false" outlineLevel="0" collapsed="false">
      <c r="B428" s="9"/>
    </row>
    <row r="429" customFormat="false" ht="15.75" hidden="false" customHeight="false" outlineLevel="0" collapsed="false">
      <c r="B429" s="9"/>
    </row>
    <row r="430" customFormat="false" ht="15.75" hidden="false" customHeight="false" outlineLevel="0" collapsed="false">
      <c r="B430" s="9"/>
    </row>
    <row r="431" customFormat="false" ht="15.75" hidden="false" customHeight="false" outlineLevel="0" collapsed="false">
      <c r="B431" s="9"/>
    </row>
    <row r="432" customFormat="false" ht="15.75" hidden="false" customHeight="false" outlineLevel="0" collapsed="false">
      <c r="B432" s="9"/>
    </row>
    <row r="433" customFormat="false" ht="15.75" hidden="false" customHeight="false" outlineLevel="0" collapsed="false">
      <c r="B433" s="9"/>
    </row>
    <row r="434" customFormat="false" ht="15.75" hidden="false" customHeight="false" outlineLevel="0" collapsed="false">
      <c r="B434" s="9"/>
    </row>
    <row r="435" customFormat="false" ht="15.75" hidden="false" customHeight="false" outlineLevel="0" collapsed="false">
      <c r="B435" s="9"/>
    </row>
    <row r="436" customFormat="false" ht="15.75" hidden="false" customHeight="false" outlineLevel="0" collapsed="false">
      <c r="B436" s="9"/>
    </row>
    <row r="437" customFormat="false" ht="15.75" hidden="false" customHeight="false" outlineLevel="0" collapsed="false">
      <c r="B437" s="9"/>
    </row>
    <row r="438" customFormat="false" ht="15.75" hidden="false" customHeight="false" outlineLevel="0" collapsed="false">
      <c r="B438" s="9"/>
    </row>
    <row r="439" customFormat="false" ht="15.75" hidden="false" customHeight="false" outlineLevel="0" collapsed="false">
      <c r="B439" s="9"/>
    </row>
    <row r="440" customFormat="false" ht="15.75" hidden="false" customHeight="false" outlineLevel="0" collapsed="false">
      <c r="B440" s="9"/>
    </row>
    <row r="441" customFormat="false" ht="15.75" hidden="false" customHeight="false" outlineLevel="0" collapsed="false">
      <c r="B441" s="9"/>
    </row>
    <row r="442" customFormat="false" ht="15.75" hidden="false" customHeight="false" outlineLevel="0" collapsed="false">
      <c r="B442" s="9"/>
    </row>
    <row r="443" customFormat="false" ht="15.75" hidden="false" customHeight="false" outlineLevel="0" collapsed="false">
      <c r="B443" s="9"/>
    </row>
    <row r="444" customFormat="false" ht="15.75" hidden="false" customHeight="false" outlineLevel="0" collapsed="false">
      <c r="B444" s="9"/>
    </row>
    <row r="445" customFormat="false" ht="15.75" hidden="false" customHeight="false" outlineLevel="0" collapsed="false">
      <c r="B445" s="9"/>
    </row>
    <row r="446" customFormat="false" ht="15.75" hidden="false" customHeight="false" outlineLevel="0" collapsed="false">
      <c r="B446" s="9"/>
    </row>
    <row r="447" customFormat="false" ht="15.75" hidden="false" customHeight="false" outlineLevel="0" collapsed="false">
      <c r="B447" s="9"/>
    </row>
    <row r="448" customFormat="false" ht="15.75" hidden="false" customHeight="false" outlineLevel="0" collapsed="false">
      <c r="B448" s="9"/>
    </row>
    <row r="449" customFormat="false" ht="15.75" hidden="false" customHeight="false" outlineLevel="0" collapsed="false">
      <c r="B449" s="9"/>
    </row>
    <row r="450" customFormat="false" ht="15.75" hidden="false" customHeight="false" outlineLevel="0" collapsed="false">
      <c r="B450" s="9"/>
    </row>
    <row r="451" customFormat="false" ht="15.75" hidden="false" customHeight="false" outlineLevel="0" collapsed="false">
      <c r="B451" s="9"/>
    </row>
    <row r="452" customFormat="false" ht="15.75" hidden="false" customHeight="false" outlineLevel="0" collapsed="false">
      <c r="B452" s="9"/>
    </row>
    <row r="453" customFormat="false" ht="15.75" hidden="false" customHeight="false" outlineLevel="0" collapsed="false">
      <c r="B453" s="9"/>
    </row>
    <row r="454" customFormat="false" ht="15.75" hidden="false" customHeight="false" outlineLevel="0" collapsed="false">
      <c r="B454" s="9"/>
    </row>
    <row r="455" customFormat="false" ht="15.75" hidden="false" customHeight="false" outlineLevel="0" collapsed="false">
      <c r="B455" s="9"/>
    </row>
    <row r="456" customFormat="false" ht="15.75" hidden="false" customHeight="false" outlineLevel="0" collapsed="false">
      <c r="B456" s="9"/>
    </row>
    <row r="457" customFormat="false" ht="15.75" hidden="false" customHeight="false" outlineLevel="0" collapsed="false">
      <c r="B457" s="9"/>
    </row>
    <row r="458" customFormat="false" ht="15.75" hidden="false" customHeight="false" outlineLevel="0" collapsed="false">
      <c r="B458" s="9"/>
    </row>
    <row r="459" customFormat="false" ht="15.75" hidden="false" customHeight="false" outlineLevel="0" collapsed="false">
      <c r="B459" s="9"/>
    </row>
    <row r="460" customFormat="false" ht="15.75" hidden="false" customHeight="false" outlineLevel="0" collapsed="false">
      <c r="B460" s="9"/>
    </row>
    <row r="461" customFormat="false" ht="15.75" hidden="false" customHeight="false" outlineLevel="0" collapsed="false">
      <c r="B461" s="9"/>
    </row>
    <row r="462" customFormat="false" ht="15.75" hidden="false" customHeight="false" outlineLevel="0" collapsed="false">
      <c r="B462" s="9"/>
    </row>
    <row r="463" customFormat="false" ht="15.75" hidden="false" customHeight="false" outlineLevel="0" collapsed="false">
      <c r="B463" s="9"/>
    </row>
    <row r="464" customFormat="false" ht="15.75" hidden="false" customHeight="false" outlineLevel="0" collapsed="false">
      <c r="B464" s="9"/>
    </row>
    <row r="465" customFormat="false" ht="15.75" hidden="false" customHeight="false" outlineLevel="0" collapsed="false">
      <c r="B465" s="9"/>
    </row>
    <row r="466" customFormat="false" ht="15.75" hidden="false" customHeight="false" outlineLevel="0" collapsed="false">
      <c r="B466" s="9"/>
    </row>
    <row r="467" customFormat="false" ht="15.75" hidden="false" customHeight="false" outlineLevel="0" collapsed="false">
      <c r="B467" s="9"/>
    </row>
    <row r="468" customFormat="false" ht="15.75" hidden="false" customHeight="false" outlineLevel="0" collapsed="false">
      <c r="B468" s="9"/>
    </row>
    <row r="469" customFormat="false" ht="15.75" hidden="false" customHeight="false" outlineLevel="0" collapsed="false">
      <c r="B469" s="9"/>
    </row>
    <row r="470" customFormat="false" ht="15.75" hidden="false" customHeight="false" outlineLevel="0" collapsed="false">
      <c r="B470" s="9"/>
    </row>
    <row r="471" customFormat="false" ht="15.75" hidden="false" customHeight="false" outlineLevel="0" collapsed="false">
      <c r="B471" s="9"/>
    </row>
    <row r="472" customFormat="false" ht="15.75" hidden="false" customHeight="false" outlineLevel="0" collapsed="false">
      <c r="B472" s="9"/>
    </row>
    <row r="473" customFormat="false" ht="15.75" hidden="false" customHeight="false" outlineLevel="0" collapsed="false">
      <c r="B473" s="9"/>
    </row>
    <row r="474" customFormat="false" ht="15.75" hidden="false" customHeight="false" outlineLevel="0" collapsed="false">
      <c r="B474" s="9"/>
    </row>
    <row r="475" customFormat="false" ht="15.75" hidden="false" customHeight="false" outlineLevel="0" collapsed="false">
      <c r="B475" s="9"/>
    </row>
    <row r="476" customFormat="false" ht="15.75" hidden="false" customHeight="false" outlineLevel="0" collapsed="false">
      <c r="B476" s="9"/>
    </row>
    <row r="477" customFormat="false" ht="15.75" hidden="false" customHeight="false" outlineLevel="0" collapsed="false">
      <c r="B477" s="9"/>
    </row>
    <row r="478" customFormat="false" ht="15.75" hidden="false" customHeight="false" outlineLevel="0" collapsed="false">
      <c r="B478" s="9"/>
    </row>
    <row r="479" customFormat="false" ht="15.75" hidden="false" customHeight="false" outlineLevel="0" collapsed="false">
      <c r="B479" s="9"/>
    </row>
    <row r="480" customFormat="false" ht="15.75" hidden="false" customHeight="false" outlineLevel="0" collapsed="false">
      <c r="B480" s="9"/>
    </row>
    <row r="481" customFormat="false" ht="15.75" hidden="false" customHeight="false" outlineLevel="0" collapsed="false">
      <c r="B481" s="9"/>
    </row>
    <row r="482" customFormat="false" ht="15.75" hidden="false" customHeight="false" outlineLevel="0" collapsed="false">
      <c r="B482" s="9"/>
    </row>
    <row r="483" customFormat="false" ht="15.75" hidden="false" customHeight="false" outlineLevel="0" collapsed="false">
      <c r="B483" s="9"/>
    </row>
    <row r="484" customFormat="false" ht="15.75" hidden="false" customHeight="false" outlineLevel="0" collapsed="false">
      <c r="B484" s="9"/>
    </row>
    <row r="485" customFormat="false" ht="15.75" hidden="false" customHeight="false" outlineLevel="0" collapsed="false">
      <c r="B485" s="9"/>
    </row>
    <row r="486" customFormat="false" ht="15.75" hidden="false" customHeight="false" outlineLevel="0" collapsed="false">
      <c r="B486" s="9"/>
    </row>
    <row r="487" customFormat="false" ht="15.75" hidden="false" customHeight="false" outlineLevel="0" collapsed="false">
      <c r="B487" s="9"/>
    </row>
    <row r="488" customFormat="false" ht="15.75" hidden="false" customHeight="false" outlineLevel="0" collapsed="false">
      <c r="B488" s="9"/>
    </row>
    <row r="489" customFormat="false" ht="15.75" hidden="false" customHeight="false" outlineLevel="0" collapsed="false">
      <c r="B489" s="9"/>
    </row>
    <row r="490" customFormat="false" ht="15.75" hidden="false" customHeight="false" outlineLevel="0" collapsed="false">
      <c r="B490" s="9"/>
    </row>
    <row r="491" customFormat="false" ht="15.75" hidden="false" customHeight="false" outlineLevel="0" collapsed="false">
      <c r="B491" s="9"/>
    </row>
    <row r="492" customFormat="false" ht="15.75" hidden="false" customHeight="false" outlineLevel="0" collapsed="false">
      <c r="B492" s="9"/>
    </row>
    <row r="493" customFormat="false" ht="15.75" hidden="false" customHeight="false" outlineLevel="0" collapsed="false">
      <c r="B493" s="9"/>
    </row>
    <row r="494" customFormat="false" ht="15.75" hidden="false" customHeight="false" outlineLevel="0" collapsed="false">
      <c r="B494" s="9"/>
    </row>
    <row r="495" customFormat="false" ht="15.75" hidden="false" customHeight="false" outlineLevel="0" collapsed="false">
      <c r="B495" s="9"/>
    </row>
    <row r="496" customFormat="false" ht="15.75" hidden="false" customHeight="false" outlineLevel="0" collapsed="false">
      <c r="B496" s="9"/>
    </row>
    <row r="497" customFormat="false" ht="15.75" hidden="false" customHeight="false" outlineLevel="0" collapsed="false">
      <c r="B497" s="9"/>
    </row>
    <row r="498" customFormat="false" ht="15.75" hidden="false" customHeight="false" outlineLevel="0" collapsed="false">
      <c r="B498" s="9"/>
    </row>
    <row r="499" customFormat="false" ht="15.75" hidden="false" customHeight="false" outlineLevel="0" collapsed="false">
      <c r="B499" s="9"/>
    </row>
    <row r="500" customFormat="false" ht="15.75" hidden="false" customHeight="false" outlineLevel="0" collapsed="false">
      <c r="B500" s="9"/>
    </row>
    <row r="501" customFormat="false" ht="15.75" hidden="false" customHeight="false" outlineLevel="0" collapsed="false">
      <c r="B501" s="9"/>
    </row>
    <row r="502" customFormat="false" ht="15.75" hidden="false" customHeight="false" outlineLevel="0" collapsed="false">
      <c r="B502" s="9"/>
    </row>
    <row r="503" customFormat="false" ht="15.75" hidden="false" customHeight="false" outlineLevel="0" collapsed="false">
      <c r="B503" s="9"/>
    </row>
    <row r="504" customFormat="false" ht="15.75" hidden="false" customHeight="false" outlineLevel="0" collapsed="false">
      <c r="B504" s="9"/>
    </row>
    <row r="505" customFormat="false" ht="15.75" hidden="false" customHeight="false" outlineLevel="0" collapsed="false">
      <c r="B505" s="9"/>
    </row>
    <row r="506" customFormat="false" ht="15.75" hidden="false" customHeight="false" outlineLevel="0" collapsed="false">
      <c r="B506" s="9"/>
    </row>
    <row r="507" customFormat="false" ht="15.75" hidden="false" customHeight="false" outlineLevel="0" collapsed="false">
      <c r="B507" s="9"/>
    </row>
    <row r="508" customFormat="false" ht="15.75" hidden="false" customHeight="false" outlineLevel="0" collapsed="false">
      <c r="B508" s="9"/>
    </row>
    <row r="509" customFormat="false" ht="15.75" hidden="false" customHeight="false" outlineLevel="0" collapsed="false">
      <c r="B509" s="9"/>
    </row>
    <row r="510" customFormat="false" ht="15.75" hidden="false" customHeight="false" outlineLevel="0" collapsed="false">
      <c r="B510" s="9"/>
    </row>
    <row r="511" customFormat="false" ht="15.75" hidden="false" customHeight="false" outlineLevel="0" collapsed="false">
      <c r="B511" s="9"/>
    </row>
    <row r="512" customFormat="false" ht="15.75" hidden="false" customHeight="false" outlineLevel="0" collapsed="false">
      <c r="B512" s="9"/>
    </row>
    <row r="513" customFormat="false" ht="15.75" hidden="false" customHeight="false" outlineLevel="0" collapsed="false">
      <c r="B513" s="9"/>
    </row>
    <row r="514" customFormat="false" ht="15.75" hidden="false" customHeight="false" outlineLevel="0" collapsed="false">
      <c r="B514" s="9"/>
    </row>
    <row r="515" customFormat="false" ht="15.75" hidden="false" customHeight="false" outlineLevel="0" collapsed="false">
      <c r="B515" s="9"/>
    </row>
    <row r="516" customFormat="false" ht="15.75" hidden="false" customHeight="false" outlineLevel="0" collapsed="false">
      <c r="B516" s="9"/>
    </row>
    <row r="517" customFormat="false" ht="15.75" hidden="false" customHeight="false" outlineLevel="0" collapsed="false">
      <c r="B517" s="9"/>
    </row>
    <row r="518" customFormat="false" ht="15.75" hidden="false" customHeight="false" outlineLevel="0" collapsed="false">
      <c r="B518" s="9"/>
    </row>
    <row r="519" customFormat="false" ht="15.75" hidden="false" customHeight="false" outlineLevel="0" collapsed="false">
      <c r="B519" s="9"/>
    </row>
    <row r="520" customFormat="false" ht="15.75" hidden="false" customHeight="false" outlineLevel="0" collapsed="false">
      <c r="B520" s="9"/>
    </row>
    <row r="521" customFormat="false" ht="15.75" hidden="false" customHeight="false" outlineLevel="0" collapsed="false">
      <c r="B521" s="9"/>
    </row>
    <row r="522" customFormat="false" ht="15.75" hidden="false" customHeight="false" outlineLevel="0" collapsed="false">
      <c r="B522" s="9"/>
    </row>
    <row r="523" customFormat="false" ht="15.75" hidden="false" customHeight="false" outlineLevel="0" collapsed="false">
      <c r="B523" s="9"/>
    </row>
    <row r="524" customFormat="false" ht="15.75" hidden="false" customHeight="false" outlineLevel="0" collapsed="false">
      <c r="B524" s="9"/>
    </row>
    <row r="525" customFormat="false" ht="15.75" hidden="false" customHeight="false" outlineLevel="0" collapsed="false">
      <c r="B525" s="9"/>
    </row>
    <row r="526" customFormat="false" ht="15.75" hidden="false" customHeight="false" outlineLevel="0" collapsed="false">
      <c r="B526" s="9"/>
    </row>
    <row r="527" customFormat="false" ht="15.75" hidden="false" customHeight="false" outlineLevel="0" collapsed="false">
      <c r="B527" s="9"/>
    </row>
    <row r="528" customFormat="false" ht="15.75" hidden="false" customHeight="false" outlineLevel="0" collapsed="false">
      <c r="B528" s="9"/>
    </row>
    <row r="529" customFormat="false" ht="15.75" hidden="false" customHeight="false" outlineLevel="0" collapsed="false">
      <c r="B529" s="9"/>
    </row>
    <row r="530" customFormat="false" ht="15.75" hidden="false" customHeight="false" outlineLevel="0" collapsed="false">
      <c r="B530" s="9"/>
    </row>
    <row r="531" customFormat="false" ht="15.75" hidden="false" customHeight="false" outlineLevel="0" collapsed="false">
      <c r="B531" s="9"/>
    </row>
    <row r="532" customFormat="false" ht="15.75" hidden="false" customHeight="false" outlineLevel="0" collapsed="false">
      <c r="B532" s="9"/>
    </row>
    <row r="533" customFormat="false" ht="15.75" hidden="false" customHeight="false" outlineLevel="0" collapsed="false">
      <c r="B533" s="9"/>
    </row>
    <row r="534" customFormat="false" ht="15.75" hidden="false" customHeight="false" outlineLevel="0" collapsed="false">
      <c r="B534" s="9"/>
    </row>
    <row r="535" customFormat="false" ht="15.75" hidden="false" customHeight="false" outlineLevel="0" collapsed="false">
      <c r="B535" s="9"/>
    </row>
    <row r="536" customFormat="false" ht="15.75" hidden="false" customHeight="false" outlineLevel="0" collapsed="false">
      <c r="B536" s="9"/>
    </row>
    <row r="537" customFormat="false" ht="15.75" hidden="false" customHeight="false" outlineLevel="0" collapsed="false">
      <c r="B537" s="9"/>
    </row>
    <row r="538" customFormat="false" ht="15.75" hidden="false" customHeight="false" outlineLevel="0" collapsed="false">
      <c r="B538" s="9"/>
    </row>
    <row r="539" customFormat="false" ht="15.75" hidden="false" customHeight="false" outlineLevel="0" collapsed="false">
      <c r="B539" s="9"/>
    </row>
    <row r="540" customFormat="false" ht="15.75" hidden="false" customHeight="false" outlineLevel="0" collapsed="false">
      <c r="B540" s="9"/>
    </row>
    <row r="541" customFormat="false" ht="15.75" hidden="false" customHeight="false" outlineLevel="0" collapsed="false">
      <c r="B541" s="9"/>
    </row>
    <row r="542" customFormat="false" ht="15.75" hidden="false" customHeight="false" outlineLevel="0" collapsed="false">
      <c r="B542" s="9"/>
    </row>
    <row r="543" customFormat="false" ht="15.75" hidden="false" customHeight="false" outlineLevel="0" collapsed="false">
      <c r="B543" s="9"/>
    </row>
    <row r="544" customFormat="false" ht="15.75" hidden="false" customHeight="false" outlineLevel="0" collapsed="false">
      <c r="B544" s="9"/>
    </row>
    <row r="545" customFormat="false" ht="15.75" hidden="false" customHeight="false" outlineLevel="0" collapsed="false">
      <c r="B545" s="9"/>
    </row>
    <row r="546" customFormat="false" ht="15.75" hidden="false" customHeight="false" outlineLevel="0" collapsed="false">
      <c r="B546" s="9"/>
    </row>
    <row r="547" customFormat="false" ht="15.75" hidden="false" customHeight="false" outlineLevel="0" collapsed="false">
      <c r="B547" s="9"/>
    </row>
    <row r="548" customFormat="false" ht="15.75" hidden="false" customHeight="false" outlineLevel="0" collapsed="false">
      <c r="B548" s="9"/>
    </row>
    <row r="549" customFormat="false" ht="15.75" hidden="false" customHeight="false" outlineLevel="0" collapsed="false">
      <c r="B549" s="9"/>
    </row>
    <row r="550" customFormat="false" ht="15.75" hidden="false" customHeight="false" outlineLevel="0" collapsed="false">
      <c r="B550" s="9"/>
    </row>
    <row r="551" customFormat="false" ht="15.75" hidden="false" customHeight="false" outlineLevel="0" collapsed="false">
      <c r="B551" s="9"/>
    </row>
    <row r="552" customFormat="false" ht="15.75" hidden="false" customHeight="false" outlineLevel="0" collapsed="false">
      <c r="B552" s="9"/>
    </row>
    <row r="553" customFormat="false" ht="15.75" hidden="false" customHeight="false" outlineLevel="0" collapsed="false">
      <c r="B553" s="9"/>
    </row>
    <row r="554" customFormat="false" ht="15.75" hidden="false" customHeight="false" outlineLevel="0" collapsed="false">
      <c r="B554" s="9"/>
    </row>
    <row r="555" customFormat="false" ht="15.75" hidden="false" customHeight="false" outlineLevel="0" collapsed="false">
      <c r="B555" s="9"/>
    </row>
    <row r="556" customFormat="false" ht="15.75" hidden="false" customHeight="false" outlineLevel="0" collapsed="false">
      <c r="B556" s="9"/>
    </row>
    <row r="557" customFormat="false" ht="15.75" hidden="false" customHeight="false" outlineLevel="0" collapsed="false">
      <c r="B557" s="9"/>
    </row>
    <row r="558" customFormat="false" ht="15.75" hidden="false" customHeight="false" outlineLevel="0" collapsed="false">
      <c r="B558" s="9"/>
    </row>
    <row r="559" customFormat="false" ht="15.75" hidden="false" customHeight="false" outlineLevel="0" collapsed="false">
      <c r="B559" s="9"/>
    </row>
    <row r="560" customFormat="false" ht="15.75" hidden="false" customHeight="false" outlineLevel="0" collapsed="false">
      <c r="B560" s="9"/>
    </row>
    <row r="561" customFormat="false" ht="15.75" hidden="false" customHeight="false" outlineLevel="0" collapsed="false">
      <c r="B561" s="9"/>
    </row>
    <row r="562" customFormat="false" ht="15.75" hidden="false" customHeight="false" outlineLevel="0" collapsed="false">
      <c r="B562" s="9"/>
    </row>
    <row r="563" customFormat="false" ht="15.75" hidden="false" customHeight="false" outlineLevel="0" collapsed="false">
      <c r="B563" s="9"/>
    </row>
    <row r="564" customFormat="false" ht="15.75" hidden="false" customHeight="false" outlineLevel="0" collapsed="false">
      <c r="B564" s="9"/>
    </row>
    <row r="565" customFormat="false" ht="15.75" hidden="false" customHeight="false" outlineLevel="0" collapsed="false">
      <c r="B565" s="9"/>
    </row>
    <row r="566" customFormat="false" ht="15.75" hidden="false" customHeight="false" outlineLevel="0" collapsed="false">
      <c r="B566" s="9"/>
    </row>
    <row r="567" customFormat="false" ht="15.75" hidden="false" customHeight="false" outlineLevel="0" collapsed="false">
      <c r="B567" s="9"/>
    </row>
    <row r="568" customFormat="false" ht="15.75" hidden="false" customHeight="false" outlineLevel="0" collapsed="false">
      <c r="B568" s="9"/>
    </row>
    <row r="569" customFormat="false" ht="15.75" hidden="false" customHeight="false" outlineLevel="0" collapsed="false">
      <c r="B569" s="9"/>
    </row>
    <row r="570" customFormat="false" ht="15.75" hidden="false" customHeight="false" outlineLevel="0" collapsed="false">
      <c r="B570" s="9"/>
    </row>
    <row r="571" customFormat="false" ht="15.75" hidden="false" customHeight="false" outlineLevel="0" collapsed="false">
      <c r="B571" s="9"/>
    </row>
    <row r="572" customFormat="false" ht="15.75" hidden="false" customHeight="false" outlineLevel="0" collapsed="false">
      <c r="B572" s="9"/>
    </row>
    <row r="573" customFormat="false" ht="15.75" hidden="false" customHeight="false" outlineLevel="0" collapsed="false">
      <c r="B573" s="9"/>
    </row>
    <row r="574" customFormat="false" ht="15.75" hidden="false" customHeight="false" outlineLevel="0" collapsed="false">
      <c r="B574" s="9"/>
    </row>
    <row r="575" customFormat="false" ht="15.75" hidden="false" customHeight="false" outlineLevel="0" collapsed="false">
      <c r="B575" s="9"/>
    </row>
    <row r="576" customFormat="false" ht="15.75" hidden="false" customHeight="false" outlineLevel="0" collapsed="false">
      <c r="B576" s="9"/>
    </row>
    <row r="577" customFormat="false" ht="15.75" hidden="false" customHeight="false" outlineLevel="0" collapsed="false">
      <c r="B577" s="9"/>
    </row>
    <row r="578" customFormat="false" ht="15.75" hidden="false" customHeight="false" outlineLevel="0" collapsed="false">
      <c r="B578" s="9"/>
    </row>
    <row r="579" customFormat="false" ht="15.75" hidden="false" customHeight="false" outlineLevel="0" collapsed="false">
      <c r="B579" s="9"/>
    </row>
    <row r="580" customFormat="false" ht="15.75" hidden="false" customHeight="false" outlineLevel="0" collapsed="false">
      <c r="B580" s="9"/>
    </row>
    <row r="581" customFormat="false" ht="15.75" hidden="false" customHeight="false" outlineLevel="0" collapsed="false">
      <c r="B581" s="9"/>
    </row>
    <row r="582" customFormat="false" ht="15.75" hidden="false" customHeight="false" outlineLevel="0" collapsed="false">
      <c r="B582" s="9"/>
    </row>
    <row r="583" customFormat="false" ht="15.75" hidden="false" customHeight="false" outlineLevel="0" collapsed="false">
      <c r="B583" s="9"/>
    </row>
    <row r="584" customFormat="false" ht="15.75" hidden="false" customHeight="false" outlineLevel="0" collapsed="false">
      <c r="B584" s="9"/>
    </row>
    <row r="585" customFormat="false" ht="15.75" hidden="false" customHeight="false" outlineLevel="0" collapsed="false">
      <c r="B585" s="9"/>
    </row>
    <row r="586" customFormat="false" ht="15.75" hidden="false" customHeight="false" outlineLevel="0" collapsed="false">
      <c r="B586" s="9"/>
    </row>
    <row r="587" customFormat="false" ht="15.75" hidden="false" customHeight="false" outlineLevel="0" collapsed="false">
      <c r="B587" s="9"/>
    </row>
    <row r="588" customFormat="false" ht="15.75" hidden="false" customHeight="false" outlineLevel="0" collapsed="false">
      <c r="B588" s="9"/>
    </row>
    <row r="589" customFormat="false" ht="15.75" hidden="false" customHeight="false" outlineLevel="0" collapsed="false">
      <c r="B589" s="9"/>
    </row>
    <row r="590" customFormat="false" ht="15.75" hidden="false" customHeight="false" outlineLevel="0" collapsed="false">
      <c r="B590" s="9"/>
    </row>
    <row r="591" customFormat="false" ht="15.75" hidden="false" customHeight="false" outlineLevel="0" collapsed="false">
      <c r="B591" s="9"/>
    </row>
    <row r="592" customFormat="false" ht="15.75" hidden="false" customHeight="false" outlineLevel="0" collapsed="false">
      <c r="B592" s="9"/>
    </row>
    <row r="593" customFormat="false" ht="15.75" hidden="false" customHeight="false" outlineLevel="0" collapsed="false">
      <c r="B593" s="9"/>
    </row>
    <row r="594" customFormat="false" ht="15.75" hidden="false" customHeight="false" outlineLevel="0" collapsed="false">
      <c r="B594" s="9"/>
    </row>
    <row r="595" customFormat="false" ht="15.75" hidden="false" customHeight="false" outlineLevel="0" collapsed="false">
      <c r="B595" s="9"/>
    </row>
    <row r="596" customFormat="false" ht="15.75" hidden="false" customHeight="false" outlineLevel="0" collapsed="false">
      <c r="B596" s="9"/>
    </row>
    <row r="597" customFormat="false" ht="15.75" hidden="false" customHeight="false" outlineLevel="0" collapsed="false">
      <c r="B597" s="9"/>
    </row>
    <row r="598" customFormat="false" ht="15.75" hidden="false" customHeight="false" outlineLevel="0" collapsed="false">
      <c r="B598" s="9"/>
    </row>
    <row r="599" customFormat="false" ht="15.75" hidden="false" customHeight="false" outlineLevel="0" collapsed="false">
      <c r="B599" s="9"/>
    </row>
    <row r="600" customFormat="false" ht="15.75" hidden="false" customHeight="false" outlineLevel="0" collapsed="false">
      <c r="B600" s="9"/>
    </row>
    <row r="601" customFormat="false" ht="15.75" hidden="false" customHeight="false" outlineLevel="0" collapsed="false">
      <c r="B601" s="9"/>
    </row>
    <row r="602" customFormat="false" ht="15.75" hidden="false" customHeight="false" outlineLevel="0" collapsed="false">
      <c r="B602" s="9"/>
    </row>
    <row r="603" customFormat="false" ht="15.75" hidden="false" customHeight="false" outlineLevel="0" collapsed="false">
      <c r="B603" s="9"/>
    </row>
    <row r="604" customFormat="false" ht="15.75" hidden="false" customHeight="false" outlineLevel="0" collapsed="false">
      <c r="B604" s="9"/>
    </row>
    <row r="605" customFormat="false" ht="15.75" hidden="false" customHeight="false" outlineLevel="0" collapsed="false">
      <c r="B605" s="9"/>
    </row>
    <row r="606" customFormat="false" ht="15.75" hidden="false" customHeight="false" outlineLevel="0" collapsed="false">
      <c r="B606" s="9"/>
    </row>
    <row r="607" customFormat="false" ht="15.75" hidden="false" customHeight="false" outlineLevel="0" collapsed="false">
      <c r="B607" s="9"/>
    </row>
    <row r="608" customFormat="false" ht="15.75" hidden="false" customHeight="false" outlineLevel="0" collapsed="false">
      <c r="B608" s="9"/>
    </row>
    <row r="609" customFormat="false" ht="15.75" hidden="false" customHeight="false" outlineLevel="0" collapsed="false">
      <c r="B609" s="9"/>
    </row>
    <row r="610" customFormat="false" ht="15.75" hidden="false" customHeight="false" outlineLevel="0" collapsed="false">
      <c r="B610" s="9"/>
    </row>
    <row r="611" customFormat="false" ht="15.75" hidden="false" customHeight="false" outlineLevel="0" collapsed="false">
      <c r="B611" s="9"/>
    </row>
    <row r="612" customFormat="false" ht="15.75" hidden="false" customHeight="false" outlineLevel="0" collapsed="false">
      <c r="B612" s="9"/>
    </row>
    <row r="613" customFormat="false" ht="15.75" hidden="false" customHeight="false" outlineLevel="0" collapsed="false">
      <c r="B613" s="9"/>
    </row>
    <row r="614" customFormat="false" ht="15.75" hidden="false" customHeight="false" outlineLevel="0" collapsed="false">
      <c r="B614" s="9"/>
    </row>
    <row r="615" customFormat="false" ht="15.75" hidden="false" customHeight="false" outlineLevel="0" collapsed="false">
      <c r="B615" s="9"/>
    </row>
    <row r="616" customFormat="false" ht="15.75" hidden="false" customHeight="false" outlineLevel="0" collapsed="false">
      <c r="B616" s="9"/>
    </row>
    <row r="617" customFormat="false" ht="15.75" hidden="false" customHeight="false" outlineLevel="0" collapsed="false">
      <c r="B617" s="9"/>
    </row>
    <row r="618" customFormat="false" ht="15.75" hidden="false" customHeight="false" outlineLevel="0" collapsed="false">
      <c r="B618" s="9"/>
    </row>
    <row r="619" customFormat="false" ht="15.75" hidden="false" customHeight="false" outlineLevel="0" collapsed="false">
      <c r="B619" s="9"/>
    </row>
    <row r="620" customFormat="false" ht="15.75" hidden="false" customHeight="false" outlineLevel="0" collapsed="false">
      <c r="B620" s="9"/>
    </row>
    <row r="621" customFormat="false" ht="15.75" hidden="false" customHeight="false" outlineLevel="0" collapsed="false">
      <c r="B621" s="9"/>
    </row>
    <row r="622" customFormat="false" ht="15.75" hidden="false" customHeight="false" outlineLevel="0" collapsed="false">
      <c r="B622" s="9"/>
    </row>
    <row r="623" customFormat="false" ht="15.75" hidden="false" customHeight="false" outlineLevel="0" collapsed="false">
      <c r="B623" s="9"/>
    </row>
    <row r="624" customFormat="false" ht="15.75" hidden="false" customHeight="false" outlineLevel="0" collapsed="false">
      <c r="B624" s="9"/>
    </row>
    <row r="625" customFormat="false" ht="15.75" hidden="false" customHeight="false" outlineLevel="0" collapsed="false">
      <c r="B625" s="9"/>
    </row>
    <row r="626" customFormat="false" ht="15.75" hidden="false" customHeight="false" outlineLevel="0" collapsed="false">
      <c r="B626" s="9"/>
    </row>
    <row r="627" customFormat="false" ht="15.75" hidden="false" customHeight="false" outlineLevel="0" collapsed="false">
      <c r="B627" s="9"/>
    </row>
    <row r="628" customFormat="false" ht="15.75" hidden="false" customHeight="false" outlineLevel="0" collapsed="false">
      <c r="B628" s="9"/>
    </row>
    <row r="629" customFormat="false" ht="15.75" hidden="false" customHeight="false" outlineLevel="0" collapsed="false">
      <c r="B629" s="9"/>
    </row>
    <row r="630" customFormat="false" ht="15.75" hidden="false" customHeight="false" outlineLevel="0" collapsed="false">
      <c r="B630" s="9"/>
    </row>
    <row r="631" customFormat="false" ht="15.75" hidden="false" customHeight="false" outlineLevel="0" collapsed="false">
      <c r="B631" s="9"/>
    </row>
    <row r="632" customFormat="false" ht="15.75" hidden="false" customHeight="false" outlineLevel="0" collapsed="false">
      <c r="B632" s="9"/>
    </row>
    <row r="633" customFormat="false" ht="15.75" hidden="false" customHeight="false" outlineLevel="0" collapsed="false">
      <c r="B633" s="9"/>
    </row>
    <row r="634" customFormat="false" ht="15.75" hidden="false" customHeight="false" outlineLevel="0" collapsed="false">
      <c r="B634" s="9"/>
    </row>
    <row r="635" customFormat="false" ht="15.75" hidden="false" customHeight="false" outlineLevel="0" collapsed="false">
      <c r="B635" s="9"/>
    </row>
    <row r="636" customFormat="false" ht="15.75" hidden="false" customHeight="false" outlineLevel="0" collapsed="false">
      <c r="B636" s="9"/>
    </row>
    <row r="637" customFormat="false" ht="15.75" hidden="false" customHeight="false" outlineLevel="0" collapsed="false">
      <c r="B637" s="9"/>
    </row>
    <row r="638" customFormat="false" ht="15.75" hidden="false" customHeight="false" outlineLevel="0" collapsed="false">
      <c r="B638" s="9"/>
    </row>
    <row r="639" customFormat="false" ht="15.75" hidden="false" customHeight="false" outlineLevel="0" collapsed="false">
      <c r="B639" s="9"/>
    </row>
    <row r="640" customFormat="false" ht="15.75" hidden="false" customHeight="false" outlineLevel="0" collapsed="false">
      <c r="B640" s="9"/>
    </row>
    <row r="641" customFormat="false" ht="15.75" hidden="false" customHeight="false" outlineLevel="0" collapsed="false">
      <c r="B641" s="9"/>
    </row>
    <row r="642" customFormat="false" ht="15.75" hidden="false" customHeight="false" outlineLevel="0" collapsed="false">
      <c r="B642" s="9"/>
    </row>
    <row r="643" customFormat="false" ht="15.75" hidden="false" customHeight="false" outlineLevel="0" collapsed="false">
      <c r="B643" s="9"/>
    </row>
    <row r="644" customFormat="false" ht="15.75" hidden="false" customHeight="false" outlineLevel="0" collapsed="false">
      <c r="B644" s="9"/>
    </row>
    <row r="645" customFormat="false" ht="15.75" hidden="false" customHeight="false" outlineLevel="0" collapsed="false">
      <c r="B645" s="9"/>
    </row>
    <row r="646" customFormat="false" ht="15.75" hidden="false" customHeight="false" outlineLevel="0" collapsed="false">
      <c r="B646" s="9"/>
    </row>
    <row r="647" customFormat="false" ht="15.75" hidden="false" customHeight="false" outlineLevel="0" collapsed="false">
      <c r="B647" s="9"/>
    </row>
    <row r="648" customFormat="false" ht="15.75" hidden="false" customHeight="false" outlineLevel="0" collapsed="false">
      <c r="B648" s="9"/>
    </row>
    <row r="649" customFormat="false" ht="15.75" hidden="false" customHeight="false" outlineLevel="0" collapsed="false">
      <c r="B649" s="9"/>
    </row>
    <row r="650" customFormat="false" ht="15.75" hidden="false" customHeight="false" outlineLevel="0" collapsed="false">
      <c r="B650" s="9"/>
    </row>
    <row r="651" customFormat="false" ht="15.75" hidden="false" customHeight="false" outlineLevel="0" collapsed="false">
      <c r="B651" s="9"/>
    </row>
    <row r="652" customFormat="false" ht="15.75" hidden="false" customHeight="false" outlineLevel="0" collapsed="false">
      <c r="B652" s="9"/>
    </row>
    <row r="653" customFormat="false" ht="15.75" hidden="false" customHeight="false" outlineLevel="0" collapsed="false">
      <c r="B653" s="9"/>
    </row>
    <row r="654" customFormat="false" ht="15.75" hidden="false" customHeight="false" outlineLevel="0" collapsed="false">
      <c r="B654" s="9"/>
    </row>
    <row r="655" customFormat="false" ht="15.75" hidden="false" customHeight="false" outlineLevel="0" collapsed="false">
      <c r="B655" s="9"/>
    </row>
    <row r="656" customFormat="false" ht="15.75" hidden="false" customHeight="false" outlineLevel="0" collapsed="false">
      <c r="B656" s="9"/>
    </row>
    <row r="657" customFormat="false" ht="15.75" hidden="false" customHeight="false" outlineLevel="0" collapsed="false">
      <c r="B657" s="9"/>
    </row>
    <row r="658" customFormat="false" ht="15.75" hidden="false" customHeight="false" outlineLevel="0" collapsed="false">
      <c r="B658" s="9"/>
    </row>
    <row r="659" customFormat="false" ht="15.75" hidden="false" customHeight="false" outlineLevel="0" collapsed="false">
      <c r="B659" s="9"/>
    </row>
    <row r="660" customFormat="false" ht="15.75" hidden="false" customHeight="false" outlineLevel="0" collapsed="false">
      <c r="B660" s="9"/>
    </row>
    <row r="661" customFormat="false" ht="15.75" hidden="false" customHeight="false" outlineLevel="0" collapsed="false">
      <c r="B661" s="9"/>
    </row>
    <row r="662" customFormat="false" ht="15.75" hidden="false" customHeight="false" outlineLevel="0" collapsed="false">
      <c r="B662" s="9"/>
    </row>
    <row r="663" customFormat="false" ht="15.75" hidden="false" customHeight="false" outlineLevel="0" collapsed="false">
      <c r="B663" s="9"/>
    </row>
    <row r="664" customFormat="false" ht="15.75" hidden="false" customHeight="false" outlineLevel="0" collapsed="false">
      <c r="B664" s="9"/>
    </row>
    <row r="665" customFormat="false" ht="15.75" hidden="false" customHeight="false" outlineLevel="0" collapsed="false">
      <c r="B665" s="9"/>
    </row>
    <row r="666" customFormat="false" ht="15.75" hidden="false" customHeight="false" outlineLevel="0" collapsed="false">
      <c r="B666" s="9"/>
    </row>
    <row r="667" customFormat="false" ht="15.75" hidden="false" customHeight="false" outlineLevel="0" collapsed="false">
      <c r="B667" s="9"/>
    </row>
    <row r="668" customFormat="false" ht="15.75" hidden="false" customHeight="false" outlineLevel="0" collapsed="false">
      <c r="B668" s="9"/>
    </row>
    <row r="669" customFormat="false" ht="15.75" hidden="false" customHeight="false" outlineLevel="0" collapsed="false">
      <c r="B669" s="9"/>
    </row>
    <row r="670" customFormat="false" ht="15.75" hidden="false" customHeight="false" outlineLevel="0" collapsed="false">
      <c r="B670" s="9"/>
    </row>
    <row r="671" customFormat="false" ht="15.75" hidden="false" customHeight="false" outlineLevel="0" collapsed="false">
      <c r="B671" s="9"/>
    </row>
    <row r="672" customFormat="false" ht="15.75" hidden="false" customHeight="false" outlineLevel="0" collapsed="false">
      <c r="B672" s="9"/>
    </row>
    <row r="673" customFormat="false" ht="15.75" hidden="false" customHeight="false" outlineLevel="0" collapsed="false">
      <c r="B673" s="9"/>
    </row>
    <row r="674" customFormat="false" ht="15.75" hidden="false" customHeight="false" outlineLevel="0" collapsed="false">
      <c r="B674" s="9"/>
    </row>
    <row r="675" customFormat="false" ht="15.75" hidden="false" customHeight="false" outlineLevel="0" collapsed="false">
      <c r="B675" s="9"/>
    </row>
    <row r="676" customFormat="false" ht="15.75" hidden="false" customHeight="false" outlineLevel="0" collapsed="false">
      <c r="B676" s="9"/>
    </row>
    <row r="677" customFormat="false" ht="15.75" hidden="false" customHeight="false" outlineLevel="0" collapsed="false">
      <c r="B677" s="9"/>
    </row>
    <row r="678" customFormat="false" ht="15.75" hidden="false" customHeight="false" outlineLevel="0" collapsed="false">
      <c r="B678" s="9"/>
    </row>
    <row r="679" customFormat="false" ht="15.75" hidden="false" customHeight="false" outlineLevel="0" collapsed="false">
      <c r="B679" s="9"/>
    </row>
    <row r="680" customFormat="false" ht="15.75" hidden="false" customHeight="false" outlineLevel="0" collapsed="false">
      <c r="B680" s="9"/>
    </row>
    <row r="681" customFormat="false" ht="15.75" hidden="false" customHeight="false" outlineLevel="0" collapsed="false">
      <c r="B681" s="9"/>
    </row>
    <row r="682" customFormat="false" ht="15.75" hidden="false" customHeight="false" outlineLevel="0" collapsed="false">
      <c r="B682" s="9"/>
    </row>
    <row r="683" customFormat="false" ht="15.75" hidden="false" customHeight="false" outlineLevel="0" collapsed="false">
      <c r="B683" s="9"/>
    </row>
    <row r="684" customFormat="false" ht="15.75" hidden="false" customHeight="false" outlineLevel="0" collapsed="false">
      <c r="B684" s="9"/>
    </row>
    <row r="685" customFormat="false" ht="15.75" hidden="false" customHeight="false" outlineLevel="0" collapsed="false">
      <c r="B685" s="9"/>
    </row>
    <row r="686" customFormat="false" ht="15.75" hidden="false" customHeight="false" outlineLevel="0" collapsed="false">
      <c r="B686" s="9"/>
    </row>
    <row r="687" customFormat="false" ht="15.75" hidden="false" customHeight="false" outlineLevel="0" collapsed="false">
      <c r="B687" s="9"/>
    </row>
    <row r="688" customFormat="false" ht="15.75" hidden="false" customHeight="false" outlineLevel="0" collapsed="false">
      <c r="B688" s="9"/>
    </row>
    <row r="689" customFormat="false" ht="15.75" hidden="false" customHeight="false" outlineLevel="0" collapsed="false">
      <c r="B689" s="9"/>
    </row>
    <row r="690" customFormat="false" ht="15.75" hidden="false" customHeight="false" outlineLevel="0" collapsed="false">
      <c r="B690" s="9"/>
    </row>
    <row r="691" customFormat="false" ht="15.75" hidden="false" customHeight="false" outlineLevel="0" collapsed="false">
      <c r="B691" s="9"/>
    </row>
    <row r="692" customFormat="false" ht="15.75" hidden="false" customHeight="false" outlineLevel="0" collapsed="false">
      <c r="B692" s="9"/>
    </row>
    <row r="693" customFormat="false" ht="15.75" hidden="false" customHeight="false" outlineLevel="0" collapsed="false">
      <c r="B693" s="9"/>
    </row>
    <row r="694" customFormat="false" ht="15.75" hidden="false" customHeight="false" outlineLevel="0" collapsed="false">
      <c r="B694" s="9"/>
    </row>
    <row r="695" customFormat="false" ht="15.75" hidden="false" customHeight="false" outlineLevel="0" collapsed="false">
      <c r="B695" s="9"/>
    </row>
    <row r="696" customFormat="false" ht="15.75" hidden="false" customHeight="false" outlineLevel="0" collapsed="false">
      <c r="B696" s="9"/>
    </row>
    <row r="697" customFormat="false" ht="15.75" hidden="false" customHeight="false" outlineLevel="0" collapsed="false">
      <c r="B697" s="9"/>
    </row>
    <row r="698" customFormat="false" ht="15.75" hidden="false" customHeight="false" outlineLevel="0" collapsed="false">
      <c r="B698" s="9"/>
    </row>
    <row r="699" customFormat="false" ht="15.75" hidden="false" customHeight="false" outlineLevel="0" collapsed="false">
      <c r="B699" s="9"/>
    </row>
    <row r="700" customFormat="false" ht="15.75" hidden="false" customHeight="false" outlineLevel="0" collapsed="false">
      <c r="B700" s="9"/>
    </row>
    <row r="701" customFormat="false" ht="15.75" hidden="false" customHeight="false" outlineLevel="0" collapsed="false">
      <c r="B701" s="9"/>
    </row>
    <row r="702" customFormat="false" ht="15.75" hidden="false" customHeight="false" outlineLevel="0" collapsed="false">
      <c r="B702" s="9"/>
    </row>
    <row r="703" customFormat="false" ht="15.75" hidden="false" customHeight="false" outlineLevel="0" collapsed="false">
      <c r="B703" s="9"/>
    </row>
    <row r="704" customFormat="false" ht="15.75" hidden="false" customHeight="false" outlineLevel="0" collapsed="false">
      <c r="B704" s="9"/>
    </row>
    <row r="705" customFormat="false" ht="15.75" hidden="false" customHeight="false" outlineLevel="0" collapsed="false">
      <c r="B705" s="9"/>
    </row>
    <row r="706" customFormat="false" ht="15.75" hidden="false" customHeight="false" outlineLevel="0" collapsed="false">
      <c r="B706" s="9"/>
    </row>
    <row r="707" customFormat="false" ht="15.75" hidden="false" customHeight="false" outlineLevel="0" collapsed="false">
      <c r="B707" s="9"/>
    </row>
    <row r="708" customFormat="false" ht="15.75" hidden="false" customHeight="false" outlineLevel="0" collapsed="false">
      <c r="B708" s="9"/>
    </row>
    <row r="709" customFormat="false" ht="15.75" hidden="false" customHeight="false" outlineLevel="0" collapsed="false">
      <c r="B709" s="9"/>
    </row>
    <row r="710" customFormat="false" ht="15.75" hidden="false" customHeight="false" outlineLevel="0" collapsed="false">
      <c r="B710" s="9"/>
    </row>
    <row r="711" customFormat="false" ht="15.75" hidden="false" customHeight="false" outlineLevel="0" collapsed="false">
      <c r="B711" s="9"/>
    </row>
    <row r="712" customFormat="false" ht="15.75" hidden="false" customHeight="false" outlineLevel="0" collapsed="false">
      <c r="B712" s="9"/>
    </row>
    <row r="713" customFormat="false" ht="15.75" hidden="false" customHeight="false" outlineLevel="0" collapsed="false">
      <c r="B713" s="9"/>
    </row>
    <row r="714" customFormat="false" ht="15.75" hidden="false" customHeight="false" outlineLevel="0" collapsed="false">
      <c r="B714" s="9"/>
    </row>
    <row r="715" customFormat="false" ht="15.75" hidden="false" customHeight="false" outlineLevel="0" collapsed="false">
      <c r="B715" s="9"/>
    </row>
    <row r="716" customFormat="false" ht="15.75" hidden="false" customHeight="false" outlineLevel="0" collapsed="false">
      <c r="B716" s="9"/>
    </row>
    <row r="717" customFormat="false" ht="15.75" hidden="false" customHeight="false" outlineLevel="0" collapsed="false">
      <c r="B717" s="9"/>
    </row>
    <row r="718" customFormat="false" ht="15.75" hidden="false" customHeight="false" outlineLevel="0" collapsed="false">
      <c r="B718" s="9"/>
    </row>
    <row r="719" customFormat="false" ht="15.75" hidden="false" customHeight="false" outlineLevel="0" collapsed="false">
      <c r="B719" s="9"/>
    </row>
    <row r="720" customFormat="false" ht="15.75" hidden="false" customHeight="false" outlineLevel="0" collapsed="false">
      <c r="B720" s="9"/>
    </row>
    <row r="721" customFormat="false" ht="15.75" hidden="false" customHeight="false" outlineLevel="0" collapsed="false">
      <c r="B721" s="9"/>
    </row>
    <row r="722" customFormat="false" ht="15.75" hidden="false" customHeight="false" outlineLevel="0" collapsed="false">
      <c r="B722" s="9"/>
    </row>
    <row r="723" customFormat="false" ht="15.75" hidden="false" customHeight="false" outlineLevel="0" collapsed="false">
      <c r="B723" s="9"/>
    </row>
    <row r="724" customFormat="false" ht="15.75" hidden="false" customHeight="false" outlineLevel="0" collapsed="false">
      <c r="B724" s="9"/>
    </row>
    <row r="725" customFormat="false" ht="15.75" hidden="false" customHeight="false" outlineLevel="0" collapsed="false">
      <c r="B725" s="9"/>
    </row>
    <row r="726" customFormat="false" ht="15.75" hidden="false" customHeight="false" outlineLevel="0" collapsed="false">
      <c r="B726" s="9"/>
    </row>
    <row r="727" customFormat="false" ht="15.75" hidden="false" customHeight="false" outlineLevel="0" collapsed="false">
      <c r="B727" s="9"/>
    </row>
    <row r="728" customFormat="false" ht="15.75" hidden="false" customHeight="false" outlineLevel="0" collapsed="false">
      <c r="B728" s="9"/>
    </row>
    <row r="729" customFormat="false" ht="15.75" hidden="false" customHeight="false" outlineLevel="0" collapsed="false">
      <c r="B729" s="9"/>
    </row>
    <row r="730" customFormat="false" ht="15.75" hidden="false" customHeight="false" outlineLevel="0" collapsed="false">
      <c r="B730" s="9"/>
    </row>
    <row r="731" customFormat="false" ht="15.75" hidden="false" customHeight="false" outlineLevel="0" collapsed="false">
      <c r="B731" s="9"/>
    </row>
    <row r="732" customFormat="false" ht="15.75" hidden="false" customHeight="false" outlineLevel="0" collapsed="false">
      <c r="B732" s="9"/>
    </row>
    <row r="733" customFormat="false" ht="15.75" hidden="false" customHeight="false" outlineLevel="0" collapsed="false">
      <c r="B733" s="9"/>
    </row>
    <row r="734" customFormat="false" ht="15.75" hidden="false" customHeight="false" outlineLevel="0" collapsed="false">
      <c r="B734" s="9"/>
    </row>
    <row r="735" customFormat="false" ht="15.75" hidden="false" customHeight="false" outlineLevel="0" collapsed="false">
      <c r="B735" s="9"/>
    </row>
    <row r="736" customFormat="false" ht="15.75" hidden="false" customHeight="false" outlineLevel="0" collapsed="false">
      <c r="B736" s="9"/>
    </row>
    <row r="737" customFormat="false" ht="15.75" hidden="false" customHeight="false" outlineLevel="0" collapsed="false">
      <c r="B737" s="9"/>
    </row>
    <row r="738" customFormat="false" ht="15.75" hidden="false" customHeight="false" outlineLevel="0" collapsed="false">
      <c r="B738" s="9"/>
    </row>
    <row r="739" customFormat="false" ht="15.75" hidden="false" customHeight="false" outlineLevel="0" collapsed="false">
      <c r="B739" s="9"/>
    </row>
    <row r="740" customFormat="false" ht="15.75" hidden="false" customHeight="false" outlineLevel="0" collapsed="false">
      <c r="B740" s="9"/>
    </row>
    <row r="741" customFormat="false" ht="15.75" hidden="false" customHeight="false" outlineLevel="0" collapsed="false">
      <c r="B741" s="9"/>
    </row>
    <row r="742" customFormat="false" ht="15.75" hidden="false" customHeight="false" outlineLevel="0" collapsed="false">
      <c r="B742" s="9"/>
    </row>
    <row r="743" customFormat="false" ht="15.75" hidden="false" customHeight="false" outlineLevel="0" collapsed="false">
      <c r="B743" s="9"/>
    </row>
    <row r="744" customFormat="false" ht="15.75" hidden="false" customHeight="false" outlineLevel="0" collapsed="false">
      <c r="B744" s="9"/>
    </row>
    <row r="745" customFormat="false" ht="15.75" hidden="false" customHeight="false" outlineLevel="0" collapsed="false">
      <c r="B745" s="9"/>
    </row>
    <row r="746" customFormat="false" ht="15.75" hidden="false" customHeight="false" outlineLevel="0" collapsed="false">
      <c r="B746" s="9"/>
    </row>
    <row r="747" customFormat="false" ht="15.75" hidden="false" customHeight="false" outlineLevel="0" collapsed="false">
      <c r="B747" s="9"/>
    </row>
    <row r="748" customFormat="false" ht="15.75" hidden="false" customHeight="false" outlineLevel="0" collapsed="false">
      <c r="B748" s="9"/>
    </row>
    <row r="749" customFormat="false" ht="15.75" hidden="false" customHeight="false" outlineLevel="0" collapsed="false">
      <c r="B749" s="9"/>
    </row>
    <row r="750" customFormat="false" ht="15.75" hidden="false" customHeight="false" outlineLevel="0" collapsed="false">
      <c r="B750" s="9"/>
    </row>
    <row r="751" customFormat="false" ht="15.75" hidden="false" customHeight="false" outlineLevel="0" collapsed="false">
      <c r="B751" s="9"/>
    </row>
    <row r="752" customFormat="false" ht="15.75" hidden="false" customHeight="false" outlineLevel="0" collapsed="false">
      <c r="B752" s="9"/>
    </row>
    <row r="753" customFormat="false" ht="15.75" hidden="false" customHeight="false" outlineLevel="0" collapsed="false">
      <c r="B753" s="9"/>
    </row>
    <row r="754" customFormat="false" ht="15.75" hidden="false" customHeight="false" outlineLevel="0" collapsed="false">
      <c r="B754" s="9"/>
    </row>
    <row r="755" customFormat="false" ht="15.75" hidden="false" customHeight="false" outlineLevel="0" collapsed="false">
      <c r="B755" s="9"/>
    </row>
    <row r="756" customFormat="false" ht="15.75" hidden="false" customHeight="false" outlineLevel="0" collapsed="false">
      <c r="B756" s="9"/>
    </row>
    <row r="757" customFormat="false" ht="15.75" hidden="false" customHeight="false" outlineLevel="0" collapsed="false">
      <c r="B757" s="9"/>
    </row>
    <row r="758" customFormat="false" ht="15.75" hidden="false" customHeight="false" outlineLevel="0" collapsed="false">
      <c r="B758" s="9"/>
    </row>
    <row r="759" customFormat="false" ht="15.75" hidden="false" customHeight="false" outlineLevel="0" collapsed="false">
      <c r="B759" s="9"/>
    </row>
    <row r="760" customFormat="false" ht="15.75" hidden="false" customHeight="false" outlineLevel="0" collapsed="false">
      <c r="B760" s="9"/>
    </row>
    <row r="761" customFormat="false" ht="15.75" hidden="false" customHeight="false" outlineLevel="0" collapsed="false">
      <c r="B761" s="9"/>
    </row>
    <row r="762" customFormat="false" ht="15.75" hidden="false" customHeight="false" outlineLevel="0" collapsed="false">
      <c r="B762" s="9"/>
    </row>
    <row r="763" customFormat="false" ht="15.75" hidden="false" customHeight="false" outlineLevel="0" collapsed="false">
      <c r="B763" s="9"/>
    </row>
    <row r="764" customFormat="false" ht="15.75" hidden="false" customHeight="false" outlineLevel="0" collapsed="false">
      <c r="B764" s="9"/>
    </row>
    <row r="765" customFormat="false" ht="15.75" hidden="false" customHeight="false" outlineLevel="0" collapsed="false">
      <c r="B765" s="9"/>
    </row>
    <row r="766" customFormat="false" ht="15.75" hidden="false" customHeight="false" outlineLevel="0" collapsed="false">
      <c r="B766" s="9"/>
    </row>
    <row r="767" customFormat="false" ht="15.75" hidden="false" customHeight="false" outlineLevel="0" collapsed="false">
      <c r="B767" s="9"/>
    </row>
    <row r="768" customFormat="false" ht="15.75" hidden="false" customHeight="false" outlineLevel="0" collapsed="false">
      <c r="B768" s="9"/>
    </row>
    <row r="769" customFormat="false" ht="15.75" hidden="false" customHeight="false" outlineLevel="0" collapsed="false">
      <c r="B769" s="9"/>
    </row>
    <row r="770" customFormat="false" ht="15.75" hidden="false" customHeight="false" outlineLevel="0" collapsed="false">
      <c r="B770" s="9"/>
    </row>
    <row r="771" customFormat="false" ht="15.75" hidden="false" customHeight="false" outlineLevel="0" collapsed="false">
      <c r="B771" s="9"/>
    </row>
    <row r="772" customFormat="false" ht="15.75" hidden="false" customHeight="false" outlineLevel="0" collapsed="false">
      <c r="B772" s="9"/>
    </row>
    <row r="773" customFormat="false" ht="15.75" hidden="false" customHeight="false" outlineLevel="0" collapsed="false">
      <c r="B773" s="9"/>
    </row>
    <row r="774" customFormat="false" ht="15.75" hidden="false" customHeight="false" outlineLevel="0" collapsed="false">
      <c r="B774" s="9"/>
    </row>
    <row r="775" customFormat="false" ht="15.75" hidden="false" customHeight="false" outlineLevel="0" collapsed="false">
      <c r="B775" s="9"/>
    </row>
    <row r="776" customFormat="false" ht="15.75" hidden="false" customHeight="false" outlineLevel="0" collapsed="false">
      <c r="B776" s="9"/>
    </row>
    <row r="777" customFormat="false" ht="15.75" hidden="false" customHeight="false" outlineLevel="0" collapsed="false">
      <c r="B777" s="9"/>
    </row>
    <row r="778" customFormat="false" ht="15.75" hidden="false" customHeight="false" outlineLevel="0" collapsed="false">
      <c r="B778" s="9"/>
    </row>
    <row r="779" customFormat="false" ht="15.75" hidden="false" customHeight="false" outlineLevel="0" collapsed="false">
      <c r="B779" s="9"/>
    </row>
    <row r="780" customFormat="false" ht="15.75" hidden="false" customHeight="false" outlineLevel="0" collapsed="false">
      <c r="B780" s="9"/>
    </row>
    <row r="781" customFormat="false" ht="15.75" hidden="false" customHeight="false" outlineLevel="0" collapsed="false">
      <c r="B781" s="9"/>
    </row>
    <row r="782" customFormat="false" ht="15.75" hidden="false" customHeight="false" outlineLevel="0" collapsed="false">
      <c r="B782" s="9"/>
    </row>
    <row r="783" customFormat="false" ht="15.75" hidden="false" customHeight="false" outlineLevel="0" collapsed="false">
      <c r="B783" s="9"/>
    </row>
    <row r="784" customFormat="false" ht="15.75" hidden="false" customHeight="false" outlineLevel="0" collapsed="false">
      <c r="B784" s="9"/>
    </row>
    <row r="785" customFormat="false" ht="15.75" hidden="false" customHeight="false" outlineLevel="0" collapsed="false">
      <c r="B785" s="9"/>
    </row>
    <row r="786" customFormat="false" ht="15.75" hidden="false" customHeight="false" outlineLevel="0" collapsed="false">
      <c r="B786" s="9"/>
    </row>
    <row r="787" customFormat="false" ht="15.75" hidden="false" customHeight="false" outlineLevel="0" collapsed="false">
      <c r="B787" s="9"/>
    </row>
    <row r="788" customFormat="false" ht="15.75" hidden="false" customHeight="false" outlineLevel="0" collapsed="false">
      <c r="B788" s="9"/>
    </row>
    <row r="789" customFormat="false" ht="15.75" hidden="false" customHeight="false" outlineLevel="0" collapsed="false">
      <c r="B789" s="9"/>
    </row>
    <row r="790" customFormat="false" ht="15.75" hidden="false" customHeight="false" outlineLevel="0" collapsed="false">
      <c r="B790" s="9"/>
    </row>
    <row r="791" customFormat="false" ht="15.75" hidden="false" customHeight="false" outlineLevel="0" collapsed="false">
      <c r="B791" s="9"/>
    </row>
    <row r="792" customFormat="false" ht="15.75" hidden="false" customHeight="false" outlineLevel="0" collapsed="false">
      <c r="B792" s="9"/>
    </row>
    <row r="793" customFormat="false" ht="15.75" hidden="false" customHeight="false" outlineLevel="0" collapsed="false">
      <c r="B793" s="9"/>
    </row>
    <row r="794" customFormat="false" ht="15.75" hidden="false" customHeight="false" outlineLevel="0" collapsed="false">
      <c r="B794" s="9"/>
    </row>
    <row r="795" customFormat="false" ht="15.75" hidden="false" customHeight="false" outlineLevel="0" collapsed="false">
      <c r="B795" s="9"/>
    </row>
    <row r="796" customFormat="false" ht="15.75" hidden="false" customHeight="false" outlineLevel="0" collapsed="false">
      <c r="B796" s="9"/>
    </row>
    <row r="797" customFormat="false" ht="15.75" hidden="false" customHeight="false" outlineLevel="0" collapsed="false">
      <c r="B797" s="9"/>
    </row>
    <row r="798" customFormat="false" ht="15.75" hidden="false" customHeight="false" outlineLevel="0" collapsed="false">
      <c r="B798" s="9"/>
    </row>
    <row r="799" customFormat="false" ht="15.75" hidden="false" customHeight="false" outlineLevel="0" collapsed="false">
      <c r="B799" s="9"/>
    </row>
    <row r="800" customFormat="false" ht="15.75" hidden="false" customHeight="false" outlineLevel="0" collapsed="false">
      <c r="B800" s="9"/>
    </row>
    <row r="801" customFormat="false" ht="15.75" hidden="false" customHeight="false" outlineLevel="0" collapsed="false">
      <c r="B801" s="9"/>
    </row>
    <row r="802" customFormat="false" ht="15.75" hidden="false" customHeight="false" outlineLevel="0" collapsed="false">
      <c r="B802" s="9"/>
    </row>
    <row r="803" customFormat="false" ht="15.75" hidden="false" customHeight="false" outlineLevel="0" collapsed="false">
      <c r="B803" s="9"/>
    </row>
    <row r="804" customFormat="false" ht="15.75" hidden="false" customHeight="false" outlineLevel="0" collapsed="false">
      <c r="B804" s="9"/>
    </row>
    <row r="805" customFormat="false" ht="15.75" hidden="false" customHeight="false" outlineLevel="0" collapsed="false">
      <c r="B805" s="9"/>
    </row>
    <row r="806" customFormat="false" ht="15.75" hidden="false" customHeight="false" outlineLevel="0" collapsed="false">
      <c r="B806" s="9"/>
    </row>
    <row r="807" customFormat="false" ht="15.75" hidden="false" customHeight="false" outlineLevel="0" collapsed="false">
      <c r="B807" s="9"/>
    </row>
    <row r="808" customFormat="false" ht="15.75" hidden="false" customHeight="false" outlineLevel="0" collapsed="false">
      <c r="B808" s="9"/>
    </row>
    <row r="809" customFormat="false" ht="15.75" hidden="false" customHeight="false" outlineLevel="0" collapsed="false">
      <c r="B809" s="9"/>
    </row>
    <row r="810" customFormat="false" ht="15.75" hidden="false" customHeight="false" outlineLevel="0" collapsed="false">
      <c r="B810" s="9"/>
    </row>
    <row r="811" customFormat="false" ht="15.75" hidden="false" customHeight="false" outlineLevel="0" collapsed="false">
      <c r="B811" s="9"/>
    </row>
    <row r="812" customFormat="false" ht="15.75" hidden="false" customHeight="false" outlineLevel="0" collapsed="false">
      <c r="B812" s="9"/>
    </row>
    <row r="813" customFormat="false" ht="15.75" hidden="false" customHeight="false" outlineLevel="0" collapsed="false">
      <c r="B813" s="9"/>
    </row>
    <row r="814" customFormat="false" ht="15.75" hidden="false" customHeight="false" outlineLevel="0" collapsed="false">
      <c r="B814" s="9"/>
    </row>
    <row r="815" customFormat="false" ht="15.75" hidden="false" customHeight="false" outlineLevel="0" collapsed="false">
      <c r="B815" s="9"/>
    </row>
    <row r="816" customFormat="false" ht="15.75" hidden="false" customHeight="false" outlineLevel="0" collapsed="false">
      <c r="B816" s="9"/>
    </row>
    <row r="817" customFormat="false" ht="15.75" hidden="false" customHeight="false" outlineLevel="0" collapsed="false">
      <c r="B817" s="9"/>
    </row>
    <row r="818" customFormat="false" ht="15.75" hidden="false" customHeight="false" outlineLevel="0" collapsed="false">
      <c r="B818" s="9"/>
    </row>
    <row r="819" customFormat="false" ht="15.75" hidden="false" customHeight="false" outlineLevel="0" collapsed="false">
      <c r="B819" s="9"/>
    </row>
    <row r="820" customFormat="false" ht="15.75" hidden="false" customHeight="false" outlineLevel="0" collapsed="false">
      <c r="B820" s="9"/>
    </row>
    <row r="821" customFormat="false" ht="15.75" hidden="false" customHeight="false" outlineLevel="0" collapsed="false">
      <c r="B821" s="9"/>
    </row>
    <row r="822" customFormat="false" ht="15.75" hidden="false" customHeight="false" outlineLevel="0" collapsed="false">
      <c r="B822" s="9"/>
    </row>
    <row r="823" customFormat="false" ht="15.75" hidden="false" customHeight="false" outlineLevel="0" collapsed="false">
      <c r="B823" s="9"/>
    </row>
    <row r="824" customFormat="false" ht="15.75" hidden="false" customHeight="false" outlineLevel="0" collapsed="false">
      <c r="B824" s="9"/>
    </row>
    <row r="825" customFormat="false" ht="15.75" hidden="false" customHeight="false" outlineLevel="0" collapsed="false">
      <c r="B825" s="9"/>
    </row>
    <row r="826" customFormat="false" ht="15.75" hidden="false" customHeight="false" outlineLevel="0" collapsed="false">
      <c r="B826" s="9"/>
    </row>
    <row r="827" customFormat="false" ht="15.75" hidden="false" customHeight="false" outlineLevel="0" collapsed="false">
      <c r="B827" s="9"/>
    </row>
    <row r="828" customFormat="false" ht="15.75" hidden="false" customHeight="false" outlineLevel="0" collapsed="false">
      <c r="B828" s="9"/>
    </row>
    <row r="829" customFormat="false" ht="15.75" hidden="false" customHeight="false" outlineLevel="0" collapsed="false">
      <c r="B829" s="9"/>
    </row>
    <row r="830" customFormat="false" ht="15.75" hidden="false" customHeight="false" outlineLevel="0" collapsed="false">
      <c r="B830" s="9"/>
    </row>
    <row r="831" customFormat="false" ht="15.75" hidden="false" customHeight="false" outlineLevel="0" collapsed="false">
      <c r="B831" s="9"/>
    </row>
    <row r="832" customFormat="false" ht="15.75" hidden="false" customHeight="false" outlineLevel="0" collapsed="false">
      <c r="B832" s="9"/>
    </row>
    <row r="833" customFormat="false" ht="15.75" hidden="false" customHeight="false" outlineLevel="0" collapsed="false">
      <c r="B833" s="9"/>
    </row>
    <row r="834" customFormat="false" ht="15.75" hidden="false" customHeight="false" outlineLevel="0" collapsed="false">
      <c r="B834" s="9"/>
    </row>
    <row r="835" customFormat="false" ht="15.75" hidden="false" customHeight="false" outlineLevel="0" collapsed="false">
      <c r="B835" s="9"/>
    </row>
    <row r="836" customFormat="false" ht="15.75" hidden="false" customHeight="false" outlineLevel="0" collapsed="false">
      <c r="B836" s="9"/>
    </row>
    <row r="837" customFormat="false" ht="15.75" hidden="false" customHeight="false" outlineLevel="0" collapsed="false">
      <c r="B837" s="9"/>
    </row>
    <row r="838" customFormat="false" ht="15.75" hidden="false" customHeight="false" outlineLevel="0" collapsed="false">
      <c r="B838" s="9"/>
    </row>
    <row r="839" customFormat="false" ht="15.75" hidden="false" customHeight="false" outlineLevel="0" collapsed="false">
      <c r="B839" s="9"/>
    </row>
    <row r="840" customFormat="false" ht="15.75" hidden="false" customHeight="false" outlineLevel="0" collapsed="false">
      <c r="B840" s="9"/>
    </row>
    <row r="841" customFormat="false" ht="15.75" hidden="false" customHeight="false" outlineLevel="0" collapsed="false">
      <c r="B841" s="9"/>
    </row>
    <row r="842" customFormat="false" ht="15.75" hidden="false" customHeight="false" outlineLevel="0" collapsed="false">
      <c r="B842" s="9"/>
    </row>
    <row r="843" customFormat="false" ht="15.75" hidden="false" customHeight="false" outlineLevel="0" collapsed="false">
      <c r="B843" s="9"/>
    </row>
    <row r="844" customFormat="false" ht="15.75" hidden="false" customHeight="false" outlineLevel="0" collapsed="false">
      <c r="B844" s="9"/>
    </row>
    <row r="845" customFormat="false" ht="15.75" hidden="false" customHeight="false" outlineLevel="0" collapsed="false">
      <c r="B845" s="9"/>
    </row>
    <row r="846" customFormat="false" ht="15.75" hidden="false" customHeight="false" outlineLevel="0" collapsed="false">
      <c r="B846" s="9"/>
    </row>
    <row r="847" customFormat="false" ht="15.75" hidden="false" customHeight="false" outlineLevel="0" collapsed="false">
      <c r="B847" s="9"/>
    </row>
    <row r="848" customFormat="false" ht="15.75" hidden="false" customHeight="false" outlineLevel="0" collapsed="false">
      <c r="B848" s="9"/>
    </row>
    <row r="849" customFormat="false" ht="15.75" hidden="false" customHeight="false" outlineLevel="0" collapsed="false">
      <c r="B849" s="9"/>
    </row>
    <row r="850" customFormat="false" ht="15.75" hidden="false" customHeight="false" outlineLevel="0" collapsed="false">
      <c r="B850" s="9"/>
    </row>
    <row r="851" customFormat="false" ht="15.75" hidden="false" customHeight="false" outlineLevel="0" collapsed="false">
      <c r="B851" s="9"/>
    </row>
    <row r="852" customFormat="false" ht="15.75" hidden="false" customHeight="false" outlineLevel="0" collapsed="false">
      <c r="B852" s="9"/>
    </row>
    <row r="853" customFormat="false" ht="15.75" hidden="false" customHeight="false" outlineLevel="0" collapsed="false">
      <c r="B853" s="9"/>
    </row>
    <row r="854" customFormat="false" ht="15.75" hidden="false" customHeight="false" outlineLevel="0" collapsed="false">
      <c r="B854" s="9"/>
    </row>
    <row r="855" customFormat="false" ht="15.75" hidden="false" customHeight="false" outlineLevel="0" collapsed="false">
      <c r="B855" s="9"/>
    </row>
    <row r="856" customFormat="false" ht="15.75" hidden="false" customHeight="false" outlineLevel="0" collapsed="false">
      <c r="B856" s="9"/>
    </row>
    <row r="857" customFormat="false" ht="15.75" hidden="false" customHeight="false" outlineLevel="0" collapsed="false">
      <c r="B857" s="9"/>
    </row>
    <row r="858" customFormat="false" ht="15.75" hidden="false" customHeight="false" outlineLevel="0" collapsed="false">
      <c r="B858" s="9"/>
    </row>
    <row r="859" customFormat="false" ht="15.75" hidden="false" customHeight="false" outlineLevel="0" collapsed="false">
      <c r="B859" s="9"/>
    </row>
    <row r="860" customFormat="false" ht="15.75" hidden="false" customHeight="false" outlineLevel="0" collapsed="false">
      <c r="B860" s="9"/>
    </row>
    <row r="861" customFormat="false" ht="15.75" hidden="false" customHeight="false" outlineLevel="0" collapsed="false">
      <c r="B861" s="9"/>
    </row>
    <row r="862" customFormat="false" ht="15.75" hidden="false" customHeight="false" outlineLevel="0" collapsed="false">
      <c r="B862" s="9"/>
    </row>
    <row r="863" customFormat="false" ht="15.75" hidden="false" customHeight="false" outlineLevel="0" collapsed="false">
      <c r="B863" s="9"/>
    </row>
    <row r="864" customFormat="false" ht="15.75" hidden="false" customHeight="false" outlineLevel="0" collapsed="false">
      <c r="B864" s="9"/>
    </row>
    <row r="865" customFormat="false" ht="15.75" hidden="false" customHeight="false" outlineLevel="0" collapsed="false">
      <c r="B865" s="9"/>
    </row>
    <row r="866" customFormat="false" ht="15.75" hidden="false" customHeight="false" outlineLevel="0" collapsed="false">
      <c r="B866" s="9"/>
    </row>
    <row r="867" customFormat="false" ht="15.75" hidden="false" customHeight="false" outlineLevel="0" collapsed="false">
      <c r="B867" s="9"/>
    </row>
    <row r="868" customFormat="false" ht="15.75" hidden="false" customHeight="false" outlineLevel="0" collapsed="false">
      <c r="B868" s="9"/>
    </row>
    <row r="869" customFormat="false" ht="15.75" hidden="false" customHeight="false" outlineLevel="0" collapsed="false">
      <c r="B869" s="9"/>
    </row>
    <row r="870" customFormat="false" ht="15.75" hidden="false" customHeight="false" outlineLevel="0" collapsed="false">
      <c r="B870" s="9"/>
    </row>
    <row r="871" customFormat="false" ht="15.75" hidden="false" customHeight="false" outlineLevel="0" collapsed="false">
      <c r="B871" s="9"/>
    </row>
    <row r="872" customFormat="false" ht="15.75" hidden="false" customHeight="false" outlineLevel="0" collapsed="false">
      <c r="B872" s="9"/>
    </row>
    <row r="873" customFormat="false" ht="15.75" hidden="false" customHeight="false" outlineLevel="0" collapsed="false">
      <c r="B873" s="9"/>
    </row>
    <row r="874" customFormat="false" ht="15.75" hidden="false" customHeight="false" outlineLevel="0" collapsed="false">
      <c r="B874" s="9"/>
    </row>
    <row r="875" customFormat="false" ht="15.75" hidden="false" customHeight="false" outlineLevel="0" collapsed="false">
      <c r="B875" s="9"/>
    </row>
    <row r="876" customFormat="false" ht="15.75" hidden="false" customHeight="false" outlineLevel="0" collapsed="false">
      <c r="B876" s="9"/>
    </row>
    <row r="877" customFormat="false" ht="15.75" hidden="false" customHeight="false" outlineLevel="0" collapsed="false">
      <c r="B877" s="9"/>
    </row>
    <row r="878" customFormat="false" ht="15.75" hidden="false" customHeight="false" outlineLevel="0" collapsed="false">
      <c r="B878" s="9"/>
    </row>
    <row r="879" customFormat="false" ht="15.75" hidden="false" customHeight="false" outlineLevel="0" collapsed="false">
      <c r="B879" s="9"/>
    </row>
    <row r="880" customFormat="false" ht="15.75" hidden="false" customHeight="false" outlineLevel="0" collapsed="false">
      <c r="B880" s="9"/>
    </row>
    <row r="881" customFormat="false" ht="15.75" hidden="false" customHeight="false" outlineLevel="0" collapsed="false">
      <c r="B881" s="9"/>
    </row>
    <row r="882" customFormat="false" ht="15.75" hidden="false" customHeight="false" outlineLevel="0" collapsed="false">
      <c r="B882" s="9"/>
    </row>
    <row r="883" customFormat="false" ht="15.75" hidden="false" customHeight="false" outlineLevel="0" collapsed="false">
      <c r="B883" s="9"/>
    </row>
    <row r="884" customFormat="false" ht="15.75" hidden="false" customHeight="false" outlineLevel="0" collapsed="false">
      <c r="B884" s="9"/>
    </row>
    <row r="885" customFormat="false" ht="15.75" hidden="false" customHeight="false" outlineLevel="0" collapsed="false">
      <c r="B885" s="9"/>
    </row>
    <row r="886" customFormat="false" ht="15.75" hidden="false" customHeight="false" outlineLevel="0" collapsed="false">
      <c r="B886" s="9"/>
    </row>
    <row r="887" customFormat="false" ht="15.75" hidden="false" customHeight="false" outlineLevel="0" collapsed="false">
      <c r="B887" s="9"/>
    </row>
    <row r="888" customFormat="false" ht="15.75" hidden="false" customHeight="false" outlineLevel="0" collapsed="false">
      <c r="B888" s="9"/>
    </row>
    <row r="889" customFormat="false" ht="15.75" hidden="false" customHeight="false" outlineLevel="0" collapsed="false">
      <c r="B889" s="9"/>
    </row>
    <row r="890" customFormat="false" ht="15.75" hidden="false" customHeight="false" outlineLevel="0" collapsed="false">
      <c r="B890" s="9"/>
    </row>
    <row r="891" customFormat="false" ht="15.75" hidden="false" customHeight="false" outlineLevel="0" collapsed="false">
      <c r="B891" s="9"/>
    </row>
    <row r="892" customFormat="false" ht="15.75" hidden="false" customHeight="false" outlineLevel="0" collapsed="false">
      <c r="B892" s="9"/>
    </row>
    <row r="893" customFormat="false" ht="15.75" hidden="false" customHeight="false" outlineLevel="0" collapsed="false">
      <c r="B893" s="9"/>
    </row>
    <row r="894" customFormat="false" ht="15.75" hidden="false" customHeight="false" outlineLevel="0" collapsed="false">
      <c r="B894" s="9"/>
    </row>
    <row r="895" customFormat="false" ht="15.75" hidden="false" customHeight="false" outlineLevel="0" collapsed="false">
      <c r="B895" s="9"/>
    </row>
    <row r="896" customFormat="false" ht="15.75" hidden="false" customHeight="false" outlineLevel="0" collapsed="false">
      <c r="B896" s="9"/>
    </row>
    <row r="897" customFormat="false" ht="15.75" hidden="false" customHeight="false" outlineLevel="0" collapsed="false">
      <c r="B897" s="9"/>
    </row>
    <row r="898" customFormat="false" ht="15.75" hidden="false" customHeight="false" outlineLevel="0" collapsed="false">
      <c r="B898" s="9"/>
    </row>
    <row r="899" customFormat="false" ht="15.75" hidden="false" customHeight="false" outlineLevel="0" collapsed="false">
      <c r="B899" s="9"/>
    </row>
    <row r="900" customFormat="false" ht="15.75" hidden="false" customHeight="false" outlineLevel="0" collapsed="false">
      <c r="B900" s="9"/>
    </row>
    <row r="901" customFormat="false" ht="15.75" hidden="false" customHeight="false" outlineLevel="0" collapsed="false">
      <c r="B901" s="9"/>
    </row>
    <row r="902" customFormat="false" ht="15.75" hidden="false" customHeight="false" outlineLevel="0" collapsed="false">
      <c r="B902" s="9"/>
    </row>
    <row r="903" customFormat="false" ht="15.75" hidden="false" customHeight="false" outlineLevel="0" collapsed="false">
      <c r="B903" s="9"/>
    </row>
    <row r="904" customFormat="false" ht="15.75" hidden="false" customHeight="false" outlineLevel="0" collapsed="false">
      <c r="B904" s="9"/>
    </row>
    <row r="905" customFormat="false" ht="15.75" hidden="false" customHeight="false" outlineLevel="0" collapsed="false">
      <c r="B905" s="9"/>
    </row>
    <row r="906" customFormat="false" ht="15.75" hidden="false" customHeight="false" outlineLevel="0" collapsed="false">
      <c r="B906" s="9"/>
    </row>
    <row r="907" customFormat="false" ht="15.75" hidden="false" customHeight="false" outlineLevel="0" collapsed="false">
      <c r="B907" s="9"/>
    </row>
    <row r="908" customFormat="false" ht="15.75" hidden="false" customHeight="false" outlineLevel="0" collapsed="false">
      <c r="B908" s="9"/>
    </row>
    <row r="909" customFormat="false" ht="15.75" hidden="false" customHeight="false" outlineLevel="0" collapsed="false">
      <c r="B909" s="9"/>
    </row>
    <row r="910" customFormat="false" ht="15.75" hidden="false" customHeight="false" outlineLevel="0" collapsed="false">
      <c r="B910" s="9"/>
    </row>
    <row r="911" customFormat="false" ht="15.75" hidden="false" customHeight="false" outlineLevel="0" collapsed="false">
      <c r="B911" s="9"/>
    </row>
    <row r="912" customFormat="false" ht="15.75" hidden="false" customHeight="false" outlineLevel="0" collapsed="false">
      <c r="B912" s="9"/>
    </row>
    <row r="913" customFormat="false" ht="15.75" hidden="false" customHeight="false" outlineLevel="0" collapsed="false">
      <c r="B913" s="9"/>
    </row>
    <row r="914" customFormat="false" ht="15.75" hidden="false" customHeight="false" outlineLevel="0" collapsed="false">
      <c r="B914" s="9"/>
    </row>
    <row r="915" customFormat="false" ht="15.75" hidden="false" customHeight="false" outlineLevel="0" collapsed="false">
      <c r="B915" s="9"/>
    </row>
    <row r="916" customFormat="false" ht="15.75" hidden="false" customHeight="false" outlineLevel="0" collapsed="false">
      <c r="B916" s="9"/>
    </row>
    <row r="917" customFormat="false" ht="15.75" hidden="false" customHeight="false" outlineLevel="0" collapsed="false">
      <c r="B917" s="9"/>
    </row>
    <row r="918" customFormat="false" ht="15.75" hidden="false" customHeight="false" outlineLevel="0" collapsed="false">
      <c r="B918" s="9"/>
    </row>
    <row r="919" customFormat="false" ht="15.75" hidden="false" customHeight="false" outlineLevel="0" collapsed="false">
      <c r="B919" s="9"/>
    </row>
    <row r="920" customFormat="false" ht="15.75" hidden="false" customHeight="false" outlineLevel="0" collapsed="false">
      <c r="B920" s="9"/>
    </row>
    <row r="921" customFormat="false" ht="15.75" hidden="false" customHeight="false" outlineLevel="0" collapsed="false">
      <c r="B921" s="9"/>
    </row>
    <row r="922" customFormat="false" ht="15.75" hidden="false" customHeight="false" outlineLevel="0" collapsed="false">
      <c r="B922" s="9"/>
    </row>
    <row r="923" customFormat="false" ht="15.75" hidden="false" customHeight="false" outlineLevel="0" collapsed="false">
      <c r="B923" s="9"/>
    </row>
    <row r="924" customFormat="false" ht="15.75" hidden="false" customHeight="false" outlineLevel="0" collapsed="false">
      <c r="B924" s="9"/>
    </row>
    <row r="925" customFormat="false" ht="15.75" hidden="false" customHeight="false" outlineLevel="0" collapsed="false">
      <c r="B925" s="9"/>
    </row>
    <row r="926" customFormat="false" ht="15.75" hidden="false" customHeight="false" outlineLevel="0" collapsed="false">
      <c r="B926" s="9"/>
    </row>
    <row r="927" customFormat="false" ht="15.75" hidden="false" customHeight="false" outlineLevel="0" collapsed="false">
      <c r="B927" s="9"/>
    </row>
    <row r="928" customFormat="false" ht="15.75" hidden="false" customHeight="false" outlineLevel="0" collapsed="false">
      <c r="B928" s="9"/>
    </row>
    <row r="929" customFormat="false" ht="15.75" hidden="false" customHeight="false" outlineLevel="0" collapsed="false">
      <c r="B929" s="9"/>
    </row>
    <row r="930" customFormat="false" ht="15.75" hidden="false" customHeight="false" outlineLevel="0" collapsed="false">
      <c r="B930" s="9"/>
    </row>
    <row r="931" customFormat="false" ht="15.75" hidden="false" customHeight="false" outlineLevel="0" collapsed="false">
      <c r="B931" s="9"/>
    </row>
    <row r="932" customFormat="false" ht="15.75" hidden="false" customHeight="false" outlineLevel="0" collapsed="false">
      <c r="B932" s="9"/>
    </row>
    <row r="933" customFormat="false" ht="15.75" hidden="false" customHeight="false" outlineLevel="0" collapsed="false">
      <c r="B933" s="9"/>
    </row>
    <row r="934" customFormat="false" ht="15.75" hidden="false" customHeight="false" outlineLevel="0" collapsed="false">
      <c r="B934" s="9"/>
    </row>
    <row r="935" customFormat="false" ht="15.75" hidden="false" customHeight="false" outlineLevel="0" collapsed="false">
      <c r="B935" s="9"/>
    </row>
    <row r="936" customFormat="false" ht="15.75" hidden="false" customHeight="false" outlineLevel="0" collapsed="false">
      <c r="B936" s="9"/>
    </row>
    <row r="937" customFormat="false" ht="15.75" hidden="false" customHeight="false" outlineLevel="0" collapsed="false">
      <c r="B937" s="9"/>
    </row>
    <row r="938" customFormat="false" ht="15.75" hidden="false" customHeight="false" outlineLevel="0" collapsed="false">
      <c r="B938" s="9"/>
    </row>
    <row r="939" customFormat="false" ht="15.75" hidden="false" customHeight="false" outlineLevel="0" collapsed="false">
      <c r="B939" s="9"/>
    </row>
    <row r="940" customFormat="false" ht="15.75" hidden="false" customHeight="false" outlineLevel="0" collapsed="false">
      <c r="B940" s="9"/>
    </row>
    <row r="941" customFormat="false" ht="15.75" hidden="false" customHeight="false" outlineLevel="0" collapsed="false">
      <c r="B941" s="9"/>
    </row>
    <row r="942" customFormat="false" ht="15.75" hidden="false" customHeight="false" outlineLevel="0" collapsed="false">
      <c r="B942" s="9"/>
    </row>
    <row r="943" customFormat="false" ht="15.75" hidden="false" customHeight="false" outlineLevel="0" collapsed="false">
      <c r="B943" s="9"/>
    </row>
    <row r="944" customFormat="false" ht="15.75" hidden="false" customHeight="false" outlineLevel="0" collapsed="false">
      <c r="B944" s="9"/>
    </row>
    <row r="945" customFormat="false" ht="15.75" hidden="false" customHeight="false" outlineLevel="0" collapsed="false">
      <c r="B945" s="9"/>
    </row>
    <row r="946" customFormat="false" ht="15.75" hidden="false" customHeight="false" outlineLevel="0" collapsed="false">
      <c r="B946" s="9"/>
    </row>
    <row r="947" customFormat="false" ht="15.75" hidden="false" customHeight="false" outlineLevel="0" collapsed="false">
      <c r="B947" s="9"/>
    </row>
    <row r="948" customFormat="false" ht="15.75" hidden="false" customHeight="false" outlineLevel="0" collapsed="false">
      <c r="B948" s="9"/>
    </row>
    <row r="949" customFormat="false" ht="15.75" hidden="false" customHeight="false" outlineLevel="0" collapsed="false">
      <c r="B949" s="9"/>
    </row>
    <row r="950" customFormat="false" ht="15.75" hidden="false" customHeight="false" outlineLevel="0" collapsed="false">
      <c r="B950" s="9"/>
    </row>
    <row r="951" customFormat="false" ht="15.75" hidden="false" customHeight="false" outlineLevel="0" collapsed="false">
      <c r="B951" s="9"/>
    </row>
    <row r="952" customFormat="false" ht="15.75" hidden="false" customHeight="false" outlineLevel="0" collapsed="false">
      <c r="B952" s="9"/>
    </row>
    <row r="953" customFormat="false" ht="15.75" hidden="false" customHeight="false" outlineLevel="0" collapsed="false">
      <c r="B953" s="9"/>
    </row>
    <row r="954" customFormat="false" ht="15.75" hidden="false" customHeight="false" outlineLevel="0" collapsed="false">
      <c r="B954" s="9"/>
    </row>
    <row r="955" customFormat="false" ht="15.75" hidden="false" customHeight="false" outlineLevel="0" collapsed="false">
      <c r="B955" s="9"/>
    </row>
    <row r="956" customFormat="false" ht="15.75" hidden="false" customHeight="false" outlineLevel="0" collapsed="false">
      <c r="B956" s="9"/>
    </row>
    <row r="957" customFormat="false" ht="15.75" hidden="false" customHeight="false" outlineLevel="0" collapsed="false">
      <c r="B957" s="9"/>
    </row>
    <row r="958" customFormat="false" ht="15.75" hidden="false" customHeight="false" outlineLevel="0" collapsed="false">
      <c r="B958" s="9"/>
    </row>
    <row r="959" customFormat="false" ht="15.75" hidden="false" customHeight="false" outlineLevel="0" collapsed="false">
      <c r="B959" s="9"/>
    </row>
    <row r="960" customFormat="false" ht="15.75" hidden="false" customHeight="false" outlineLevel="0" collapsed="false">
      <c r="B960" s="9"/>
    </row>
    <row r="961" customFormat="false" ht="15.75" hidden="false" customHeight="false" outlineLevel="0" collapsed="false">
      <c r="B961" s="9"/>
    </row>
    <row r="962" customFormat="false" ht="15.75" hidden="false" customHeight="false" outlineLevel="0" collapsed="false">
      <c r="B962" s="9"/>
    </row>
    <row r="963" customFormat="false" ht="15.75" hidden="false" customHeight="false" outlineLevel="0" collapsed="false">
      <c r="B963" s="9"/>
    </row>
    <row r="964" customFormat="false" ht="15.75" hidden="false" customHeight="false" outlineLevel="0" collapsed="false">
      <c r="B964" s="9"/>
    </row>
    <row r="965" customFormat="false" ht="15.75" hidden="false" customHeight="false" outlineLevel="0" collapsed="false">
      <c r="B965" s="9"/>
    </row>
    <row r="966" customFormat="false" ht="15.75" hidden="false" customHeight="false" outlineLevel="0" collapsed="false">
      <c r="B966" s="9"/>
    </row>
    <row r="967" customFormat="false" ht="15.75" hidden="false" customHeight="false" outlineLevel="0" collapsed="false">
      <c r="B967" s="9"/>
    </row>
    <row r="968" customFormat="false" ht="15.75" hidden="false" customHeight="false" outlineLevel="0" collapsed="false">
      <c r="B968" s="9"/>
    </row>
    <row r="969" customFormat="false" ht="15.75" hidden="false" customHeight="false" outlineLevel="0" collapsed="false">
      <c r="B969" s="9"/>
    </row>
    <row r="970" customFormat="false" ht="15.75" hidden="false" customHeight="false" outlineLevel="0" collapsed="false">
      <c r="B970" s="9"/>
    </row>
    <row r="971" customFormat="false" ht="15.75" hidden="false" customHeight="false" outlineLevel="0" collapsed="false">
      <c r="B971" s="9"/>
    </row>
    <row r="972" customFormat="false" ht="15.75" hidden="false" customHeight="false" outlineLevel="0" collapsed="false">
      <c r="B972" s="9"/>
    </row>
    <row r="973" customFormat="false" ht="15.75" hidden="false" customHeight="false" outlineLevel="0" collapsed="false">
      <c r="B973" s="9"/>
    </row>
    <row r="974" customFormat="false" ht="15.75" hidden="false" customHeight="false" outlineLevel="0" collapsed="false">
      <c r="B974" s="9"/>
    </row>
    <row r="975" customFormat="false" ht="15.75" hidden="false" customHeight="false" outlineLevel="0" collapsed="false">
      <c r="B975" s="9"/>
    </row>
    <row r="976" customFormat="false" ht="15.75" hidden="false" customHeight="false" outlineLevel="0" collapsed="false">
      <c r="B976" s="9"/>
    </row>
    <row r="977" customFormat="false" ht="15.75" hidden="false" customHeight="false" outlineLevel="0" collapsed="false">
      <c r="B977" s="9"/>
    </row>
    <row r="978" customFormat="false" ht="15.75" hidden="false" customHeight="false" outlineLevel="0" collapsed="false">
      <c r="B978" s="9"/>
    </row>
    <row r="979" customFormat="false" ht="15.75" hidden="false" customHeight="false" outlineLevel="0" collapsed="false">
      <c r="B979" s="9"/>
    </row>
    <row r="980" customFormat="false" ht="15.75" hidden="false" customHeight="false" outlineLevel="0" collapsed="false">
      <c r="B980" s="9"/>
    </row>
    <row r="981" customFormat="false" ht="15.75" hidden="false" customHeight="false" outlineLevel="0" collapsed="false">
      <c r="B981" s="9"/>
    </row>
    <row r="982" customFormat="false" ht="15.75" hidden="false" customHeight="false" outlineLevel="0" collapsed="false">
      <c r="B982" s="9"/>
    </row>
    <row r="983" customFormat="false" ht="15.75" hidden="false" customHeight="false" outlineLevel="0" collapsed="false">
      <c r="B983" s="9"/>
    </row>
    <row r="984" customFormat="false" ht="15.75" hidden="false" customHeight="false" outlineLevel="0" collapsed="false">
      <c r="B984" s="9"/>
    </row>
    <row r="985" customFormat="false" ht="15.75" hidden="false" customHeight="false" outlineLevel="0" collapsed="false">
      <c r="B985" s="9"/>
    </row>
    <row r="986" customFormat="false" ht="15.75" hidden="false" customHeight="false" outlineLevel="0" collapsed="false">
      <c r="B986" s="9"/>
    </row>
    <row r="987" customFormat="false" ht="15.75" hidden="false" customHeight="false" outlineLevel="0" collapsed="false">
      <c r="B987" s="9"/>
    </row>
    <row r="988" customFormat="false" ht="15.75" hidden="false" customHeight="false" outlineLevel="0" collapsed="false">
      <c r="B988" s="9"/>
    </row>
    <row r="989" customFormat="false" ht="15.75" hidden="false" customHeight="false" outlineLevel="0" collapsed="false">
      <c r="B989" s="9"/>
    </row>
    <row r="990" customFormat="false" ht="15.75" hidden="false" customHeight="false" outlineLevel="0" collapsed="false">
      <c r="B990" s="9"/>
    </row>
    <row r="991" customFormat="false" ht="15.75" hidden="false" customHeight="false" outlineLevel="0" collapsed="false">
      <c r="B991" s="9"/>
    </row>
    <row r="992" customFormat="false" ht="15.75" hidden="false" customHeight="false" outlineLevel="0" collapsed="false">
      <c r="B992" s="9"/>
    </row>
    <row r="993" customFormat="false" ht="15.75" hidden="false" customHeight="false" outlineLevel="0" collapsed="false">
      <c r="B993" s="9"/>
    </row>
    <row r="994" customFormat="false" ht="15.75" hidden="false" customHeight="false" outlineLevel="0" collapsed="false">
      <c r="B994" s="9"/>
    </row>
    <row r="995" customFormat="false" ht="15.75" hidden="false" customHeight="false" outlineLevel="0" collapsed="false">
      <c r="B995" s="9"/>
    </row>
    <row r="996" customFormat="false" ht="15.75" hidden="false" customHeight="false" outlineLevel="0" collapsed="false">
      <c r="B996" s="9"/>
    </row>
    <row r="997" customFormat="false" ht="15.75" hidden="false" customHeight="false" outlineLevel="0" collapsed="false">
      <c r="B997" s="9"/>
    </row>
    <row r="998" customFormat="false" ht="15.75" hidden="false" customHeight="false" outlineLevel="0" collapsed="false">
      <c r="B998" s="9"/>
    </row>
    <row r="999" customFormat="false" ht="15.75" hidden="false" customHeight="false" outlineLevel="0" collapsed="false">
      <c r="B999" s="9"/>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cols>
    <col collapsed="false" customWidth="true" hidden="false" outlineLevel="0" max="1" min="1" style="0" width="20.86"/>
    <col collapsed="false" customWidth="true" hidden="false" outlineLevel="0" max="2" min="2" style="0" width="17.71"/>
    <col collapsed="false" customWidth="true" hidden="false" outlineLevel="0" max="3" min="3" style="0" width="16.57"/>
    <col collapsed="false" customWidth="true" hidden="false" outlineLevel="0" max="5" min="5" style="0" width="106.86"/>
  </cols>
  <sheetData>
    <row r="1" customFormat="false" ht="15.75" hidden="false" customHeight="false" outlineLevel="0" collapsed="false">
      <c r="A1" s="2" t="s">
        <v>2832</v>
      </c>
      <c r="B1" s="2" t="s">
        <v>2833</v>
      </c>
      <c r="C1" s="2" t="s">
        <v>2834</v>
      </c>
      <c r="D1" s="2" t="s">
        <v>1</v>
      </c>
      <c r="E1" s="2" t="s">
        <v>2835</v>
      </c>
      <c r="F1" s="2"/>
    </row>
    <row r="2" customFormat="false" ht="15.75" hidden="false" customHeight="false" outlineLevel="0" collapsed="false">
      <c r="A2" s="2" t="n">
        <v>318.2052</v>
      </c>
      <c r="B2" s="2" t="n">
        <v>794.6552</v>
      </c>
      <c r="C2" s="79" t="s">
        <v>2836</v>
      </c>
      <c r="D2" s="2" t="s">
        <v>2837</v>
      </c>
      <c r="E2" s="2" t="s">
        <v>214</v>
      </c>
      <c r="F2" s="2" t="s">
        <v>2838</v>
      </c>
    </row>
    <row r="3" customFormat="false" ht="15.75" hidden="false" customHeight="false" outlineLevel="0" collapsed="false">
      <c r="A3" s="2" t="n">
        <v>323.0433</v>
      </c>
      <c r="B3" s="2" t="n">
        <v>760.2774</v>
      </c>
      <c r="C3" s="79" t="s">
        <v>2839</v>
      </c>
      <c r="D3" s="2" t="s">
        <v>2837</v>
      </c>
      <c r="E3" s="2" t="s">
        <v>2840</v>
      </c>
      <c r="F3" s="2" t="s">
        <v>2841</v>
      </c>
    </row>
    <row r="4" customFormat="false" ht="15.75" hidden="false" customHeight="false" outlineLevel="0" collapsed="false">
      <c r="A4" s="2" t="n">
        <v>260.9723</v>
      </c>
      <c r="B4" s="2" t="n">
        <v>748.2137</v>
      </c>
      <c r="C4" s="79" t="s">
        <v>2842</v>
      </c>
      <c r="D4" s="2" t="s">
        <v>2837</v>
      </c>
      <c r="E4" s="2" t="s">
        <v>260</v>
      </c>
      <c r="F4" s="2" t="s">
        <v>2843</v>
      </c>
    </row>
    <row r="5" customFormat="false" ht="15.75" hidden="false" customHeight="false" outlineLevel="0" collapsed="false">
      <c r="A5" s="2" t="n">
        <v>291.5447</v>
      </c>
      <c r="B5" s="2" t="n">
        <v>705.8471</v>
      </c>
      <c r="C5" s="79" t="s">
        <v>2844</v>
      </c>
      <c r="D5" s="2" t="s">
        <v>2837</v>
      </c>
      <c r="E5" s="2" t="s">
        <v>2845</v>
      </c>
      <c r="F5" s="2" t="s">
        <v>2846</v>
      </c>
    </row>
    <row r="6" customFormat="false" ht="15.75" hidden="false" customHeight="false" outlineLevel="0" collapsed="false">
      <c r="A6" s="2" t="n">
        <v>241.966</v>
      </c>
      <c r="B6" s="2" t="n">
        <v>702.6938</v>
      </c>
      <c r="C6" s="79" t="s">
        <v>2847</v>
      </c>
      <c r="D6" s="2" t="s">
        <v>2837</v>
      </c>
      <c r="E6" s="2" t="s">
        <v>290</v>
      </c>
      <c r="F6" s="2" t="s">
        <v>2848</v>
      </c>
    </row>
    <row r="7" customFormat="false" ht="15.75" hidden="false" customHeight="false" outlineLevel="0" collapsed="false">
      <c r="A7" s="2" t="n">
        <v>260.4779</v>
      </c>
      <c r="B7" s="2" t="n">
        <v>699.4658</v>
      </c>
      <c r="C7" s="79" t="s">
        <v>2849</v>
      </c>
      <c r="D7" s="2" t="s">
        <v>2837</v>
      </c>
      <c r="E7" s="2" t="s">
        <v>349</v>
      </c>
      <c r="F7" s="2" t="s">
        <v>2850</v>
      </c>
    </row>
    <row r="8" customFormat="false" ht="15.75" hidden="false" customHeight="false" outlineLevel="0" collapsed="false">
      <c r="A8" s="2" t="n">
        <v>325.8981</v>
      </c>
      <c r="B8" s="2" t="n">
        <v>679.7202</v>
      </c>
      <c r="C8" s="79" t="s">
        <v>2851</v>
      </c>
      <c r="D8" s="2" t="s">
        <v>2837</v>
      </c>
      <c r="E8" s="2" t="s">
        <v>238</v>
      </c>
      <c r="F8" s="2" t="s">
        <v>2852</v>
      </c>
    </row>
    <row r="9" customFormat="false" ht="15.75" hidden="false" customHeight="false" outlineLevel="0" collapsed="false">
      <c r="A9" s="2" t="n">
        <v>259.5972</v>
      </c>
      <c r="B9" s="2" t="n">
        <v>675.3462</v>
      </c>
      <c r="C9" s="79" t="s">
        <v>2853</v>
      </c>
      <c r="D9" s="2" t="s">
        <v>2837</v>
      </c>
      <c r="E9" s="2" t="s">
        <v>316</v>
      </c>
      <c r="F9" s="2" t="s">
        <v>2854</v>
      </c>
    </row>
    <row r="10" customFormat="false" ht="15.75" hidden="false" customHeight="false" outlineLevel="0" collapsed="false">
      <c r="A10" s="2" t="n">
        <v>297.9732</v>
      </c>
      <c r="B10" s="2" t="n">
        <v>662.2435</v>
      </c>
      <c r="C10" s="79" t="s">
        <v>2855</v>
      </c>
      <c r="D10" s="2" t="s">
        <v>2837</v>
      </c>
      <c r="E10" s="2" t="s">
        <v>323</v>
      </c>
      <c r="F10" s="2" t="s">
        <v>2856</v>
      </c>
    </row>
    <row r="11" customFormat="false" ht="15.75" hidden="false" customHeight="false" outlineLevel="0" collapsed="false">
      <c r="A11" s="2" t="n">
        <v>209.1703</v>
      </c>
      <c r="B11" s="2" t="n">
        <v>658.2559</v>
      </c>
      <c r="C11" s="79" t="s">
        <v>2857</v>
      </c>
      <c r="D11" s="2" t="s">
        <v>2837</v>
      </c>
      <c r="E11" s="2" t="s">
        <v>298</v>
      </c>
      <c r="F11" s="2" t="s">
        <v>2858</v>
      </c>
    </row>
    <row r="12" customFormat="false" ht="15.75" hidden="false" customHeight="false" outlineLevel="0" collapsed="false">
      <c r="A12" s="2" t="n">
        <v>255.2845</v>
      </c>
      <c r="B12" s="2" t="n">
        <v>657.5677</v>
      </c>
      <c r="C12" s="79" t="s">
        <v>2859</v>
      </c>
      <c r="D12" s="2" t="s">
        <v>2837</v>
      </c>
      <c r="E12" s="2" t="s">
        <v>2860</v>
      </c>
      <c r="F12" s="2" t="s">
        <v>2861</v>
      </c>
    </row>
    <row r="13" customFormat="false" ht="15.75" hidden="false" customHeight="false" outlineLevel="0" collapsed="false">
      <c r="A13" s="2" t="n">
        <v>233.1395</v>
      </c>
      <c r="B13" s="2" t="n">
        <v>649.2952</v>
      </c>
      <c r="C13" s="79" t="s">
        <v>2862</v>
      </c>
      <c r="D13" s="2" t="s">
        <v>2837</v>
      </c>
      <c r="E13" s="2" t="s">
        <v>2863</v>
      </c>
      <c r="F13" s="2" t="s">
        <v>2864</v>
      </c>
    </row>
    <row r="14" customFormat="false" ht="15.75" hidden="false" customHeight="false" outlineLevel="0" collapsed="false">
      <c r="A14" s="2" t="n">
        <v>228.0192</v>
      </c>
      <c r="B14" s="2" t="n">
        <v>625.9512</v>
      </c>
      <c r="C14" s="79" t="s">
        <v>2865</v>
      </c>
      <c r="D14" s="2" t="s">
        <v>2837</v>
      </c>
      <c r="E14" s="2" t="s">
        <v>185</v>
      </c>
      <c r="F14" s="2" t="s">
        <v>2866</v>
      </c>
    </row>
    <row r="15" customFormat="false" ht="15.75" hidden="false" customHeight="false" outlineLevel="0" collapsed="false">
      <c r="A15" s="2" t="n">
        <v>180.3786</v>
      </c>
      <c r="B15" s="2" t="n">
        <v>619.6039</v>
      </c>
      <c r="C15" s="79" t="s">
        <v>2867</v>
      </c>
      <c r="D15" s="2" t="s">
        <v>2837</v>
      </c>
      <c r="E15" s="2" t="s">
        <v>2868</v>
      </c>
      <c r="F15" s="2" t="s">
        <v>2869</v>
      </c>
    </row>
    <row r="16" customFormat="false" ht="15.75" hidden="false" customHeight="false" outlineLevel="0" collapsed="false">
      <c r="A16" s="2" t="n">
        <v>258.9085</v>
      </c>
      <c r="B16" s="2" t="n">
        <v>605.0158</v>
      </c>
      <c r="C16" s="79" t="s">
        <v>2870</v>
      </c>
      <c r="D16" s="2" t="s">
        <v>2837</v>
      </c>
      <c r="E16" s="2" t="s">
        <v>354</v>
      </c>
      <c r="F16" s="2" t="s">
        <v>2871</v>
      </c>
    </row>
    <row r="17" customFormat="false" ht="15.75" hidden="false" customHeight="false" outlineLevel="0" collapsed="false">
      <c r="A17" s="2" t="n">
        <v>200.6113</v>
      </c>
      <c r="B17" s="2" t="n">
        <v>597.1528</v>
      </c>
      <c r="C17" s="79" t="s">
        <v>2872</v>
      </c>
      <c r="D17" s="2" t="s">
        <v>2837</v>
      </c>
      <c r="E17" s="2" t="s">
        <v>308</v>
      </c>
      <c r="F17" s="2" t="s">
        <v>2873</v>
      </c>
    </row>
    <row r="18" customFormat="false" ht="15.75" hidden="false" customHeight="false" outlineLevel="0" collapsed="false">
      <c r="A18" s="2" t="n">
        <v>200.4687</v>
      </c>
      <c r="B18" s="2" t="n">
        <v>584.777</v>
      </c>
      <c r="C18" s="79" t="s">
        <v>2874</v>
      </c>
      <c r="D18" s="2" t="s">
        <v>2837</v>
      </c>
      <c r="E18" s="2" t="s">
        <v>372</v>
      </c>
      <c r="F18" s="2" t="s">
        <v>2875</v>
      </c>
    </row>
    <row r="19" customFormat="false" ht="15.75" hidden="false" customHeight="false" outlineLevel="0" collapsed="false">
      <c r="A19" s="2" t="n">
        <v>204.4345</v>
      </c>
      <c r="B19" s="2" t="n">
        <v>581.1221</v>
      </c>
      <c r="C19" s="79" t="s">
        <v>2876</v>
      </c>
      <c r="D19" s="2" t="s">
        <v>2837</v>
      </c>
      <c r="E19" s="2" t="s">
        <v>284</v>
      </c>
      <c r="F19" s="2" t="s">
        <v>2877</v>
      </c>
    </row>
    <row r="20" customFormat="false" ht="15.75" hidden="false" customHeight="false" outlineLevel="0" collapsed="false">
      <c r="A20" s="2" t="n">
        <v>241.5469</v>
      </c>
      <c r="B20" s="2" t="n">
        <v>569.7011</v>
      </c>
      <c r="C20" s="79" t="s">
        <v>2878</v>
      </c>
      <c r="D20" s="2" t="s">
        <v>2837</v>
      </c>
      <c r="E20" s="2" t="s">
        <v>2879</v>
      </c>
      <c r="F20" s="2" t="s">
        <v>2880</v>
      </c>
    </row>
    <row r="21" customFormat="false" ht="15.75" hidden="false" customHeight="false" outlineLevel="0" collapsed="false">
      <c r="A21" s="2" t="n">
        <v>190.7372</v>
      </c>
      <c r="B21" s="2" t="n">
        <v>560.6068</v>
      </c>
      <c r="C21" s="79" t="s">
        <v>2881</v>
      </c>
      <c r="D21" s="2" t="s">
        <v>2837</v>
      </c>
      <c r="E21" s="2" t="s">
        <v>2882</v>
      </c>
      <c r="F21" s="2" t="s">
        <v>2883</v>
      </c>
    </row>
    <row r="22" customFormat="false" ht="15.75" hidden="false" customHeight="false" outlineLevel="0" collapsed="false">
      <c r="A22" s="2" t="n">
        <v>170.5743</v>
      </c>
      <c r="B22" s="2" t="n">
        <v>546.7457</v>
      </c>
      <c r="C22" s="79" t="s">
        <v>2884</v>
      </c>
      <c r="D22" s="2" t="s">
        <v>2837</v>
      </c>
      <c r="E22" s="2" t="s">
        <v>2885</v>
      </c>
      <c r="F22" s="2" t="s">
        <v>2886</v>
      </c>
    </row>
    <row r="23" customFormat="false" ht="15.75" hidden="false" customHeight="false" outlineLevel="0" collapsed="false">
      <c r="A23" s="2" t="n">
        <v>198.2179</v>
      </c>
      <c r="B23" s="2" t="n">
        <v>525.2112</v>
      </c>
      <c r="C23" s="79" t="s">
        <v>2887</v>
      </c>
      <c r="D23" s="2" t="s">
        <v>2837</v>
      </c>
      <c r="E23" s="2" t="s">
        <v>2888</v>
      </c>
      <c r="F23" s="2" t="s">
        <v>2889</v>
      </c>
    </row>
    <row r="24" customFormat="false" ht="15.75" hidden="false" customHeight="false" outlineLevel="0" collapsed="false">
      <c r="A24" s="2" t="n">
        <v>153.1972</v>
      </c>
      <c r="B24" s="2" t="n">
        <v>515.8194</v>
      </c>
      <c r="C24" s="79" t="s">
        <v>2890</v>
      </c>
      <c r="D24" s="2" t="s">
        <v>2837</v>
      </c>
      <c r="E24" s="2" t="s">
        <v>229</v>
      </c>
      <c r="F24" s="2" t="s">
        <v>2891</v>
      </c>
    </row>
    <row r="25" customFormat="false" ht="15.75" hidden="false" customHeight="false" outlineLevel="0" collapsed="false">
      <c r="A25" s="2" t="n">
        <v>203.0336</v>
      </c>
      <c r="B25" s="2" t="n">
        <v>507.0101</v>
      </c>
      <c r="C25" s="79" t="s">
        <v>2892</v>
      </c>
      <c r="D25" s="2" t="s">
        <v>2837</v>
      </c>
      <c r="E25" s="2" t="s">
        <v>364</v>
      </c>
      <c r="F25" s="2" t="s">
        <v>2893</v>
      </c>
    </row>
    <row r="26" customFormat="false" ht="15.75" hidden="false" customHeight="false" outlineLevel="0" collapsed="false">
      <c r="A26" s="2" t="n">
        <v>145.3035</v>
      </c>
      <c r="B26" s="2" t="n">
        <v>505.8456</v>
      </c>
      <c r="C26" s="79" t="s">
        <v>2894</v>
      </c>
      <c r="D26" s="2" t="s">
        <v>2837</v>
      </c>
      <c r="E26" s="2" t="s">
        <v>2895</v>
      </c>
      <c r="F26" s="2" t="s">
        <v>2896</v>
      </c>
    </row>
    <row r="27" customFormat="false" ht="15.75" hidden="false" customHeight="false" outlineLevel="0" collapsed="false">
      <c r="A27" s="2" t="n">
        <v>242.1155</v>
      </c>
      <c r="B27" s="2" t="n">
        <v>499.058</v>
      </c>
      <c r="C27" s="79" t="s">
        <v>2897</v>
      </c>
      <c r="D27" s="2" t="s">
        <v>2837</v>
      </c>
      <c r="E27" s="2" t="s">
        <v>250</v>
      </c>
      <c r="F27" s="2" t="s">
        <v>2898</v>
      </c>
    </row>
    <row r="28" customFormat="false" ht="15.75" hidden="false" customHeight="false" outlineLevel="0" collapsed="false">
      <c r="A28" s="2" t="n">
        <v>214.6404</v>
      </c>
      <c r="B28" s="2" t="n">
        <v>493.6844</v>
      </c>
      <c r="C28" s="79" t="s">
        <v>2899</v>
      </c>
      <c r="D28" s="2" t="s">
        <v>2837</v>
      </c>
      <c r="E28" s="2" t="s">
        <v>384</v>
      </c>
      <c r="F28" s="2" t="s">
        <v>2900</v>
      </c>
    </row>
    <row r="29" customFormat="false" ht="15.75" hidden="false" customHeight="false" outlineLevel="0" collapsed="false">
      <c r="A29" s="2" t="n">
        <v>188.9994</v>
      </c>
      <c r="B29" s="2" t="n">
        <v>458.0806</v>
      </c>
      <c r="C29" s="79" t="s">
        <v>2901</v>
      </c>
      <c r="D29" s="2" t="s">
        <v>2837</v>
      </c>
      <c r="E29" s="2" t="s">
        <v>2902</v>
      </c>
      <c r="F29" s="2" t="s">
        <v>2903</v>
      </c>
    </row>
    <row r="30" customFormat="false" ht="15.75" hidden="false" customHeight="false" outlineLevel="0" collapsed="false">
      <c r="A30" s="2" t="n">
        <v>200.257</v>
      </c>
      <c r="B30" s="2" t="n">
        <v>453.3853</v>
      </c>
      <c r="C30" s="79" t="s">
        <v>2904</v>
      </c>
      <c r="D30" s="2" t="s">
        <v>2837</v>
      </c>
      <c r="E30" s="2" t="s">
        <v>2905</v>
      </c>
      <c r="F30" s="2" t="s">
        <v>2906</v>
      </c>
    </row>
    <row r="31" customFormat="false" ht="15.75" hidden="false" customHeight="false" outlineLevel="0" collapsed="false">
      <c r="A31" s="2" t="n">
        <v>192.4985</v>
      </c>
      <c r="B31" s="2" t="n">
        <v>437.7255</v>
      </c>
      <c r="C31" s="79" t="s">
        <v>2907</v>
      </c>
      <c r="D31" s="2" t="s">
        <v>2837</v>
      </c>
      <c r="E31" s="2" t="s">
        <v>2908</v>
      </c>
      <c r="F31" s="2" t="s">
        <v>2909</v>
      </c>
    </row>
    <row r="32" customFormat="false" ht="15.75" hidden="false" customHeight="false" outlineLevel="0" collapsed="false">
      <c r="A32" s="2" t="n">
        <v>159.4907</v>
      </c>
      <c r="B32" s="2" t="n">
        <v>421.0175</v>
      </c>
      <c r="C32" s="79" t="s">
        <v>2910</v>
      </c>
      <c r="D32" s="2" t="s">
        <v>2837</v>
      </c>
      <c r="E32" s="2" t="s">
        <v>342</v>
      </c>
      <c r="F32" s="2" t="s">
        <v>2911</v>
      </c>
    </row>
    <row r="33" customFormat="false" ht="15.75" hidden="false" customHeight="false" outlineLevel="0" collapsed="false">
      <c r="A33" s="2" t="n">
        <v>182.4612</v>
      </c>
      <c r="B33" s="2" t="n">
        <v>404.6219</v>
      </c>
      <c r="C33" s="79" t="s">
        <v>2912</v>
      </c>
      <c r="D33" s="2" t="s">
        <v>2837</v>
      </c>
      <c r="E33" s="2" t="s">
        <v>2913</v>
      </c>
      <c r="F33" s="2" t="s">
        <v>2914</v>
      </c>
    </row>
    <row r="34" customFormat="false" ht="15.75" hidden="false" customHeight="false" outlineLevel="0" collapsed="false">
      <c r="A34" s="2" t="n">
        <v>147.5252</v>
      </c>
      <c r="B34" s="2" t="n">
        <v>365.4794</v>
      </c>
      <c r="C34" s="79" t="s">
        <v>2915</v>
      </c>
      <c r="D34" s="2" t="s">
        <v>2837</v>
      </c>
      <c r="E34" s="2" t="s">
        <v>2916</v>
      </c>
      <c r="F34" s="2" t="s">
        <v>2917</v>
      </c>
    </row>
    <row r="35" customFormat="false" ht="15.75" hidden="false" customHeight="false" outlineLevel="0" collapsed="false">
      <c r="A35" s="2" t="n">
        <v>135.6613</v>
      </c>
      <c r="B35" s="2" t="n">
        <v>334.9662</v>
      </c>
      <c r="C35" s="79" t="s">
        <v>2918</v>
      </c>
      <c r="D35" s="2" t="s">
        <v>2837</v>
      </c>
      <c r="E35" s="2" t="s">
        <v>332</v>
      </c>
      <c r="F35" s="2" t="s">
        <v>2919</v>
      </c>
    </row>
    <row r="36" customFormat="false" ht="15.75" hidden="false" customHeight="false" outlineLevel="0" collapsed="false">
      <c r="A36" s="2" t="n">
        <v>85.9266</v>
      </c>
      <c r="B36" s="2" t="n">
        <v>308.4358</v>
      </c>
      <c r="C36" s="79" t="s">
        <v>2920</v>
      </c>
      <c r="D36" s="2" t="s">
        <v>2837</v>
      </c>
      <c r="E36" s="2" t="s">
        <v>909</v>
      </c>
      <c r="F36" s="2" t="s">
        <v>2921</v>
      </c>
    </row>
    <row r="37" customFormat="false" ht="15.75" hidden="false" customHeight="false" outlineLevel="0" collapsed="false">
      <c r="A37" s="2" t="n">
        <v>123.7181</v>
      </c>
      <c r="B37" s="2" t="n">
        <v>301.7994</v>
      </c>
      <c r="C37" s="79" t="s">
        <v>2922</v>
      </c>
      <c r="D37" s="2" t="s">
        <v>2837</v>
      </c>
      <c r="E37" s="2" t="s">
        <v>201</v>
      </c>
      <c r="F37" s="2" t="s">
        <v>2923</v>
      </c>
    </row>
    <row r="38" customFormat="false" ht="15.75" hidden="false" customHeight="false" outlineLevel="0" collapsed="false">
      <c r="A38" s="2" t="n">
        <v>121.6971</v>
      </c>
      <c r="B38" s="2" t="n">
        <v>300.3215</v>
      </c>
      <c r="C38" s="79" t="s">
        <v>2924</v>
      </c>
      <c r="D38" s="2" t="s">
        <v>2925</v>
      </c>
      <c r="E38" s="2" t="s">
        <v>2926</v>
      </c>
      <c r="F38" s="2" t="s">
        <v>2927</v>
      </c>
    </row>
    <row r="39" customFormat="false" ht="15.75" hidden="false" customHeight="false" outlineLevel="0" collapsed="false">
      <c r="A39" s="2" t="n">
        <v>72.1023</v>
      </c>
      <c r="B39" s="2" t="n">
        <v>240.9382</v>
      </c>
      <c r="C39" s="79" t="s">
        <v>2928</v>
      </c>
      <c r="D39" s="2" t="s">
        <v>2837</v>
      </c>
      <c r="E39" s="2" t="s">
        <v>2929</v>
      </c>
      <c r="F39" s="2" t="s">
        <v>2930</v>
      </c>
    </row>
    <row r="40" customFormat="false" ht="15.75" hidden="false" customHeight="false" outlineLevel="0" collapsed="false">
      <c r="A40" s="2" t="n">
        <v>65.4937</v>
      </c>
      <c r="B40" s="2" t="n">
        <v>228.2485</v>
      </c>
      <c r="C40" s="79" t="s">
        <v>2931</v>
      </c>
      <c r="D40" s="2" t="s">
        <v>2837</v>
      </c>
      <c r="E40" s="2" t="s">
        <v>2932</v>
      </c>
      <c r="F40" s="2" t="s">
        <v>2933</v>
      </c>
    </row>
    <row r="41" customFormat="false" ht="15.75" hidden="false" customHeight="false" outlineLevel="0" collapsed="false">
      <c r="A41" s="2" t="n">
        <v>184.7009</v>
      </c>
      <c r="B41" s="2" t="n">
        <v>180.409</v>
      </c>
      <c r="C41" s="79" t="s">
        <v>2934</v>
      </c>
      <c r="D41" s="2" t="s">
        <v>2925</v>
      </c>
      <c r="E41" s="2" t="s">
        <v>2935</v>
      </c>
      <c r="F41" s="2" t="s">
        <v>2936</v>
      </c>
    </row>
    <row r="42" customFormat="false" ht="15.75" hidden="false" customHeight="false" outlineLevel="0" collapsed="false">
      <c r="A42" s="2" t="n">
        <v>107.7165</v>
      </c>
      <c r="B42" s="2" t="n">
        <v>164.0055</v>
      </c>
      <c r="C42" s="79" t="s">
        <v>2937</v>
      </c>
      <c r="D42" s="2" t="s">
        <v>2925</v>
      </c>
      <c r="E42" s="2" t="s">
        <v>2938</v>
      </c>
      <c r="F42" s="2" t="s">
        <v>2939</v>
      </c>
    </row>
    <row r="43" customFormat="false" ht="15.75" hidden="false" customHeight="false" outlineLevel="0" collapsed="false">
      <c r="A43" s="2" t="n">
        <v>148.0965</v>
      </c>
      <c r="B43" s="2" t="n">
        <v>142.2038</v>
      </c>
      <c r="C43" s="79" t="s">
        <v>2940</v>
      </c>
      <c r="D43" s="2" t="s">
        <v>2925</v>
      </c>
      <c r="E43" s="2" t="s">
        <v>2941</v>
      </c>
      <c r="F43" s="2" t="s">
        <v>2942</v>
      </c>
    </row>
    <row r="44" customFormat="false" ht="15.75" hidden="false" customHeight="false" outlineLevel="0" collapsed="false">
      <c r="A44" s="2" t="n">
        <v>86.006</v>
      </c>
      <c r="B44" s="2" t="n">
        <v>117.9941</v>
      </c>
      <c r="C44" s="79" t="s">
        <v>2943</v>
      </c>
      <c r="D44" s="2" t="s">
        <v>2925</v>
      </c>
      <c r="E44" s="2" t="s">
        <v>2944</v>
      </c>
      <c r="F44" s="2" t="s">
        <v>2945</v>
      </c>
    </row>
    <row r="45" customFormat="false" ht="15.75" hidden="false" customHeight="false" outlineLevel="0" collapsed="false">
      <c r="A45" s="2" t="n">
        <v>3.6854</v>
      </c>
      <c r="B45" s="2" t="n">
        <v>96.2328</v>
      </c>
      <c r="C45" s="79" t="s">
        <v>2946</v>
      </c>
      <c r="D45" s="2" t="s">
        <v>2925</v>
      </c>
      <c r="E45" s="2" t="s">
        <v>2947</v>
      </c>
      <c r="F45" s="2" t="s">
        <v>2948</v>
      </c>
    </row>
    <row r="46" customFormat="false" ht="15.75" hidden="false" customHeight="false" outlineLevel="0" collapsed="false">
      <c r="A46" s="2" t="n">
        <v>79.9394</v>
      </c>
      <c r="B46" s="2" t="n">
        <v>96.1</v>
      </c>
      <c r="C46" s="79" t="s">
        <v>2949</v>
      </c>
      <c r="D46" s="2" t="s">
        <v>2925</v>
      </c>
      <c r="E46" s="2" t="s">
        <v>2950</v>
      </c>
      <c r="F46" s="2" t="s">
        <v>2951</v>
      </c>
    </row>
    <row r="47" customFormat="false" ht="15.75" hidden="false" customHeight="false" outlineLevel="0" collapsed="false">
      <c r="A47" s="2" t="n">
        <v>48.8397</v>
      </c>
      <c r="B47" s="2" t="n">
        <v>93.6157</v>
      </c>
      <c r="C47" s="79" t="s">
        <v>2952</v>
      </c>
      <c r="D47" s="2" t="s">
        <v>2925</v>
      </c>
      <c r="E47" s="2" t="s">
        <v>2953</v>
      </c>
      <c r="F47" s="2" t="s">
        <v>2954</v>
      </c>
    </row>
    <row r="48" customFormat="false" ht="15.75" hidden="false" customHeight="false" outlineLevel="0" collapsed="false">
      <c r="A48" s="2" t="n">
        <v>74.8801</v>
      </c>
      <c r="B48" s="2" t="n">
        <v>91.9911</v>
      </c>
      <c r="C48" s="79" t="s">
        <v>2955</v>
      </c>
      <c r="D48" s="2" t="s">
        <v>2925</v>
      </c>
      <c r="E48" s="2" t="s">
        <v>2956</v>
      </c>
      <c r="F48" s="2" t="s">
        <v>2957</v>
      </c>
    </row>
    <row r="49" customFormat="false" ht="15.75" hidden="false" customHeight="false" outlineLevel="0" collapsed="false">
      <c r="A49" s="2" t="n">
        <v>95.4653</v>
      </c>
      <c r="B49" s="2" t="n">
        <v>87.9716</v>
      </c>
      <c r="C49" s="79" t="s">
        <v>2958</v>
      </c>
      <c r="D49" s="2" t="s">
        <v>2925</v>
      </c>
      <c r="E49" s="2" t="s">
        <v>2959</v>
      </c>
      <c r="F49" s="2" t="s">
        <v>2960</v>
      </c>
    </row>
    <row r="50" customFormat="false" ht="15.75" hidden="false" customHeight="false" outlineLevel="0" collapsed="false">
      <c r="A50" s="2" t="n">
        <v>27.3239</v>
      </c>
      <c r="B50" s="2" t="n">
        <v>86.5431</v>
      </c>
      <c r="C50" s="79" t="s">
        <v>2961</v>
      </c>
      <c r="D50" s="2" t="s">
        <v>2925</v>
      </c>
      <c r="E50" s="2" t="s">
        <v>2962</v>
      </c>
      <c r="F50" s="2" t="s">
        <v>2963</v>
      </c>
    </row>
    <row r="51" customFormat="false" ht="15.75" hidden="false" customHeight="false" outlineLevel="0" collapsed="false">
      <c r="A51" s="2" t="n">
        <v>56.8062</v>
      </c>
      <c r="B51" s="2" t="n">
        <v>83.9825</v>
      </c>
      <c r="C51" s="79" t="s">
        <v>2964</v>
      </c>
      <c r="D51" s="2" t="s">
        <v>2925</v>
      </c>
      <c r="E51" s="2" t="s">
        <v>2965</v>
      </c>
      <c r="F51" s="2" t="s">
        <v>2966</v>
      </c>
    </row>
    <row r="52" customFormat="false" ht="15.75" hidden="false" customHeight="false" outlineLevel="0" collapsed="false">
      <c r="A52" s="2" t="n">
        <v>23.4583</v>
      </c>
      <c r="B52" s="2" t="n">
        <v>77.198</v>
      </c>
      <c r="C52" s="79" t="s">
        <v>2967</v>
      </c>
      <c r="D52" s="2" t="s">
        <v>2925</v>
      </c>
      <c r="E52" s="2" t="s">
        <v>2968</v>
      </c>
      <c r="F52" s="2" t="s">
        <v>2969</v>
      </c>
    </row>
    <row r="53" customFormat="false" ht="15.75" hidden="false" customHeight="false" outlineLevel="0" collapsed="false">
      <c r="A53" s="2" t="n">
        <v>95.127</v>
      </c>
      <c r="B53" s="2" t="n">
        <v>76.1516</v>
      </c>
      <c r="C53" s="79" t="s">
        <v>2970</v>
      </c>
      <c r="D53" s="2" t="s">
        <v>2925</v>
      </c>
      <c r="E53" s="2" t="s">
        <v>2971</v>
      </c>
      <c r="F53" s="2" t="s">
        <v>2972</v>
      </c>
    </row>
    <row r="54" customFormat="false" ht="15.75" hidden="false" customHeight="false" outlineLevel="0" collapsed="false">
      <c r="A54" s="2" t="n">
        <v>88.8322</v>
      </c>
      <c r="B54" s="2" t="n">
        <v>74.4351</v>
      </c>
      <c r="C54" s="79" t="s">
        <v>2973</v>
      </c>
      <c r="D54" s="2" t="s">
        <v>2925</v>
      </c>
      <c r="E54" s="2" t="s">
        <v>2974</v>
      </c>
      <c r="F54" s="2" t="s">
        <v>2975</v>
      </c>
    </row>
    <row r="55" customFormat="false" ht="15.75" hidden="false" customHeight="false" outlineLevel="0" collapsed="false">
      <c r="A55" s="2" t="n">
        <v>83.2536</v>
      </c>
      <c r="B55" s="2" t="n">
        <v>74.1931</v>
      </c>
      <c r="C55" s="79" t="s">
        <v>2976</v>
      </c>
      <c r="D55" s="2" t="s">
        <v>2925</v>
      </c>
      <c r="E55" s="2" t="s">
        <v>2977</v>
      </c>
      <c r="F55" s="2" t="s">
        <v>2978</v>
      </c>
    </row>
    <row r="56" customFormat="false" ht="15.75" hidden="false" customHeight="false" outlineLevel="0" collapsed="false">
      <c r="A56" s="2" t="n">
        <v>103.0808</v>
      </c>
      <c r="B56" s="2" t="n">
        <v>73.2903</v>
      </c>
      <c r="C56" s="79" t="s">
        <v>2979</v>
      </c>
      <c r="D56" s="2" t="s">
        <v>2925</v>
      </c>
      <c r="E56" s="2" t="s">
        <v>2980</v>
      </c>
      <c r="F56" s="2" t="s">
        <v>2981</v>
      </c>
    </row>
    <row r="57" customFormat="false" ht="15.75" hidden="false" customHeight="false" outlineLevel="0" collapsed="false">
      <c r="A57" s="2" t="n">
        <v>60.0829</v>
      </c>
      <c r="B57" s="2" t="n">
        <v>73.1361</v>
      </c>
      <c r="C57" s="79" t="s">
        <v>2982</v>
      </c>
      <c r="D57" s="2" t="s">
        <v>2925</v>
      </c>
      <c r="E57" s="2" t="s">
        <v>2983</v>
      </c>
      <c r="F57" s="2" t="s">
        <v>2984</v>
      </c>
    </row>
    <row r="58" customFormat="false" ht="15.75" hidden="false" customHeight="false" outlineLevel="0" collapsed="false">
      <c r="A58" s="2" t="n">
        <v>95.1397</v>
      </c>
      <c r="B58" s="2" t="n">
        <v>71.7927</v>
      </c>
      <c r="C58" s="79" t="s">
        <v>2985</v>
      </c>
      <c r="D58" s="2" t="s">
        <v>2925</v>
      </c>
      <c r="E58" s="2" t="s">
        <v>2986</v>
      </c>
      <c r="F58" s="2" t="s">
        <v>2987</v>
      </c>
    </row>
    <row r="59" customFormat="false" ht="15.75" hidden="false" customHeight="false" outlineLevel="0" collapsed="false">
      <c r="A59" s="2" t="n">
        <v>62.5547</v>
      </c>
      <c r="B59" s="2" t="n">
        <v>70.6778</v>
      </c>
      <c r="C59" s="79" t="s">
        <v>2988</v>
      </c>
      <c r="D59" s="2" t="s">
        <v>2925</v>
      </c>
      <c r="E59" s="2" t="s">
        <v>2989</v>
      </c>
      <c r="F59" s="2" t="s">
        <v>2990</v>
      </c>
    </row>
    <row r="60" customFormat="false" ht="15.75" hidden="false" customHeight="false" outlineLevel="0" collapsed="false">
      <c r="A60" s="2" t="n">
        <v>134.0636</v>
      </c>
      <c r="B60" s="2" t="n">
        <v>67.1855</v>
      </c>
      <c r="C60" s="79" t="s">
        <v>2991</v>
      </c>
      <c r="D60" s="2" t="s">
        <v>2925</v>
      </c>
      <c r="E60" s="2" t="s">
        <v>2992</v>
      </c>
      <c r="F60" s="2" t="s">
        <v>2993</v>
      </c>
    </row>
    <row r="61" customFormat="false" ht="15.75" hidden="false" customHeight="false" outlineLevel="0" collapsed="false">
      <c r="A61" s="2" t="n">
        <v>44.0724</v>
      </c>
      <c r="B61" s="2" t="n">
        <v>66.7511</v>
      </c>
      <c r="C61" s="79" t="s">
        <v>2994</v>
      </c>
      <c r="D61" s="2" t="s">
        <v>2925</v>
      </c>
      <c r="E61" s="2" t="s">
        <v>2995</v>
      </c>
      <c r="F61" s="2" t="s">
        <v>2996</v>
      </c>
    </row>
    <row r="62" customFormat="false" ht="15.75" hidden="false" customHeight="false" outlineLevel="0" collapsed="false">
      <c r="A62" s="2" t="n">
        <v>63.4893</v>
      </c>
      <c r="B62" s="2" t="n">
        <v>64.7879</v>
      </c>
      <c r="C62" s="79" t="s">
        <v>2997</v>
      </c>
      <c r="D62" s="2" t="s">
        <v>2925</v>
      </c>
      <c r="E62" s="2" t="s">
        <v>2998</v>
      </c>
      <c r="F62" s="2" t="s">
        <v>2999</v>
      </c>
    </row>
    <row r="63" customFormat="false" ht="15.75" hidden="false" customHeight="false" outlineLevel="0" collapsed="false">
      <c r="A63" s="2" t="n">
        <v>65.1278</v>
      </c>
      <c r="B63" s="2" t="n">
        <v>64.2717</v>
      </c>
      <c r="C63" s="79" t="s">
        <v>3000</v>
      </c>
      <c r="D63" s="2" t="s">
        <v>2925</v>
      </c>
      <c r="E63" s="2" t="s">
        <v>3001</v>
      </c>
      <c r="F63" s="2" t="s">
        <v>3002</v>
      </c>
    </row>
    <row r="64" customFormat="false" ht="15.75" hidden="false" customHeight="false" outlineLevel="0" collapsed="false">
      <c r="A64" s="2" t="n">
        <v>7.8603</v>
      </c>
      <c r="B64" s="2" t="n">
        <v>63.8208</v>
      </c>
      <c r="C64" s="79" t="s">
        <v>3003</v>
      </c>
      <c r="D64" s="2" t="s">
        <v>2925</v>
      </c>
      <c r="E64" s="2" t="s">
        <v>3004</v>
      </c>
      <c r="F64" s="2" t="s">
        <v>3005</v>
      </c>
    </row>
    <row r="65" customFormat="false" ht="15.75" hidden="false" customHeight="false" outlineLevel="0" collapsed="false">
      <c r="A65" s="2" t="n">
        <v>49.8343</v>
      </c>
      <c r="B65" s="2" t="n">
        <v>63.5787</v>
      </c>
      <c r="C65" s="79" t="s">
        <v>3006</v>
      </c>
      <c r="D65" s="2" t="s">
        <v>2925</v>
      </c>
      <c r="E65" s="2" t="s">
        <v>3007</v>
      </c>
      <c r="F65" s="2" t="s">
        <v>3008</v>
      </c>
    </row>
    <row r="66" customFormat="false" ht="15.75" hidden="false" customHeight="false" outlineLevel="0" collapsed="false">
      <c r="A66" s="2" t="n">
        <v>38.3952</v>
      </c>
      <c r="B66" s="2" t="n">
        <v>63.4971</v>
      </c>
      <c r="C66" s="79" t="s">
        <v>3009</v>
      </c>
      <c r="D66" s="2" t="s">
        <v>2925</v>
      </c>
      <c r="E66" s="2" t="s">
        <v>3010</v>
      </c>
      <c r="F66" s="2" t="s">
        <v>3011</v>
      </c>
    </row>
    <row r="67" customFormat="false" ht="15.75" hidden="false" customHeight="false" outlineLevel="0" collapsed="false">
      <c r="A67" s="2" t="n">
        <v>83.7223</v>
      </c>
      <c r="B67" s="2" t="n">
        <v>63.3543</v>
      </c>
      <c r="C67" s="79" t="s">
        <v>3012</v>
      </c>
      <c r="D67" s="2" t="s">
        <v>2925</v>
      </c>
      <c r="E67" s="2" t="s">
        <v>3013</v>
      </c>
      <c r="F67" s="2" t="s">
        <v>3014</v>
      </c>
    </row>
    <row r="68" customFormat="false" ht="15.75" hidden="false" customHeight="false" outlineLevel="0" collapsed="false">
      <c r="A68" s="2" t="n">
        <v>11.2363</v>
      </c>
      <c r="B68" s="2" t="n">
        <v>63.1749</v>
      </c>
      <c r="C68" s="79" t="s">
        <v>3015</v>
      </c>
      <c r="D68" s="2" t="s">
        <v>2925</v>
      </c>
      <c r="E68" s="2" t="s">
        <v>3016</v>
      </c>
      <c r="F68" s="2" t="s">
        <v>3017</v>
      </c>
    </row>
    <row r="69" customFormat="false" ht="15.75" hidden="false" customHeight="false" outlineLevel="0" collapsed="false">
      <c r="A69" s="2" t="n">
        <v>25.0831</v>
      </c>
      <c r="B69" s="2" t="n">
        <v>63.1643</v>
      </c>
      <c r="C69" s="79" t="s">
        <v>3018</v>
      </c>
      <c r="D69" s="2" t="s">
        <v>2925</v>
      </c>
      <c r="E69" s="2" t="s">
        <v>3019</v>
      </c>
      <c r="F69" s="2" t="s">
        <v>3020</v>
      </c>
    </row>
    <row r="70" customFormat="false" ht="15.75" hidden="false" customHeight="false" outlineLevel="0" collapsed="false">
      <c r="A70" s="2" t="n">
        <v>29.1732</v>
      </c>
      <c r="B70" s="2" t="n">
        <v>61.1858</v>
      </c>
      <c r="C70" s="79" t="s">
        <v>3021</v>
      </c>
      <c r="D70" s="2" t="s">
        <v>2925</v>
      </c>
      <c r="E70" s="2" t="s">
        <v>3022</v>
      </c>
      <c r="F70" s="2" t="s">
        <v>3023</v>
      </c>
    </row>
    <row r="71" customFormat="false" ht="15.75" hidden="false" customHeight="false" outlineLevel="0" collapsed="false">
      <c r="A71" s="2" t="n">
        <v>75.2551</v>
      </c>
      <c r="B71" s="2" t="n">
        <v>61.1146</v>
      </c>
      <c r="C71" s="79" t="s">
        <v>3024</v>
      </c>
      <c r="D71" s="2" t="s">
        <v>2925</v>
      </c>
      <c r="E71" s="2" t="s">
        <v>3025</v>
      </c>
      <c r="F71" s="2" t="s">
        <v>3026</v>
      </c>
    </row>
    <row r="72" customFormat="false" ht="15.75" hidden="false" customHeight="false" outlineLevel="0" collapsed="false">
      <c r="A72" s="2" t="n">
        <v>114.7966</v>
      </c>
      <c r="B72" s="2" t="n">
        <v>59.5523</v>
      </c>
      <c r="C72" s="79" t="s">
        <v>3027</v>
      </c>
      <c r="D72" s="2" t="s">
        <v>2925</v>
      </c>
      <c r="E72" s="2" t="s">
        <v>3028</v>
      </c>
      <c r="F72" s="2" t="s">
        <v>3029</v>
      </c>
    </row>
    <row r="73" customFormat="false" ht="15.75" hidden="false" customHeight="false" outlineLevel="0" collapsed="false">
      <c r="A73" s="2" t="n">
        <v>32.0716</v>
      </c>
      <c r="B73" s="2" t="n">
        <v>58.736</v>
      </c>
      <c r="C73" s="79" t="s">
        <v>3030</v>
      </c>
      <c r="D73" s="2" t="s">
        <v>2925</v>
      </c>
      <c r="E73" s="2" t="s">
        <v>3031</v>
      </c>
      <c r="F73" s="2" t="s">
        <v>3032</v>
      </c>
    </row>
    <row r="74" customFormat="false" ht="15.75" hidden="false" customHeight="false" outlineLevel="0" collapsed="false">
      <c r="A74" s="2" t="n">
        <v>84.422</v>
      </c>
      <c r="B74" s="2" t="n">
        <v>57.5497</v>
      </c>
      <c r="C74" s="79" t="s">
        <v>3033</v>
      </c>
      <c r="D74" s="2" t="s">
        <v>2925</v>
      </c>
      <c r="E74" s="2" t="s">
        <v>3034</v>
      </c>
      <c r="F74" s="2" t="s">
        <v>3035</v>
      </c>
    </row>
    <row r="75" customFormat="false" ht="15.75" hidden="false" customHeight="false" outlineLevel="0" collapsed="false">
      <c r="A75" s="2" t="n">
        <v>77.8827</v>
      </c>
      <c r="B75" s="2" t="n">
        <v>57.3864</v>
      </c>
      <c r="C75" s="79" t="s">
        <v>3036</v>
      </c>
      <c r="D75" s="2" t="s">
        <v>2925</v>
      </c>
      <c r="E75" s="2" t="s">
        <v>3037</v>
      </c>
      <c r="F75" s="2" t="s">
        <v>3038</v>
      </c>
    </row>
    <row r="76" customFormat="false" ht="15.75" hidden="false" customHeight="false" outlineLevel="0" collapsed="false">
      <c r="A76" s="2" t="n">
        <v>69.9636</v>
      </c>
      <c r="B76" s="2" t="n">
        <v>56.6803</v>
      </c>
      <c r="C76" s="79" t="s">
        <v>3039</v>
      </c>
      <c r="D76" s="2" t="s">
        <v>2925</v>
      </c>
      <c r="E76" s="2" t="s">
        <v>3040</v>
      </c>
      <c r="F76" s="2" t="s">
        <v>3041</v>
      </c>
    </row>
    <row r="77" customFormat="false" ht="15.75" hidden="false" customHeight="false" outlineLevel="0" collapsed="false">
      <c r="A77" s="2" t="n">
        <v>65.7756</v>
      </c>
      <c r="B77" s="2" t="n">
        <v>55.8261</v>
      </c>
      <c r="C77" s="79" t="s">
        <v>3042</v>
      </c>
      <c r="D77" s="2" t="s">
        <v>2925</v>
      </c>
      <c r="E77" s="2" t="s">
        <v>3043</v>
      </c>
      <c r="F77" s="2" t="s">
        <v>3044</v>
      </c>
    </row>
    <row r="78" customFormat="false" ht="15.75" hidden="false" customHeight="false" outlineLevel="0" collapsed="false">
      <c r="A78" s="2" t="n">
        <v>22.3462</v>
      </c>
      <c r="B78" s="2" t="n">
        <v>55.6361</v>
      </c>
      <c r="C78" s="79" t="s">
        <v>3045</v>
      </c>
      <c r="D78" s="2" t="s">
        <v>2925</v>
      </c>
      <c r="E78" s="2" t="s">
        <v>3046</v>
      </c>
      <c r="F78" s="2" t="s">
        <v>3047</v>
      </c>
    </row>
    <row r="79" customFormat="false" ht="15.75" hidden="false" customHeight="false" outlineLevel="0" collapsed="false">
      <c r="A79" s="2" t="n">
        <v>83.3842</v>
      </c>
      <c r="B79" s="2" t="n">
        <v>55.6016</v>
      </c>
      <c r="C79" s="79" t="s">
        <v>3048</v>
      </c>
      <c r="D79" s="2" t="s">
        <v>2925</v>
      </c>
      <c r="E79" s="2" t="s">
        <v>3049</v>
      </c>
      <c r="F79" s="2" t="s">
        <v>3050</v>
      </c>
    </row>
    <row r="80" customFormat="false" ht="15.75" hidden="false" customHeight="false" outlineLevel="0" collapsed="false">
      <c r="A80" s="2" t="n">
        <v>53.6228</v>
      </c>
      <c r="B80" s="2" t="n">
        <v>55.2776</v>
      </c>
      <c r="C80" s="79" t="s">
        <v>3051</v>
      </c>
      <c r="D80" s="2" t="s">
        <v>2925</v>
      </c>
      <c r="E80" s="2" t="s">
        <v>3052</v>
      </c>
      <c r="F80" s="2" t="s">
        <v>3053</v>
      </c>
    </row>
    <row r="81" customFormat="false" ht="15.75" hidden="false" customHeight="false" outlineLevel="0" collapsed="false">
      <c r="A81" s="2" t="n">
        <v>29.9979</v>
      </c>
      <c r="B81" s="2" t="n">
        <v>54.4175</v>
      </c>
      <c r="C81" s="79" t="s">
        <v>3054</v>
      </c>
      <c r="D81" s="2" t="s">
        <v>2925</v>
      </c>
      <c r="E81" s="2" t="s">
        <v>3055</v>
      </c>
      <c r="F81" s="2" t="s">
        <v>3056</v>
      </c>
    </row>
    <row r="82" customFormat="false" ht="15.75" hidden="false" customHeight="false" outlineLevel="0" collapsed="false">
      <c r="A82" s="2" t="n">
        <v>128.408</v>
      </c>
      <c r="B82" s="2" t="n">
        <v>54.2173</v>
      </c>
      <c r="C82" s="79" t="s">
        <v>3057</v>
      </c>
      <c r="D82" s="2" t="s">
        <v>2925</v>
      </c>
      <c r="E82" s="2" t="s">
        <v>3058</v>
      </c>
      <c r="F82" s="2" t="s">
        <v>3059</v>
      </c>
    </row>
    <row r="83" customFormat="false" ht="15.75" hidden="false" customHeight="false" outlineLevel="0" collapsed="false">
      <c r="A83" s="2" t="n">
        <v>90.4785</v>
      </c>
      <c r="B83" s="2" t="n">
        <v>54.0183</v>
      </c>
      <c r="C83" s="79" t="s">
        <v>3060</v>
      </c>
      <c r="D83" s="2" t="s">
        <v>2925</v>
      </c>
      <c r="E83" s="2" t="s">
        <v>3061</v>
      </c>
      <c r="F83" s="2" t="s">
        <v>3062</v>
      </c>
    </row>
    <row r="84" customFormat="false" ht="15.75" hidden="false" customHeight="false" outlineLevel="0" collapsed="false">
      <c r="A84" s="2" t="n">
        <v>56.9151</v>
      </c>
      <c r="B84" s="2" t="n">
        <v>53.6161</v>
      </c>
      <c r="C84" s="79" t="s">
        <v>3063</v>
      </c>
      <c r="D84" s="2" t="s">
        <v>2925</v>
      </c>
      <c r="E84" s="2" t="s">
        <v>3064</v>
      </c>
      <c r="F84" s="2" t="s">
        <v>3065</v>
      </c>
    </row>
    <row r="85" customFormat="false" ht="15.75" hidden="false" customHeight="false" outlineLevel="0" collapsed="false">
      <c r="A85" s="2" t="n">
        <v>66.2861</v>
      </c>
      <c r="B85" s="2" t="n">
        <v>53.1617</v>
      </c>
      <c r="C85" s="79" t="s">
        <v>3066</v>
      </c>
      <c r="D85" s="2" t="s">
        <v>2925</v>
      </c>
      <c r="E85" s="2" t="s">
        <v>3067</v>
      </c>
      <c r="F85" s="2" t="s">
        <v>3068</v>
      </c>
    </row>
    <row r="86" customFormat="false" ht="15.75" hidden="false" customHeight="false" outlineLevel="0" collapsed="false">
      <c r="A86" s="2" t="n">
        <v>94.775</v>
      </c>
      <c r="B86" s="2" t="n">
        <v>53.0464</v>
      </c>
      <c r="C86" s="79" t="s">
        <v>3069</v>
      </c>
      <c r="D86" s="2" t="s">
        <v>2925</v>
      </c>
      <c r="E86" s="2" t="s">
        <v>3070</v>
      </c>
      <c r="F86" s="2" t="s">
        <v>3071</v>
      </c>
    </row>
    <row r="87" customFormat="false" ht="15.75" hidden="false" customHeight="false" outlineLevel="0" collapsed="false">
      <c r="A87" s="2" t="n">
        <v>94.5436</v>
      </c>
      <c r="B87" s="2" t="n">
        <v>52.3118</v>
      </c>
      <c r="C87" s="79" t="s">
        <v>3072</v>
      </c>
      <c r="D87" s="2" t="s">
        <v>2925</v>
      </c>
      <c r="E87" s="2" t="s">
        <v>3073</v>
      </c>
      <c r="F87" s="2" t="s">
        <v>3074</v>
      </c>
    </row>
    <row r="88" customFormat="false" ht="15.75" hidden="false" customHeight="false" outlineLevel="0" collapsed="false">
      <c r="A88" s="2" t="n">
        <v>20.2859</v>
      </c>
      <c r="B88" s="2" t="n">
        <v>50.8452</v>
      </c>
      <c r="C88" s="79" t="s">
        <v>3075</v>
      </c>
      <c r="D88" s="2" t="s">
        <v>2925</v>
      </c>
      <c r="E88" s="2" t="s">
        <v>3076</v>
      </c>
      <c r="F88" s="2" t="s">
        <v>3077</v>
      </c>
    </row>
    <row r="89" customFormat="false" ht="15.75" hidden="false" customHeight="false" outlineLevel="0" collapsed="false">
      <c r="A89" s="2" t="n">
        <v>47.3517</v>
      </c>
      <c r="B89" s="2" t="n">
        <v>50.8385</v>
      </c>
      <c r="C89" s="79" t="s">
        <v>3078</v>
      </c>
      <c r="D89" s="2" t="s">
        <v>2925</v>
      </c>
      <c r="E89" s="2" t="s">
        <v>3079</v>
      </c>
      <c r="F89" s="2" t="s">
        <v>3080</v>
      </c>
    </row>
    <row r="90" customFormat="false" ht="15.75" hidden="false" customHeight="false" outlineLevel="0" collapsed="false">
      <c r="A90" s="2" t="n">
        <v>39.7969</v>
      </c>
      <c r="B90" s="2" t="n">
        <v>50.8346</v>
      </c>
      <c r="C90" s="79" t="s">
        <v>3081</v>
      </c>
      <c r="D90" s="2" t="s">
        <v>2925</v>
      </c>
      <c r="E90" s="2" t="s">
        <v>3082</v>
      </c>
      <c r="F90" s="2" t="s">
        <v>3083</v>
      </c>
    </row>
    <row r="91" customFormat="false" ht="15.75" hidden="false" customHeight="false" outlineLevel="0" collapsed="false">
      <c r="A91" s="2" t="n">
        <v>25.062</v>
      </c>
      <c r="B91" s="2" t="n">
        <v>49.9553</v>
      </c>
      <c r="C91" s="79" t="s">
        <v>3084</v>
      </c>
      <c r="D91" s="2" t="s">
        <v>2925</v>
      </c>
      <c r="E91" s="2" t="s">
        <v>3085</v>
      </c>
      <c r="F91" s="2" t="s">
        <v>3086</v>
      </c>
    </row>
    <row r="92" customFormat="false" ht="15.75" hidden="false" customHeight="false" outlineLevel="0" collapsed="false">
      <c r="A92" s="2" t="n">
        <v>94.5637</v>
      </c>
      <c r="B92" s="2" t="n">
        <v>49.8915</v>
      </c>
      <c r="C92" s="79" t="s">
        <v>3087</v>
      </c>
      <c r="D92" s="2" t="s">
        <v>2925</v>
      </c>
      <c r="E92" s="2" t="s">
        <v>3088</v>
      </c>
      <c r="F92" s="2" t="s">
        <v>3089</v>
      </c>
    </row>
    <row r="93" customFormat="false" ht="15.75" hidden="false" customHeight="false" outlineLevel="0" collapsed="false">
      <c r="A93" s="2" t="n">
        <v>67.0672</v>
      </c>
      <c r="B93" s="2" t="n">
        <v>49.0352</v>
      </c>
      <c r="C93" s="79" t="s">
        <v>3090</v>
      </c>
      <c r="D93" s="2" t="s">
        <v>2925</v>
      </c>
      <c r="E93" s="2" t="s">
        <v>3091</v>
      </c>
      <c r="F93" s="2" t="s">
        <v>3092</v>
      </c>
    </row>
    <row r="94" customFormat="false" ht="15.75" hidden="false" customHeight="false" outlineLevel="0" collapsed="false">
      <c r="A94" s="2" t="n">
        <v>98.4473</v>
      </c>
      <c r="B94" s="2" t="n">
        <v>48.1263</v>
      </c>
      <c r="C94" s="79" t="s">
        <v>3093</v>
      </c>
      <c r="D94" s="2" t="s">
        <v>2925</v>
      </c>
      <c r="E94" s="2" t="s">
        <v>3094</v>
      </c>
      <c r="F94" s="2" t="s">
        <v>3095</v>
      </c>
    </row>
    <row r="95" customFormat="false" ht="15.75" hidden="false" customHeight="false" outlineLevel="0" collapsed="false">
      <c r="A95" s="2" t="n">
        <v>59.8476</v>
      </c>
      <c r="B95" s="2" t="n">
        <v>47.8803</v>
      </c>
      <c r="C95" s="79" t="s">
        <v>3096</v>
      </c>
      <c r="D95" s="2" t="s">
        <v>2925</v>
      </c>
      <c r="E95" s="2" t="s">
        <v>3097</v>
      </c>
      <c r="F95" s="2" t="s">
        <v>3098</v>
      </c>
    </row>
    <row r="96" customFormat="false" ht="15.75" hidden="false" customHeight="false" outlineLevel="0" collapsed="false">
      <c r="A96" s="2" t="n">
        <v>29.4199</v>
      </c>
      <c r="B96" s="2" t="n">
        <v>47.8036</v>
      </c>
      <c r="C96" s="79" t="s">
        <v>3099</v>
      </c>
      <c r="D96" s="2" t="s">
        <v>2925</v>
      </c>
      <c r="E96" s="2" t="s">
        <v>3100</v>
      </c>
      <c r="F96" s="2" t="s">
        <v>3101</v>
      </c>
    </row>
    <row r="97" customFormat="false" ht="15.75" hidden="false" customHeight="false" outlineLevel="0" collapsed="false">
      <c r="A97" s="2" t="n">
        <v>46.7634</v>
      </c>
      <c r="B97" s="2" t="n">
        <v>47.4963</v>
      </c>
      <c r="C97" s="79" t="s">
        <v>3102</v>
      </c>
      <c r="D97" s="2" t="s">
        <v>2925</v>
      </c>
      <c r="E97" s="2" t="s">
        <v>3103</v>
      </c>
      <c r="F97" s="2" t="s">
        <v>3104</v>
      </c>
    </row>
    <row r="98" customFormat="false" ht="15.75" hidden="false" customHeight="false" outlineLevel="0" collapsed="false">
      <c r="A98" s="2" t="n">
        <v>15.8125</v>
      </c>
      <c r="B98" s="2" t="n">
        <v>47.0662</v>
      </c>
      <c r="C98" s="79" t="s">
        <v>3105</v>
      </c>
      <c r="D98" s="2" t="s">
        <v>2925</v>
      </c>
      <c r="E98" s="2" t="s">
        <v>3106</v>
      </c>
      <c r="F98" s="2" t="s">
        <v>3107</v>
      </c>
    </row>
    <row r="99" customFormat="false" ht="15.75" hidden="false" customHeight="false" outlineLevel="0" collapsed="false">
      <c r="A99" s="2" t="n">
        <v>41.1475</v>
      </c>
      <c r="B99" s="2" t="n">
        <v>46.8715</v>
      </c>
      <c r="C99" s="79" t="s">
        <v>3108</v>
      </c>
      <c r="D99" s="2" t="s">
        <v>2925</v>
      </c>
      <c r="E99" s="2" t="s">
        <v>3109</v>
      </c>
      <c r="F99" s="2" t="s">
        <v>3110</v>
      </c>
    </row>
    <row r="100" customFormat="false" ht="15.75" hidden="false" customHeight="false" outlineLevel="0" collapsed="false">
      <c r="A100" s="2" t="n">
        <v>43.4224</v>
      </c>
      <c r="B100" s="2" t="n">
        <v>46.7483</v>
      </c>
      <c r="C100" s="79" t="s">
        <v>3111</v>
      </c>
      <c r="D100" s="2" t="s">
        <v>2925</v>
      </c>
      <c r="E100" s="2" t="s">
        <v>3112</v>
      </c>
      <c r="F100" s="2" t="s">
        <v>3113</v>
      </c>
    </row>
    <row r="101" customFormat="false" ht="15.75" hidden="false" customHeight="false" outlineLevel="0" collapsed="false">
      <c r="A101" s="2" t="n">
        <v>67.6281</v>
      </c>
      <c r="B101" s="2" t="n">
        <v>46.5864</v>
      </c>
      <c r="C101" s="79" t="s">
        <v>3114</v>
      </c>
      <c r="D101" s="2" t="s">
        <v>2925</v>
      </c>
      <c r="E101" s="2" t="s">
        <v>3115</v>
      </c>
      <c r="F101" s="2" t="s">
        <v>3116</v>
      </c>
    </row>
    <row r="102" customFormat="false" ht="15.75" hidden="false" customHeight="false" outlineLevel="0" collapsed="false">
      <c r="A102" s="2" t="n">
        <v>50.9282</v>
      </c>
      <c r="B102" s="2" t="n">
        <v>46.4</v>
      </c>
      <c r="C102" s="79" t="s">
        <v>3117</v>
      </c>
      <c r="D102" s="2" t="s">
        <v>2925</v>
      </c>
      <c r="E102" s="2" t="s">
        <v>3118</v>
      </c>
      <c r="F102" s="2" t="s">
        <v>3119</v>
      </c>
    </row>
    <row r="103" customFormat="false" ht="15.75" hidden="false" customHeight="false" outlineLevel="0" collapsed="false">
      <c r="A103" s="2" t="n">
        <v>76.1438</v>
      </c>
      <c r="B103" s="2" t="n">
        <v>46.281</v>
      </c>
      <c r="C103" s="79" t="s">
        <v>3120</v>
      </c>
      <c r="D103" s="2" t="s">
        <v>2925</v>
      </c>
      <c r="E103" s="2" t="s">
        <v>3121</v>
      </c>
      <c r="F103" s="2" t="s">
        <v>3122</v>
      </c>
    </row>
    <row r="104" customFormat="false" ht="15.75" hidden="false" customHeight="false" outlineLevel="0" collapsed="false">
      <c r="A104" s="2" t="n">
        <v>50.6725</v>
      </c>
      <c r="B104" s="2" t="n">
        <v>46.1193</v>
      </c>
      <c r="C104" s="79" t="s">
        <v>3123</v>
      </c>
      <c r="D104" s="2" t="s">
        <v>2925</v>
      </c>
      <c r="E104" s="2" t="s">
        <v>3124</v>
      </c>
      <c r="F104" s="2" t="s">
        <v>3125</v>
      </c>
    </row>
    <row r="105" customFormat="false" ht="15.75" hidden="false" customHeight="false" outlineLevel="0" collapsed="false">
      <c r="A105" s="2" t="n">
        <v>55.1421</v>
      </c>
      <c r="B105" s="2" t="n">
        <v>46.0394</v>
      </c>
      <c r="C105" s="79" t="s">
        <v>3126</v>
      </c>
      <c r="D105" s="2" t="s">
        <v>2925</v>
      </c>
      <c r="E105" s="2" t="s">
        <v>3127</v>
      </c>
      <c r="F105" s="2" t="s">
        <v>3128</v>
      </c>
    </row>
    <row r="106" customFormat="false" ht="15.75" hidden="false" customHeight="false" outlineLevel="0" collapsed="false">
      <c r="A106" s="2" t="n">
        <v>39.4644</v>
      </c>
      <c r="B106" s="2" t="n">
        <v>45.9489</v>
      </c>
      <c r="C106" s="79" t="s">
        <v>3129</v>
      </c>
      <c r="D106" s="2" t="s">
        <v>2925</v>
      </c>
      <c r="E106" s="2" t="s">
        <v>3130</v>
      </c>
      <c r="F106" s="2" t="s">
        <v>3131</v>
      </c>
    </row>
    <row r="107" customFormat="false" ht="15.75" hidden="false" customHeight="false" outlineLevel="0" collapsed="false">
      <c r="A107" s="2" t="n">
        <v>48.6635</v>
      </c>
      <c r="B107" s="2" t="n">
        <v>45.4931</v>
      </c>
      <c r="C107" s="79" t="s">
        <v>3132</v>
      </c>
      <c r="D107" s="2" t="s">
        <v>2925</v>
      </c>
      <c r="E107" s="2" t="s">
        <v>3133</v>
      </c>
      <c r="F107" s="2" t="s">
        <v>3134</v>
      </c>
    </row>
    <row r="108" customFormat="false" ht="15.75" hidden="false" customHeight="false" outlineLevel="0" collapsed="false">
      <c r="A108" s="2" t="n">
        <v>88.4148</v>
      </c>
      <c r="B108" s="2" t="n">
        <v>45.444</v>
      </c>
      <c r="C108" s="79" t="s">
        <v>3135</v>
      </c>
      <c r="D108" s="2" t="s">
        <v>2925</v>
      </c>
      <c r="E108" s="2" t="s">
        <v>3136</v>
      </c>
      <c r="F108" s="2" t="s">
        <v>3137</v>
      </c>
    </row>
    <row r="109" customFormat="false" ht="15.75" hidden="false" customHeight="false" outlineLevel="0" collapsed="false">
      <c r="A109" s="2" t="n">
        <v>56.5588</v>
      </c>
      <c r="B109" s="2" t="n">
        <v>45.0938</v>
      </c>
      <c r="C109" s="79" t="s">
        <v>3138</v>
      </c>
      <c r="D109" s="2" t="s">
        <v>2925</v>
      </c>
      <c r="E109" s="2" t="s">
        <v>3139</v>
      </c>
      <c r="F109" s="2" t="s">
        <v>3140</v>
      </c>
    </row>
    <row r="110" customFormat="false" ht="15.75" hidden="false" customHeight="false" outlineLevel="0" collapsed="false">
      <c r="A110" s="2" t="n">
        <v>3.8205</v>
      </c>
      <c r="B110" s="2" t="n">
        <v>44.9378</v>
      </c>
      <c r="C110" s="79" t="s">
        <v>3141</v>
      </c>
      <c r="D110" s="2" t="s">
        <v>2925</v>
      </c>
      <c r="E110" s="2" t="s">
        <v>3142</v>
      </c>
      <c r="F110" s="2" t="s">
        <v>3143</v>
      </c>
    </row>
    <row r="111" customFormat="false" ht="15.75" hidden="false" customHeight="false" outlineLevel="0" collapsed="false">
      <c r="A111" s="2" t="n">
        <v>37.6594</v>
      </c>
      <c r="B111" s="2" t="n">
        <v>44.4372</v>
      </c>
      <c r="C111" s="79" t="s">
        <v>3144</v>
      </c>
      <c r="D111" s="2" t="s">
        <v>2925</v>
      </c>
      <c r="E111" s="2" t="s">
        <v>3145</v>
      </c>
      <c r="F111" s="2" t="s">
        <v>3146</v>
      </c>
    </row>
    <row r="112" customFormat="false" ht="15.75" hidden="false" customHeight="false" outlineLevel="0" collapsed="false">
      <c r="A112" s="2" t="n">
        <v>34.2102</v>
      </c>
      <c r="B112" s="2" t="n">
        <v>44.3839</v>
      </c>
      <c r="C112" s="79" t="s">
        <v>3147</v>
      </c>
      <c r="D112" s="2" t="s">
        <v>2925</v>
      </c>
      <c r="E112" s="2" t="s">
        <v>3148</v>
      </c>
      <c r="F112" s="2" t="s">
        <v>3149</v>
      </c>
    </row>
    <row r="113" customFormat="false" ht="15.75" hidden="false" customHeight="false" outlineLevel="0" collapsed="false">
      <c r="A113" s="2" t="n">
        <v>14.9573</v>
      </c>
      <c r="B113" s="2" t="n">
        <v>44.3623</v>
      </c>
      <c r="C113" s="79" t="s">
        <v>3150</v>
      </c>
      <c r="D113" s="2" t="s">
        <v>2925</v>
      </c>
      <c r="E113" s="2" t="s">
        <v>3151</v>
      </c>
      <c r="F113" s="2" t="s">
        <v>3152</v>
      </c>
    </row>
    <row r="114" customFormat="false" ht="15.75" hidden="false" customHeight="false" outlineLevel="0" collapsed="false">
      <c r="A114" s="2" t="n">
        <v>11.4494</v>
      </c>
      <c r="B114" s="2" t="n">
        <v>44.292</v>
      </c>
      <c r="C114" s="79" t="s">
        <v>3153</v>
      </c>
      <c r="D114" s="2" t="s">
        <v>2925</v>
      </c>
      <c r="E114" s="2" t="s">
        <v>3154</v>
      </c>
      <c r="F114" s="2" t="s">
        <v>3155</v>
      </c>
    </row>
    <row r="115" customFormat="false" ht="15.75" hidden="false" customHeight="false" outlineLevel="0" collapsed="false">
      <c r="A115" s="2" t="n">
        <v>77.3665</v>
      </c>
      <c r="B115" s="2" t="n">
        <v>44.1348</v>
      </c>
      <c r="C115" s="79" t="s">
        <v>3156</v>
      </c>
      <c r="D115" s="2" t="s">
        <v>2925</v>
      </c>
      <c r="E115" s="2" t="s">
        <v>3157</v>
      </c>
      <c r="F115" s="2" t="s">
        <v>3158</v>
      </c>
    </row>
    <row r="116" customFormat="false" ht="15.75" hidden="false" customHeight="false" outlineLevel="0" collapsed="false">
      <c r="A116" s="2" t="n">
        <v>58.2702</v>
      </c>
      <c r="B116" s="2" t="n">
        <v>44.1165</v>
      </c>
      <c r="C116" s="79" t="s">
        <v>3159</v>
      </c>
      <c r="D116" s="2" t="s">
        <v>2925</v>
      </c>
      <c r="E116" s="2" t="s">
        <v>3160</v>
      </c>
      <c r="F116" s="2" t="s">
        <v>3161</v>
      </c>
    </row>
    <row r="117" customFormat="false" ht="15.75" hidden="false" customHeight="false" outlineLevel="0" collapsed="false">
      <c r="A117" s="2" t="n">
        <v>78.9532</v>
      </c>
      <c r="B117" s="2" t="n">
        <v>44.065</v>
      </c>
      <c r="C117" s="79" t="s">
        <v>3162</v>
      </c>
      <c r="D117" s="2" t="s">
        <v>2925</v>
      </c>
      <c r="E117" s="2" t="s">
        <v>3163</v>
      </c>
      <c r="F117" s="2" t="s">
        <v>3164</v>
      </c>
    </row>
    <row r="118" customFormat="false" ht="15.75" hidden="false" customHeight="false" outlineLevel="0" collapsed="false">
      <c r="A118" s="2" t="n">
        <v>4.4736</v>
      </c>
      <c r="B118" s="2" t="n">
        <v>43.5819</v>
      </c>
      <c r="C118" s="79" t="s">
        <v>3165</v>
      </c>
      <c r="D118" s="2" t="s">
        <v>2925</v>
      </c>
      <c r="E118" s="2" t="s">
        <v>3166</v>
      </c>
      <c r="F118" s="2" t="s">
        <v>3167</v>
      </c>
    </row>
    <row r="119" customFormat="false" ht="15.75" hidden="false" customHeight="false" outlineLevel="0" collapsed="false">
      <c r="A119" s="2" t="n">
        <v>26.8793</v>
      </c>
      <c r="B119" s="2" t="n">
        <v>43.4941</v>
      </c>
      <c r="C119" s="79" t="s">
        <v>3168</v>
      </c>
      <c r="D119" s="2" t="s">
        <v>2925</v>
      </c>
      <c r="E119" s="2" t="s">
        <v>3169</v>
      </c>
      <c r="F119" s="2" t="s">
        <v>3170</v>
      </c>
    </row>
    <row r="120" customFormat="false" ht="15.75" hidden="false" customHeight="false" outlineLevel="0" collapsed="false">
      <c r="A120" s="2" t="n">
        <v>5.4974</v>
      </c>
      <c r="B120" s="2" t="n">
        <v>43.4765</v>
      </c>
      <c r="C120" s="79" t="s">
        <v>3171</v>
      </c>
      <c r="D120" s="2" t="s">
        <v>2925</v>
      </c>
      <c r="E120" s="2" t="s">
        <v>3172</v>
      </c>
      <c r="F120" s="2" t="s">
        <v>3173</v>
      </c>
    </row>
    <row r="121" customFormat="false" ht="15.75" hidden="false" customHeight="false" outlineLevel="0" collapsed="false">
      <c r="A121" s="2" t="n">
        <v>35.4347</v>
      </c>
      <c r="B121" s="2" t="n">
        <v>43.1795</v>
      </c>
      <c r="C121" s="79" t="s">
        <v>3174</v>
      </c>
      <c r="D121" s="2" t="s">
        <v>2925</v>
      </c>
      <c r="E121" s="2" t="s">
        <v>3175</v>
      </c>
      <c r="F121" s="2" t="s">
        <v>3176</v>
      </c>
    </row>
    <row r="122" customFormat="false" ht="15.75" hidden="false" customHeight="false" outlineLevel="0" collapsed="false">
      <c r="A122" s="2" t="n">
        <v>72.0951</v>
      </c>
      <c r="B122" s="2" t="n">
        <v>43.1775</v>
      </c>
      <c r="C122" s="79" t="s">
        <v>3177</v>
      </c>
      <c r="D122" s="2" t="s">
        <v>2925</v>
      </c>
      <c r="E122" s="2" t="s">
        <v>3178</v>
      </c>
      <c r="F122" s="2" t="s">
        <v>3179</v>
      </c>
    </row>
    <row r="123" customFormat="false" ht="15.75" hidden="false" customHeight="false" outlineLevel="0" collapsed="false">
      <c r="A123" s="2" t="n">
        <v>60.3515</v>
      </c>
      <c r="B123" s="2" t="n">
        <v>43.1475</v>
      </c>
      <c r="C123" s="79" t="s">
        <v>3180</v>
      </c>
      <c r="D123" s="2" t="s">
        <v>2925</v>
      </c>
      <c r="E123" s="2" t="s">
        <v>3181</v>
      </c>
      <c r="F123" s="2" t="s">
        <v>3182</v>
      </c>
    </row>
    <row r="124" customFormat="false" ht="15.75" hidden="false" customHeight="false" outlineLevel="0" collapsed="false">
      <c r="A124" s="2" t="n">
        <v>103.6491</v>
      </c>
      <c r="B124" s="2" t="n">
        <v>42.8707</v>
      </c>
      <c r="C124" s="79" t="s">
        <v>3183</v>
      </c>
      <c r="D124" s="2" t="s">
        <v>2925</v>
      </c>
      <c r="E124" s="2" t="s">
        <v>3184</v>
      </c>
      <c r="F124" s="2" t="s">
        <v>3185</v>
      </c>
    </row>
    <row r="125" customFormat="false" ht="15.75" hidden="false" customHeight="false" outlineLevel="0" collapsed="false">
      <c r="A125" s="2" t="n">
        <v>71.2078</v>
      </c>
      <c r="B125" s="2" t="n">
        <v>42.7415</v>
      </c>
      <c r="C125" s="79" t="s">
        <v>3186</v>
      </c>
      <c r="D125" s="2" t="s">
        <v>2925</v>
      </c>
      <c r="E125" s="2" t="s">
        <v>3187</v>
      </c>
      <c r="F125" s="2" t="s">
        <v>3188</v>
      </c>
    </row>
    <row r="126" customFormat="false" ht="15.75" hidden="false" customHeight="false" outlineLevel="0" collapsed="false">
      <c r="A126" s="2" t="n">
        <v>34.5099</v>
      </c>
      <c r="B126" s="2" t="n">
        <v>42.5917</v>
      </c>
      <c r="C126" s="79" t="s">
        <v>3189</v>
      </c>
      <c r="D126" s="2" t="s">
        <v>2925</v>
      </c>
      <c r="E126" s="2" t="s">
        <v>3190</v>
      </c>
      <c r="F126" s="2" t="s">
        <v>3191</v>
      </c>
    </row>
    <row r="127" customFormat="false" ht="15.75" hidden="false" customHeight="false" outlineLevel="0" collapsed="false">
      <c r="A127" s="2" t="n">
        <v>72.9902</v>
      </c>
      <c r="B127" s="2" t="n">
        <v>42.5792</v>
      </c>
      <c r="C127" s="79" t="s">
        <v>3192</v>
      </c>
      <c r="D127" s="2" t="s">
        <v>2925</v>
      </c>
      <c r="E127" s="2" t="s">
        <v>3193</v>
      </c>
      <c r="F127" s="2" t="s">
        <v>3194</v>
      </c>
    </row>
    <row r="128" customFormat="false" ht="15.75" hidden="false" customHeight="false" outlineLevel="0" collapsed="false">
      <c r="A128" s="2" t="n">
        <v>81.8692</v>
      </c>
      <c r="B128" s="2" t="n">
        <v>42.4967</v>
      </c>
      <c r="C128" s="79" t="s">
        <v>3195</v>
      </c>
      <c r="D128" s="2" t="s">
        <v>2925</v>
      </c>
      <c r="E128" s="2" t="s">
        <v>3196</v>
      </c>
      <c r="F128" s="2" t="s">
        <v>3197</v>
      </c>
    </row>
    <row r="129" customFormat="false" ht="15.75" hidden="false" customHeight="false" outlineLevel="0" collapsed="false">
      <c r="A129" s="2" t="n">
        <v>61.0656</v>
      </c>
      <c r="B129" s="2" t="n">
        <v>42.3596</v>
      </c>
      <c r="C129" s="79" t="s">
        <v>3198</v>
      </c>
      <c r="D129" s="2" t="s">
        <v>2925</v>
      </c>
      <c r="E129" s="2" t="s">
        <v>3199</v>
      </c>
      <c r="F129" s="2" t="s">
        <v>3200</v>
      </c>
    </row>
    <row r="130" customFormat="false" ht="15.75" hidden="false" customHeight="false" outlineLevel="0" collapsed="false">
      <c r="A130" s="2" t="n">
        <v>41.0731</v>
      </c>
      <c r="B130" s="2" t="n">
        <v>42.2662</v>
      </c>
      <c r="C130" s="79" t="s">
        <v>3201</v>
      </c>
      <c r="D130" s="2" t="s">
        <v>2925</v>
      </c>
      <c r="E130" s="2" t="s">
        <v>3202</v>
      </c>
      <c r="F130" s="2" t="s">
        <v>3203</v>
      </c>
    </row>
    <row r="131" customFormat="false" ht="15.75" hidden="false" customHeight="false" outlineLevel="0" collapsed="false">
      <c r="A131" s="2" t="n">
        <v>37.5562</v>
      </c>
      <c r="B131" s="2" t="n">
        <v>42.1497</v>
      </c>
      <c r="C131" s="79" t="s">
        <v>3204</v>
      </c>
      <c r="D131" s="2" t="s">
        <v>2925</v>
      </c>
      <c r="E131" s="2" t="s">
        <v>3205</v>
      </c>
      <c r="F131" s="2" t="s">
        <v>3206</v>
      </c>
    </row>
    <row r="132" customFormat="false" ht="15.75" hidden="false" customHeight="false" outlineLevel="0" collapsed="false">
      <c r="A132" s="2" t="n">
        <v>4.3658</v>
      </c>
      <c r="B132" s="2" t="n">
        <v>41.8432</v>
      </c>
      <c r="C132" s="79" t="s">
        <v>3207</v>
      </c>
      <c r="D132" s="2" t="s">
        <v>2925</v>
      </c>
      <c r="E132" s="2" t="s">
        <v>3208</v>
      </c>
      <c r="F132" s="2" t="s">
        <v>3209</v>
      </c>
    </row>
    <row r="133" customFormat="false" ht="15.75" hidden="false" customHeight="false" outlineLevel="0" collapsed="false">
      <c r="A133" s="2" t="n">
        <v>14.6547</v>
      </c>
      <c r="B133" s="2" t="n">
        <v>41.779</v>
      </c>
      <c r="C133" s="79" t="s">
        <v>3210</v>
      </c>
      <c r="D133" s="2" t="s">
        <v>2925</v>
      </c>
      <c r="E133" s="2" t="s">
        <v>3211</v>
      </c>
      <c r="F133" s="2" t="s">
        <v>3212</v>
      </c>
    </row>
    <row r="134" customFormat="false" ht="15.75" hidden="false" customHeight="false" outlineLevel="0" collapsed="false">
      <c r="A134" s="2" t="n">
        <v>82.4898</v>
      </c>
      <c r="B134" s="2" t="n">
        <v>41.4637</v>
      </c>
      <c r="C134" s="79" t="s">
        <v>3213</v>
      </c>
      <c r="D134" s="2" t="s">
        <v>2925</v>
      </c>
      <c r="E134" s="2" t="s">
        <v>3214</v>
      </c>
      <c r="F134" s="2" t="s">
        <v>3215</v>
      </c>
    </row>
    <row r="135" customFormat="false" ht="15.75" hidden="false" customHeight="false" outlineLevel="0" collapsed="false">
      <c r="A135" s="2" t="n">
        <v>95.9418</v>
      </c>
      <c r="B135" s="2" t="n">
        <v>41.3483</v>
      </c>
      <c r="C135" s="79" t="s">
        <v>3216</v>
      </c>
      <c r="D135" s="2" t="s">
        <v>2925</v>
      </c>
      <c r="E135" s="2" t="s">
        <v>3217</v>
      </c>
      <c r="F135" s="2" t="s">
        <v>3218</v>
      </c>
    </row>
    <row r="136" customFormat="false" ht="15.75" hidden="false" customHeight="false" outlineLevel="0" collapsed="false">
      <c r="A136" s="2" t="n">
        <v>39.337</v>
      </c>
      <c r="B136" s="2" t="n">
        <v>41.2889</v>
      </c>
      <c r="C136" s="79" t="s">
        <v>3219</v>
      </c>
      <c r="D136" s="2" t="s">
        <v>2925</v>
      </c>
      <c r="E136" s="2" t="s">
        <v>3220</v>
      </c>
      <c r="F136" s="2" t="s">
        <v>3221</v>
      </c>
    </row>
    <row r="137" customFormat="false" ht="15.75" hidden="false" customHeight="false" outlineLevel="0" collapsed="false">
      <c r="A137" s="2" t="n">
        <v>12.9081</v>
      </c>
      <c r="B137" s="2" t="n">
        <v>41.1996</v>
      </c>
      <c r="C137" s="79" t="s">
        <v>3222</v>
      </c>
      <c r="D137" s="2" t="s">
        <v>2925</v>
      </c>
      <c r="E137" s="2" t="s">
        <v>3223</v>
      </c>
      <c r="F137" s="2" t="s">
        <v>3224</v>
      </c>
    </row>
    <row r="138" customFormat="false" ht="15.75" hidden="false" customHeight="false" outlineLevel="0" collapsed="false">
      <c r="A138" s="2" t="n">
        <v>98.5247</v>
      </c>
      <c r="B138" s="2" t="n">
        <v>40.9743</v>
      </c>
      <c r="C138" s="79" t="s">
        <v>3225</v>
      </c>
      <c r="D138" s="2" t="s">
        <v>2925</v>
      </c>
      <c r="E138" s="2" t="s">
        <v>3226</v>
      </c>
      <c r="F138" s="2" t="s">
        <v>3227</v>
      </c>
    </row>
    <row r="139" customFormat="false" ht="15.75" hidden="false" customHeight="false" outlineLevel="0" collapsed="false">
      <c r="A139" s="2" t="n">
        <v>63.4369</v>
      </c>
      <c r="B139" s="2" t="n">
        <v>40.8193</v>
      </c>
      <c r="C139" s="79" t="s">
        <v>3228</v>
      </c>
      <c r="D139" s="2" t="s">
        <v>2925</v>
      </c>
      <c r="E139" s="2" t="s">
        <v>3229</v>
      </c>
      <c r="F139" s="2" t="s">
        <v>3230</v>
      </c>
    </row>
    <row r="140" customFormat="false" ht="15.75" hidden="false" customHeight="false" outlineLevel="0" collapsed="false">
      <c r="A140" s="2" t="n">
        <v>40.9437</v>
      </c>
      <c r="B140" s="2" t="n">
        <v>40.6628</v>
      </c>
      <c r="C140" s="79" t="s">
        <v>3231</v>
      </c>
      <c r="D140" s="2" t="s">
        <v>2925</v>
      </c>
      <c r="E140" s="2" t="s">
        <v>3232</v>
      </c>
      <c r="F140" s="2" t="s">
        <v>3233</v>
      </c>
    </row>
    <row r="141" customFormat="false" ht="15.75" hidden="false" customHeight="false" outlineLevel="0" collapsed="false">
      <c r="A141" s="2" t="n">
        <v>11.448</v>
      </c>
      <c r="B141" s="2" t="n">
        <v>40.5564</v>
      </c>
      <c r="C141" s="79" t="s">
        <v>3234</v>
      </c>
      <c r="D141" s="2" t="s">
        <v>2925</v>
      </c>
      <c r="E141" s="2" t="s">
        <v>3235</v>
      </c>
      <c r="F141" s="2" t="s">
        <v>3236</v>
      </c>
    </row>
    <row r="142" customFormat="false" ht="15.75" hidden="false" customHeight="false" outlineLevel="0" collapsed="false">
      <c r="A142" s="2" t="n">
        <v>5.62</v>
      </c>
      <c r="B142" s="2" t="n">
        <v>40.5022</v>
      </c>
      <c r="C142" s="79" t="s">
        <v>3237</v>
      </c>
      <c r="D142" s="2" t="s">
        <v>2925</v>
      </c>
      <c r="E142" s="2" t="s">
        <v>3238</v>
      </c>
      <c r="F142" s="2" t="s">
        <v>3239</v>
      </c>
    </row>
    <row r="143" customFormat="false" ht="15.75" hidden="false" customHeight="false" outlineLevel="0" collapsed="false">
      <c r="A143" s="2" t="n">
        <v>28.3978</v>
      </c>
      <c r="B143" s="2" t="n">
        <v>40.4712</v>
      </c>
      <c r="C143" s="79" t="s">
        <v>3240</v>
      </c>
      <c r="D143" s="2" t="s">
        <v>2925</v>
      </c>
      <c r="E143" s="2" t="s">
        <v>3241</v>
      </c>
      <c r="F143" s="2" t="s">
        <v>3242</v>
      </c>
    </row>
    <row r="144" customFormat="false" ht="15.75" hidden="false" customHeight="false" outlineLevel="0" collapsed="false">
      <c r="A144" s="2" t="n">
        <v>59.4689</v>
      </c>
      <c r="B144" s="2" t="n">
        <v>40.3856</v>
      </c>
      <c r="C144" s="79" t="s">
        <v>3243</v>
      </c>
      <c r="D144" s="2" t="s">
        <v>3244</v>
      </c>
      <c r="E144" s="2" t="s">
        <v>3245</v>
      </c>
      <c r="F144" s="2" t="s">
        <v>3246</v>
      </c>
    </row>
    <row r="145" customFormat="false" ht="15.75" hidden="false" customHeight="false" outlineLevel="0" collapsed="false">
      <c r="A145" s="2" t="n">
        <v>92.9365</v>
      </c>
      <c r="B145" s="2" t="n">
        <v>40.2201</v>
      </c>
      <c r="C145" s="79" t="s">
        <v>3247</v>
      </c>
      <c r="D145" s="2" t="s">
        <v>2925</v>
      </c>
      <c r="E145" s="2" t="s">
        <v>3248</v>
      </c>
      <c r="F145" s="2" t="s">
        <v>3249</v>
      </c>
    </row>
    <row r="146" customFormat="false" ht="15.75" hidden="false" customHeight="false" outlineLevel="0" collapsed="false">
      <c r="A146" s="2" t="n">
        <v>45.5093</v>
      </c>
      <c r="B146" s="2" t="n">
        <v>39.7236</v>
      </c>
      <c r="C146" s="79" t="s">
        <v>3250</v>
      </c>
      <c r="D146" s="2" t="s">
        <v>2925</v>
      </c>
      <c r="E146" s="2" t="s">
        <v>3251</v>
      </c>
      <c r="F146" s="2" t="s">
        <v>3252</v>
      </c>
    </row>
    <row r="147" customFormat="false" ht="15.75" hidden="false" customHeight="false" outlineLevel="0" collapsed="false">
      <c r="A147" s="2" t="n">
        <v>60.4247</v>
      </c>
      <c r="B147" s="2" t="n">
        <v>39.6984</v>
      </c>
      <c r="C147" s="79" t="s">
        <v>3253</v>
      </c>
      <c r="D147" s="2" t="s">
        <v>2925</v>
      </c>
      <c r="E147" s="2" t="s">
        <v>3254</v>
      </c>
      <c r="F147" s="2" t="s">
        <v>3255</v>
      </c>
    </row>
    <row r="148" customFormat="false" ht="15.75" hidden="false" customHeight="false" outlineLevel="0" collapsed="false">
      <c r="A148" s="2" t="n">
        <v>40.0188</v>
      </c>
      <c r="B148" s="2" t="n">
        <v>39.6709</v>
      </c>
      <c r="C148" s="79" t="s">
        <v>3256</v>
      </c>
      <c r="D148" s="2" t="s">
        <v>2925</v>
      </c>
      <c r="E148" s="2" t="s">
        <v>3257</v>
      </c>
      <c r="F148" s="2" t="s">
        <v>3258</v>
      </c>
    </row>
    <row r="149" customFormat="false" ht="15.75" hidden="false" customHeight="false" outlineLevel="0" collapsed="false">
      <c r="A149" s="2" t="n">
        <v>40.9823</v>
      </c>
      <c r="B149" s="2" t="n">
        <v>39.67</v>
      </c>
      <c r="C149" s="79" t="s">
        <v>3259</v>
      </c>
      <c r="D149" s="2" t="s">
        <v>2925</v>
      </c>
      <c r="E149" s="2" t="s">
        <v>3260</v>
      </c>
      <c r="F149" s="2" t="s">
        <v>3261</v>
      </c>
    </row>
    <row r="150" customFormat="false" ht="15.75" hidden="false" customHeight="false" outlineLevel="0" collapsed="false">
      <c r="A150" s="2" t="n">
        <v>38.4322</v>
      </c>
      <c r="B150" s="2" t="n">
        <v>39.6622</v>
      </c>
      <c r="C150" s="79" t="s">
        <v>3262</v>
      </c>
      <c r="D150" s="2" t="s">
        <v>2925</v>
      </c>
      <c r="E150" s="2" t="s">
        <v>3263</v>
      </c>
      <c r="F150" s="2" t="s">
        <v>3264</v>
      </c>
    </row>
    <row r="151" customFormat="false" ht="15.75" hidden="false" customHeight="false" outlineLevel="0" collapsed="false">
      <c r="A151" s="2" t="n">
        <v>54.6597</v>
      </c>
      <c r="B151" s="2" t="n">
        <v>39.6546</v>
      </c>
      <c r="C151" s="79" t="s">
        <v>3265</v>
      </c>
      <c r="D151" s="2" t="s">
        <v>2925</v>
      </c>
      <c r="E151" s="2" t="s">
        <v>3266</v>
      </c>
      <c r="F151" s="2" t="s">
        <v>3267</v>
      </c>
    </row>
    <row r="152" customFormat="false" ht="15.75" hidden="false" customHeight="false" outlineLevel="0" collapsed="false">
      <c r="A152" s="2" t="n">
        <v>26.2262</v>
      </c>
      <c r="B152" s="2" t="n">
        <v>39.5191</v>
      </c>
      <c r="C152" s="79" t="s">
        <v>3268</v>
      </c>
      <c r="D152" s="2" t="s">
        <v>2925</v>
      </c>
      <c r="E152" s="2" t="s">
        <v>3269</v>
      </c>
      <c r="F152" s="2" t="s">
        <v>3270</v>
      </c>
    </row>
    <row r="153" customFormat="false" ht="15.75" hidden="false" customHeight="false" outlineLevel="0" collapsed="false">
      <c r="A153" s="2" t="n">
        <v>58.3445</v>
      </c>
      <c r="B153" s="2" t="n">
        <v>39.3359</v>
      </c>
      <c r="C153" s="79" t="s">
        <v>3271</v>
      </c>
      <c r="D153" s="2" t="s">
        <v>2925</v>
      </c>
      <c r="E153" s="2" t="s">
        <v>3272</v>
      </c>
      <c r="F153" s="2" t="s">
        <v>3273</v>
      </c>
    </row>
    <row r="154" customFormat="false" ht="15.75" hidden="false" customHeight="false" outlineLevel="0" collapsed="false">
      <c r="A154" s="2" t="n">
        <v>22.7442</v>
      </c>
      <c r="B154" s="2" t="n">
        <v>38.9206</v>
      </c>
      <c r="C154" s="79" t="s">
        <v>3274</v>
      </c>
      <c r="D154" s="2" t="s">
        <v>2925</v>
      </c>
      <c r="E154" s="2" t="s">
        <v>3275</v>
      </c>
      <c r="F154" s="2" t="s">
        <v>3276</v>
      </c>
    </row>
    <row r="155" customFormat="false" ht="15.75" hidden="false" customHeight="false" outlineLevel="0" collapsed="false">
      <c r="A155" s="2" t="n">
        <v>34.6595</v>
      </c>
      <c r="B155" s="2" t="n">
        <v>38.8048</v>
      </c>
      <c r="C155" s="79" t="s">
        <v>3277</v>
      </c>
      <c r="D155" s="2" t="s">
        <v>2925</v>
      </c>
      <c r="E155" s="2" t="s">
        <v>3278</v>
      </c>
      <c r="F155" s="2" t="s">
        <v>3279</v>
      </c>
    </row>
    <row r="156" customFormat="false" ht="15.75" hidden="false" customHeight="false" outlineLevel="0" collapsed="false">
      <c r="A156" s="2" t="n">
        <v>18.1561</v>
      </c>
      <c r="B156" s="2" t="n">
        <v>38.6605</v>
      </c>
      <c r="C156" s="79" t="s">
        <v>3280</v>
      </c>
      <c r="D156" s="2" t="s">
        <v>2925</v>
      </c>
      <c r="E156" s="2" t="s">
        <v>3281</v>
      </c>
      <c r="F156" s="2" t="s">
        <v>3282</v>
      </c>
    </row>
    <row r="157" customFormat="false" ht="15.75" hidden="false" customHeight="false" outlineLevel="0" collapsed="false">
      <c r="A157" s="2" t="n">
        <v>45.1493</v>
      </c>
      <c r="B157" s="2" t="n">
        <v>38.4092</v>
      </c>
      <c r="C157" s="79" t="s">
        <v>3283</v>
      </c>
      <c r="D157" s="2" t="s">
        <v>2925</v>
      </c>
      <c r="E157" s="2" t="s">
        <v>3284</v>
      </c>
      <c r="F157" s="2" t="s">
        <v>3285</v>
      </c>
    </row>
    <row r="158" customFormat="false" ht="15.75" hidden="false" customHeight="false" outlineLevel="0" collapsed="false">
      <c r="A158" s="2" t="n">
        <v>47.0612</v>
      </c>
      <c r="B158" s="2" t="n">
        <v>38.3681</v>
      </c>
      <c r="C158" s="79" t="s">
        <v>3286</v>
      </c>
      <c r="D158" s="2" t="s">
        <v>2925</v>
      </c>
      <c r="E158" s="2" t="s">
        <v>3287</v>
      </c>
      <c r="F158" s="2" t="s">
        <v>3288</v>
      </c>
    </row>
    <row r="159" customFormat="false" ht="15.75" hidden="false" customHeight="false" outlineLevel="0" collapsed="false">
      <c r="A159" s="2" t="n">
        <v>94.2566</v>
      </c>
      <c r="B159" s="2" t="n">
        <v>38.1642</v>
      </c>
      <c r="C159" s="79" t="s">
        <v>3289</v>
      </c>
      <c r="D159" s="2" t="s">
        <v>2925</v>
      </c>
      <c r="E159" s="2" t="s">
        <v>3290</v>
      </c>
      <c r="F159" s="2" t="s">
        <v>3291</v>
      </c>
    </row>
    <row r="160" customFormat="false" ht="15.75" hidden="false" customHeight="false" outlineLevel="0" collapsed="false">
      <c r="A160" s="2" t="n">
        <v>53.1825</v>
      </c>
      <c r="B160" s="2" t="n">
        <v>37.9266</v>
      </c>
      <c r="C160" s="79" t="s">
        <v>3292</v>
      </c>
      <c r="D160" s="2" t="s">
        <v>3244</v>
      </c>
      <c r="E160" s="2" t="s">
        <v>3293</v>
      </c>
      <c r="F160" s="2" t="s">
        <v>3294</v>
      </c>
    </row>
    <row r="161" customFormat="false" ht="15.75" hidden="false" customHeight="false" outlineLevel="0" collapsed="false">
      <c r="A161" s="2" t="n">
        <v>22.0229</v>
      </c>
      <c r="B161" s="2" t="n">
        <v>37.7383</v>
      </c>
      <c r="C161" s="79" t="s">
        <v>3295</v>
      </c>
      <c r="D161" s="2" t="s">
        <v>2925</v>
      </c>
      <c r="E161" s="2" t="s">
        <v>3296</v>
      </c>
      <c r="F161" s="2" t="s">
        <v>3297</v>
      </c>
    </row>
    <row r="162" customFormat="false" ht="15.75" hidden="false" customHeight="false" outlineLevel="0" collapsed="false">
      <c r="A162" s="2" t="n">
        <v>9.3906</v>
      </c>
      <c r="B162" s="2" t="n">
        <v>37.4702</v>
      </c>
      <c r="C162" s="79" t="s">
        <v>3298</v>
      </c>
      <c r="D162" s="2" t="s">
        <v>2925</v>
      </c>
      <c r="E162" s="2" t="s">
        <v>3299</v>
      </c>
      <c r="F162" s="2" t="s">
        <v>3300</v>
      </c>
    </row>
    <row r="163" customFormat="false" ht="15.75" hidden="false" customHeight="false" outlineLevel="0" collapsed="false">
      <c r="A163" s="2" t="n">
        <v>39.3448</v>
      </c>
      <c r="B163" s="2" t="n">
        <v>37.4169</v>
      </c>
      <c r="C163" s="79" t="s">
        <v>3301</v>
      </c>
      <c r="D163" s="2" t="s">
        <v>2925</v>
      </c>
      <c r="E163" s="2" t="s">
        <v>3302</v>
      </c>
      <c r="F163" s="2" t="s">
        <v>3303</v>
      </c>
    </row>
    <row r="164" customFormat="false" ht="15.75" hidden="false" customHeight="false" outlineLevel="0" collapsed="false">
      <c r="A164" s="2" t="n">
        <v>7.2979</v>
      </c>
      <c r="B164" s="2" t="n">
        <v>37.4093</v>
      </c>
      <c r="C164" s="79" t="s">
        <v>3304</v>
      </c>
      <c r="D164" s="2" t="s">
        <v>2925</v>
      </c>
      <c r="E164" s="2" t="s">
        <v>3305</v>
      </c>
      <c r="F164" s="2" t="s">
        <v>3306</v>
      </c>
    </row>
    <row r="165" customFormat="false" ht="15.75" hidden="false" customHeight="false" outlineLevel="0" collapsed="false">
      <c r="A165" s="2" t="n">
        <v>26.2147</v>
      </c>
      <c r="B165" s="2" t="n">
        <v>37.2333</v>
      </c>
      <c r="C165" s="79" t="s">
        <v>3307</v>
      </c>
      <c r="D165" s="2" t="s">
        <v>2925</v>
      </c>
      <c r="E165" s="2" t="s">
        <v>3308</v>
      </c>
      <c r="F165" s="2" t="s">
        <v>3309</v>
      </c>
    </row>
    <row r="166" customFormat="false" ht="15.75" hidden="false" customHeight="false" outlineLevel="0" collapsed="false">
      <c r="A166" s="2" t="n">
        <v>20.2161</v>
      </c>
      <c r="B166" s="2" t="n">
        <v>37.1371</v>
      </c>
      <c r="C166" s="79" t="s">
        <v>3310</v>
      </c>
      <c r="D166" s="2" t="s">
        <v>2925</v>
      </c>
      <c r="E166" s="2" t="s">
        <v>3311</v>
      </c>
      <c r="F166" s="2" t="s">
        <v>3312</v>
      </c>
    </row>
    <row r="167" customFormat="false" ht="15.75" hidden="false" customHeight="false" outlineLevel="0" collapsed="false">
      <c r="A167" s="2" t="n">
        <v>25.0878</v>
      </c>
      <c r="B167" s="2" t="n">
        <v>37.0731</v>
      </c>
      <c r="C167" s="79" t="s">
        <v>3313</v>
      </c>
      <c r="D167" s="2" t="s">
        <v>2925</v>
      </c>
      <c r="E167" s="2" t="s">
        <v>3314</v>
      </c>
      <c r="F167" s="2" t="s">
        <v>3315</v>
      </c>
    </row>
    <row r="168" customFormat="false" ht="15.75" hidden="false" customHeight="false" outlineLevel="0" collapsed="false">
      <c r="A168" s="2" t="n">
        <v>31.7803</v>
      </c>
      <c r="B168" s="2" t="n">
        <v>37.0685</v>
      </c>
      <c r="C168" s="79" t="s">
        <v>3316</v>
      </c>
      <c r="D168" s="2" t="s">
        <v>3244</v>
      </c>
      <c r="E168" s="2" t="s">
        <v>3317</v>
      </c>
      <c r="F168" s="2" t="s">
        <v>3318</v>
      </c>
    </row>
    <row r="169" customFormat="false" ht="15.75" hidden="false" customHeight="false" outlineLevel="0" collapsed="false">
      <c r="A169" s="2" t="n">
        <v>59.064</v>
      </c>
      <c r="B169" s="2" t="n">
        <v>37.0425</v>
      </c>
      <c r="C169" s="79" t="s">
        <v>3319</v>
      </c>
      <c r="D169" s="2" t="s">
        <v>2925</v>
      </c>
      <c r="E169" s="2" t="s">
        <v>3320</v>
      </c>
      <c r="F169" s="2" t="s">
        <v>3321</v>
      </c>
    </row>
    <row r="170" customFormat="false" ht="15.75" hidden="false" customHeight="false" outlineLevel="0" collapsed="false">
      <c r="A170" s="2" t="n">
        <v>16.3443</v>
      </c>
      <c r="B170" s="2" t="n">
        <v>36.8429</v>
      </c>
      <c r="C170" s="79" t="s">
        <v>3322</v>
      </c>
      <c r="D170" s="2" t="s">
        <v>2925</v>
      </c>
      <c r="E170" s="2" t="s">
        <v>3323</v>
      </c>
      <c r="F170" s="2" t="s">
        <v>3324</v>
      </c>
    </row>
    <row r="171" customFormat="false" ht="15.75" hidden="false" customHeight="false" outlineLevel="0" collapsed="false">
      <c r="A171" s="2" t="n">
        <v>1.0554</v>
      </c>
      <c r="B171" s="2" t="n">
        <v>36.7625</v>
      </c>
      <c r="C171" s="79" t="s">
        <v>3325</v>
      </c>
      <c r="D171" s="2" t="s">
        <v>2925</v>
      </c>
      <c r="E171" s="2" t="s">
        <v>3326</v>
      </c>
      <c r="F171" s="2" t="s">
        <v>3327</v>
      </c>
    </row>
    <row r="172" customFormat="false" ht="15.75" hidden="false" customHeight="false" outlineLevel="0" collapsed="false">
      <c r="A172" s="2" t="n">
        <v>14.0904</v>
      </c>
      <c r="B172" s="2" t="n">
        <v>36.7513</v>
      </c>
      <c r="C172" s="79" t="s">
        <v>3328</v>
      </c>
      <c r="D172" s="2" t="s">
        <v>2925</v>
      </c>
      <c r="E172" s="2" t="s">
        <v>3329</v>
      </c>
      <c r="F172" s="2" t="s">
        <v>3330</v>
      </c>
    </row>
    <row r="173" customFormat="false" ht="15.75" hidden="false" customHeight="false" outlineLevel="0" collapsed="false">
      <c r="A173" s="2" t="n">
        <v>57.4053</v>
      </c>
      <c r="B173" s="2" t="n">
        <v>36.6652</v>
      </c>
      <c r="C173" s="79" t="s">
        <v>3331</v>
      </c>
      <c r="D173" s="2" t="s">
        <v>3244</v>
      </c>
      <c r="E173" s="2" t="s">
        <v>3332</v>
      </c>
      <c r="F173" s="2" t="s">
        <v>3333</v>
      </c>
    </row>
    <row r="174" customFormat="false" ht="15.75" hidden="false" customHeight="false" outlineLevel="0" collapsed="false">
      <c r="A174" s="2" t="n">
        <v>1.8669</v>
      </c>
      <c r="B174" s="2" t="n">
        <v>36.3107</v>
      </c>
      <c r="C174" s="79" t="s">
        <v>3334</v>
      </c>
      <c r="D174" s="2" t="s">
        <v>3244</v>
      </c>
      <c r="E174" s="2" t="s">
        <v>3335</v>
      </c>
      <c r="F174" s="2" t="s">
        <v>3336</v>
      </c>
    </row>
    <row r="175" customFormat="false" ht="15.75" hidden="false" customHeight="false" outlineLevel="0" collapsed="false">
      <c r="A175" s="2" t="n">
        <v>34.444</v>
      </c>
      <c r="B175" s="2" t="n">
        <v>36.2395</v>
      </c>
      <c r="C175" s="79" t="s">
        <v>3337</v>
      </c>
      <c r="D175" s="2" t="s">
        <v>3244</v>
      </c>
      <c r="E175" s="2" t="s">
        <v>3338</v>
      </c>
      <c r="F175" s="2" t="s">
        <v>3339</v>
      </c>
    </row>
    <row r="176" customFormat="false" ht="15.75" hidden="false" customHeight="false" outlineLevel="0" collapsed="false">
      <c r="A176" s="2" t="n">
        <v>33.0075</v>
      </c>
      <c r="B176" s="2" t="n">
        <v>36.0371</v>
      </c>
      <c r="C176" s="79" t="s">
        <v>3340</v>
      </c>
      <c r="D176" s="2" t="s">
        <v>3244</v>
      </c>
      <c r="E176" s="2" t="s">
        <v>3341</v>
      </c>
      <c r="F176" s="2" t="s">
        <v>3342</v>
      </c>
    </row>
    <row r="177" customFormat="false" ht="15.75" hidden="false" customHeight="false" outlineLevel="0" collapsed="false">
      <c r="A177" s="2" t="n">
        <v>22.498</v>
      </c>
      <c r="B177" s="2" t="n">
        <v>35.7341</v>
      </c>
      <c r="C177" s="79" t="s">
        <v>3343</v>
      </c>
      <c r="D177" s="2" t="s">
        <v>2925</v>
      </c>
      <c r="E177" s="2" t="s">
        <v>3344</v>
      </c>
      <c r="F177" s="2" t="s">
        <v>3345</v>
      </c>
    </row>
    <row r="178" customFormat="false" ht="15.75" hidden="false" customHeight="false" outlineLevel="0" collapsed="false">
      <c r="A178" s="2" t="n">
        <v>27.7578</v>
      </c>
      <c r="B178" s="2" t="n">
        <v>35.6872</v>
      </c>
      <c r="C178" s="79" t="s">
        <v>3346</v>
      </c>
      <c r="D178" s="2" t="s">
        <v>3244</v>
      </c>
      <c r="E178" s="2" t="s">
        <v>3347</v>
      </c>
      <c r="F178" s="2" t="s">
        <v>3348</v>
      </c>
    </row>
    <row r="179" customFormat="false" ht="15.75" hidden="false" customHeight="false" outlineLevel="0" collapsed="false">
      <c r="A179" s="2" t="n">
        <v>70.1376</v>
      </c>
      <c r="B179" s="2" t="n">
        <v>35.5111</v>
      </c>
      <c r="C179" s="79" t="s">
        <v>3349</v>
      </c>
      <c r="D179" s="2" t="s">
        <v>3244</v>
      </c>
      <c r="E179" s="2" t="s">
        <v>3350</v>
      </c>
      <c r="F179" s="2" t="s">
        <v>3351</v>
      </c>
    </row>
    <row r="180" customFormat="false" ht="15.75" hidden="false" customHeight="false" outlineLevel="0" collapsed="false">
      <c r="A180" s="2" t="n">
        <v>20.4007</v>
      </c>
      <c r="B180" s="2" t="n">
        <v>35.3086</v>
      </c>
      <c r="C180" s="79" t="s">
        <v>3352</v>
      </c>
      <c r="D180" s="2" t="s">
        <v>2925</v>
      </c>
      <c r="E180" s="2" t="s">
        <v>3353</v>
      </c>
      <c r="F180" s="2" t="s">
        <v>3354</v>
      </c>
    </row>
    <row r="181" customFormat="false" ht="15.75" hidden="false" customHeight="false" outlineLevel="0" collapsed="false">
      <c r="A181" s="2" t="n">
        <v>29.3209</v>
      </c>
      <c r="B181" s="2" t="n">
        <v>35.2661</v>
      </c>
      <c r="C181" s="79" t="s">
        <v>3355</v>
      </c>
      <c r="D181" s="2" t="s">
        <v>3244</v>
      </c>
      <c r="E181" s="2" t="s">
        <v>3356</v>
      </c>
      <c r="F181" s="2" t="s">
        <v>3357</v>
      </c>
    </row>
    <row r="182" customFormat="false" ht="15.75" hidden="false" customHeight="false" outlineLevel="0" collapsed="false">
      <c r="A182" s="2" t="n">
        <v>37.8342</v>
      </c>
      <c r="B182" s="2" t="n">
        <v>35.2595</v>
      </c>
      <c r="C182" s="79" t="s">
        <v>3358</v>
      </c>
      <c r="D182" s="2" t="s">
        <v>3244</v>
      </c>
      <c r="E182" s="2" t="s">
        <v>3359</v>
      </c>
      <c r="F182" s="2" t="s">
        <v>3360</v>
      </c>
    </row>
    <row r="183" customFormat="false" ht="15.75" hidden="false" customHeight="false" outlineLevel="0" collapsed="false">
      <c r="A183" s="2" t="n">
        <v>44.9213</v>
      </c>
      <c r="B183" s="2" t="n">
        <v>35.2223</v>
      </c>
      <c r="C183" s="79" t="s">
        <v>3361</v>
      </c>
      <c r="D183" s="2" t="s">
        <v>3244</v>
      </c>
      <c r="E183" s="2" t="s">
        <v>3362</v>
      </c>
      <c r="F183" s="2" t="s">
        <v>3363</v>
      </c>
    </row>
    <row r="184" customFormat="false" ht="15.75" hidden="false" customHeight="false" outlineLevel="0" collapsed="false">
      <c r="A184" s="2" t="n">
        <v>54.7378</v>
      </c>
      <c r="B184" s="2" t="n">
        <v>35.1457</v>
      </c>
      <c r="C184" s="79" t="s">
        <v>3364</v>
      </c>
      <c r="D184" s="2" t="s">
        <v>2925</v>
      </c>
      <c r="E184" s="2" t="s">
        <v>3365</v>
      </c>
      <c r="F184" s="2" t="s">
        <v>3366</v>
      </c>
    </row>
    <row r="185" customFormat="false" ht="15.75" hidden="false" customHeight="false" outlineLevel="0" collapsed="false">
      <c r="A185" s="2" t="n">
        <v>37.5988</v>
      </c>
      <c r="B185" s="2" t="n">
        <v>34.9937</v>
      </c>
      <c r="C185" s="79" t="s">
        <v>3367</v>
      </c>
      <c r="D185" s="2" t="s">
        <v>3244</v>
      </c>
      <c r="E185" s="2" t="s">
        <v>3368</v>
      </c>
      <c r="F185" s="2" t="s">
        <v>3369</v>
      </c>
    </row>
    <row r="186" customFormat="false" ht="15.75" hidden="false" customHeight="false" outlineLevel="0" collapsed="false">
      <c r="A186" s="2" t="n">
        <v>6.6719</v>
      </c>
      <c r="B186" s="2" t="n">
        <v>34.9858</v>
      </c>
      <c r="C186" s="79" t="s">
        <v>3370</v>
      </c>
      <c r="D186" s="2" t="s">
        <v>3244</v>
      </c>
      <c r="E186" s="2" t="s">
        <v>3371</v>
      </c>
      <c r="F186" s="2" t="s">
        <v>3372</v>
      </c>
    </row>
    <row r="187" customFormat="false" ht="15.75" hidden="false" customHeight="false" outlineLevel="0" collapsed="false">
      <c r="A187" s="2" t="n">
        <v>38.3662</v>
      </c>
      <c r="B187" s="2" t="n">
        <v>34.883</v>
      </c>
      <c r="C187" s="79" t="s">
        <v>3373</v>
      </c>
      <c r="D187" s="2" t="s">
        <v>2925</v>
      </c>
      <c r="E187" s="2" t="s">
        <v>3374</v>
      </c>
      <c r="F187" s="2" t="s">
        <v>3375</v>
      </c>
    </row>
    <row r="188" customFormat="false" ht="15.75" hidden="false" customHeight="false" outlineLevel="0" collapsed="false">
      <c r="A188" s="2" t="n">
        <v>29.361</v>
      </c>
      <c r="B188" s="2" t="n">
        <v>34.7397</v>
      </c>
      <c r="C188" s="79" t="s">
        <v>3376</v>
      </c>
      <c r="D188" s="2" t="s">
        <v>3244</v>
      </c>
      <c r="E188" s="2" t="s">
        <v>3377</v>
      </c>
      <c r="F188" s="2" t="s">
        <v>3378</v>
      </c>
    </row>
    <row r="189" customFormat="false" ht="15.75" hidden="false" customHeight="false" outlineLevel="0" collapsed="false">
      <c r="A189" s="2" t="n">
        <v>44.1322</v>
      </c>
      <c r="B189" s="2" t="n">
        <v>34.6417</v>
      </c>
      <c r="C189" s="79" t="s">
        <v>3379</v>
      </c>
      <c r="D189" s="2" t="s">
        <v>3244</v>
      </c>
      <c r="E189" s="2" t="s">
        <v>3380</v>
      </c>
      <c r="F189" s="2" t="s">
        <v>3381</v>
      </c>
    </row>
    <row r="190" customFormat="false" ht="15.75" hidden="false" customHeight="false" outlineLevel="0" collapsed="false">
      <c r="A190" s="2" t="n">
        <v>23.2639</v>
      </c>
      <c r="B190" s="2" t="n">
        <v>34.4976</v>
      </c>
      <c r="C190" s="79" t="s">
        <v>3382</v>
      </c>
      <c r="D190" s="2" t="s">
        <v>3244</v>
      </c>
      <c r="E190" s="2" t="s">
        <v>3383</v>
      </c>
      <c r="F190" s="2" t="s">
        <v>3384</v>
      </c>
    </row>
    <row r="191" customFormat="false" ht="15.75" hidden="false" customHeight="false" outlineLevel="0" collapsed="false">
      <c r="A191" s="2" t="n">
        <v>46.5928</v>
      </c>
      <c r="B191" s="2" t="n">
        <v>34.4956</v>
      </c>
      <c r="C191" s="79" t="s">
        <v>3385</v>
      </c>
      <c r="D191" s="2" t="s">
        <v>3244</v>
      </c>
      <c r="E191" s="2" t="s">
        <v>3386</v>
      </c>
      <c r="F191" s="2" t="s">
        <v>3387</v>
      </c>
    </row>
    <row r="192" customFormat="false" ht="15.75" hidden="false" customHeight="false" outlineLevel="0" collapsed="false">
      <c r="A192" s="2" t="n">
        <v>77.6159</v>
      </c>
      <c r="B192" s="2" t="n">
        <v>34.478</v>
      </c>
      <c r="C192" s="79" t="s">
        <v>3388</v>
      </c>
      <c r="D192" s="2" t="s">
        <v>2925</v>
      </c>
      <c r="E192" s="2" t="s">
        <v>3389</v>
      </c>
      <c r="F192" s="2" t="s">
        <v>3390</v>
      </c>
    </row>
    <row r="193" customFormat="false" ht="15.75" hidden="false" customHeight="false" outlineLevel="0" collapsed="false">
      <c r="A193" s="2" t="n">
        <v>60.0931</v>
      </c>
      <c r="B193" s="2" t="n">
        <v>34.4687</v>
      </c>
      <c r="C193" s="79" t="s">
        <v>3391</v>
      </c>
      <c r="D193" s="2" t="s">
        <v>3244</v>
      </c>
      <c r="E193" s="2" t="s">
        <v>3392</v>
      </c>
      <c r="F193" s="2" t="s">
        <v>3393</v>
      </c>
    </row>
    <row r="194" customFormat="false" ht="15.75" hidden="false" customHeight="false" outlineLevel="0" collapsed="false">
      <c r="A194" s="2" t="n">
        <v>69.1326</v>
      </c>
      <c r="B194" s="2" t="n">
        <v>34.4514</v>
      </c>
      <c r="C194" s="79" t="s">
        <v>3394</v>
      </c>
      <c r="D194" s="2" t="s">
        <v>2925</v>
      </c>
      <c r="E194" s="2" t="s">
        <v>3395</v>
      </c>
      <c r="F194" s="2" t="s">
        <v>3396</v>
      </c>
    </row>
    <row r="195" customFormat="false" ht="15.75" hidden="false" customHeight="false" outlineLevel="0" collapsed="false">
      <c r="A195" s="2" t="n">
        <v>60.2289</v>
      </c>
      <c r="B195" s="2" t="n">
        <v>34.4137</v>
      </c>
      <c r="C195" s="79" t="s">
        <v>3397</v>
      </c>
      <c r="D195" s="2" t="s">
        <v>2925</v>
      </c>
      <c r="E195" s="2" t="s">
        <v>3398</v>
      </c>
      <c r="F195" s="2" t="s">
        <v>3399</v>
      </c>
    </row>
    <row r="196" customFormat="false" ht="15.75" hidden="false" customHeight="false" outlineLevel="0" collapsed="false">
      <c r="A196" s="2" t="n">
        <v>15.231</v>
      </c>
      <c r="B196" s="2" t="n">
        <v>34.3828</v>
      </c>
      <c r="C196" s="79" t="s">
        <v>3400</v>
      </c>
      <c r="D196" s="2" t="s">
        <v>3244</v>
      </c>
      <c r="E196" s="2" t="s">
        <v>3401</v>
      </c>
      <c r="F196" s="2" t="s">
        <v>3402</v>
      </c>
    </row>
    <row r="197" customFormat="false" ht="15.75" hidden="false" customHeight="false" outlineLevel="0" collapsed="false">
      <c r="A197" s="2" t="n">
        <v>58.5591</v>
      </c>
      <c r="B197" s="2" t="n">
        <v>34.3462</v>
      </c>
      <c r="C197" s="79" t="s">
        <v>3403</v>
      </c>
      <c r="D197" s="2" t="s">
        <v>2925</v>
      </c>
      <c r="E197" s="2" t="s">
        <v>3404</v>
      </c>
      <c r="F197" s="2" t="s">
        <v>3405</v>
      </c>
    </row>
    <row r="198" customFormat="false" ht="15.75" hidden="false" customHeight="false" outlineLevel="0" collapsed="false">
      <c r="A198" s="2" t="n">
        <v>36.3917</v>
      </c>
      <c r="B198" s="2" t="n">
        <v>34.2855</v>
      </c>
      <c r="C198" s="79" t="s">
        <v>3406</v>
      </c>
      <c r="D198" s="2" t="s">
        <v>3244</v>
      </c>
      <c r="E198" s="2" t="s">
        <v>3407</v>
      </c>
      <c r="F198" s="2" t="s">
        <v>3408</v>
      </c>
    </row>
    <row r="199" customFormat="false" ht="15.75" hidden="false" customHeight="false" outlineLevel="0" collapsed="false">
      <c r="A199" s="2" t="n">
        <v>57.8281</v>
      </c>
      <c r="B199" s="2" t="n">
        <v>34.2771</v>
      </c>
      <c r="C199" s="79" t="s">
        <v>3409</v>
      </c>
      <c r="D199" s="2" t="s">
        <v>3244</v>
      </c>
      <c r="E199" s="2" t="s">
        <v>3410</v>
      </c>
      <c r="F199" s="2" t="s">
        <v>3411</v>
      </c>
    </row>
    <row r="200" customFormat="false" ht="15.75" hidden="false" customHeight="false" outlineLevel="0" collapsed="false">
      <c r="A200" s="2" t="n">
        <v>31.1005</v>
      </c>
      <c r="B200" s="2" t="n">
        <v>34.0994</v>
      </c>
      <c r="C200" s="79" t="s">
        <v>3412</v>
      </c>
      <c r="D200" s="2" t="s">
        <v>3244</v>
      </c>
      <c r="E200" s="2" t="s">
        <v>3413</v>
      </c>
      <c r="F200" s="2" t="s">
        <v>3414</v>
      </c>
    </row>
    <row r="201" customFormat="false" ht="15.75" hidden="false" customHeight="false" outlineLevel="0" collapsed="false">
      <c r="A201" s="2" t="n">
        <v>14.2292</v>
      </c>
      <c r="B201" s="2" t="n">
        <v>34.0868</v>
      </c>
      <c r="C201" s="79" t="s">
        <v>3415</v>
      </c>
      <c r="D201" s="2" t="s">
        <v>3244</v>
      </c>
      <c r="E201" s="2" t="s">
        <v>3416</v>
      </c>
      <c r="F201" s="2" t="s">
        <v>3417</v>
      </c>
    </row>
    <row r="202" customFormat="false" ht="15.75" hidden="false" customHeight="false" outlineLevel="0" collapsed="false">
      <c r="A202" s="2" t="n">
        <v>28.7034</v>
      </c>
      <c r="B202" s="2" t="n">
        <v>34.0341</v>
      </c>
      <c r="C202" s="79" t="s">
        <v>3418</v>
      </c>
      <c r="D202" s="2" t="s">
        <v>3244</v>
      </c>
      <c r="E202" s="2" t="s">
        <v>3419</v>
      </c>
      <c r="F202" s="2" t="s">
        <v>3420</v>
      </c>
    </row>
    <row r="203" customFormat="false" ht="15.75" hidden="false" customHeight="false" outlineLevel="0" collapsed="false">
      <c r="A203" s="2" t="n">
        <v>10.0249</v>
      </c>
      <c r="B203" s="2" t="n">
        <v>33.9829</v>
      </c>
      <c r="C203" s="79" t="s">
        <v>3421</v>
      </c>
      <c r="D203" s="2" t="s">
        <v>3244</v>
      </c>
      <c r="E203" s="2" t="s">
        <v>3422</v>
      </c>
      <c r="F203" s="2" t="s">
        <v>3423</v>
      </c>
    </row>
    <row r="204" customFormat="false" ht="15.75" hidden="false" customHeight="false" outlineLevel="0" collapsed="false">
      <c r="A204" s="2" t="n">
        <v>10.8428</v>
      </c>
      <c r="B204" s="2" t="n">
        <v>33.8906</v>
      </c>
      <c r="C204" s="79" t="s">
        <v>3424</v>
      </c>
      <c r="D204" s="2" t="s">
        <v>3244</v>
      </c>
      <c r="E204" s="2" t="s">
        <v>3425</v>
      </c>
      <c r="F204" s="2" t="s">
        <v>3426</v>
      </c>
    </row>
    <row r="205" customFormat="false" ht="15.75" hidden="false" customHeight="false" outlineLevel="0" collapsed="false">
      <c r="A205" s="2" t="n">
        <v>54.1477</v>
      </c>
      <c r="B205" s="2" t="n">
        <v>33.6369</v>
      </c>
      <c r="C205" s="79" t="s">
        <v>3427</v>
      </c>
      <c r="D205" s="2" t="s">
        <v>2925</v>
      </c>
      <c r="E205" s="2" t="s">
        <v>3428</v>
      </c>
      <c r="F205" s="2" t="s">
        <v>3429</v>
      </c>
    </row>
    <row r="206" customFormat="false" ht="15.75" hidden="false" customHeight="false" outlineLevel="0" collapsed="false">
      <c r="A206" s="2" t="n">
        <v>14.7732</v>
      </c>
      <c r="B206" s="2" t="n">
        <v>33.59</v>
      </c>
      <c r="C206" s="79" t="s">
        <v>3430</v>
      </c>
      <c r="D206" s="2" t="s">
        <v>2925</v>
      </c>
      <c r="E206" s="2" t="s">
        <v>3431</v>
      </c>
      <c r="F206" s="2" t="s">
        <v>3432</v>
      </c>
    </row>
    <row r="207" customFormat="false" ht="15.75" hidden="false" customHeight="false" outlineLevel="0" collapsed="false">
      <c r="A207" s="2" t="n">
        <v>29.6116</v>
      </c>
      <c r="B207" s="2" t="n">
        <v>33.4829</v>
      </c>
      <c r="C207" s="79" t="s">
        <v>3433</v>
      </c>
      <c r="D207" s="2" t="s">
        <v>2925</v>
      </c>
      <c r="E207" s="2" t="s">
        <v>3434</v>
      </c>
      <c r="F207" s="2" t="s">
        <v>3435</v>
      </c>
    </row>
    <row r="208" customFormat="false" ht="15.75" hidden="false" customHeight="false" outlineLevel="0" collapsed="false">
      <c r="A208" s="2" t="n">
        <v>105.8259</v>
      </c>
      <c r="B208" s="2" t="n">
        <v>33.3428</v>
      </c>
      <c r="C208" s="79" t="s">
        <v>3436</v>
      </c>
      <c r="D208" s="2" t="s">
        <v>2925</v>
      </c>
      <c r="E208" s="2" t="s">
        <v>3437</v>
      </c>
      <c r="F208" s="2" t="s">
        <v>3438</v>
      </c>
    </row>
    <row r="209" customFormat="false" ht="15.75" hidden="false" customHeight="false" outlineLevel="0" collapsed="false">
      <c r="A209" s="2" t="n">
        <v>15.395</v>
      </c>
      <c r="B209" s="2" t="n">
        <v>33.1588</v>
      </c>
      <c r="C209" s="79" t="s">
        <v>3439</v>
      </c>
      <c r="D209" s="2" t="s">
        <v>3244</v>
      </c>
      <c r="E209" s="2" t="s">
        <v>3440</v>
      </c>
      <c r="F209" s="2" t="s">
        <v>3441</v>
      </c>
    </row>
    <row r="210" customFormat="false" ht="15.75" hidden="false" customHeight="false" outlineLevel="0" collapsed="false">
      <c r="A210" s="2" t="n">
        <v>46.2676</v>
      </c>
      <c r="B210" s="2" t="n">
        <v>33.1332</v>
      </c>
      <c r="C210" s="79" t="s">
        <v>3442</v>
      </c>
      <c r="D210" s="2" t="s">
        <v>2925</v>
      </c>
      <c r="E210" s="2" t="s">
        <v>3443</v>
      </c>
      <c r="F210" s="2" t="s">
        <v>3444</v>
      </c>
    </row>
    <row r="211" customFormat="false" ht="15.75" hidden="false" customHeight="false" outlineLevel="0" collapsed="false">
      <c r="A211" s="2" t="n">
        <v>57.3069</v>
      </c>
      <c r="B211" s="2" t="n">
        <v>32.9536</v>
      </c>
      <c r="C211" s="79" t="s">
        <v>3445</v>
      </c>
      <c r="D211" s="2" t="s">
        <v>3244</v>
      </c>
      <c r="E211" s="2" t="s">
        <v>3446</v>
      </c>
      <c r="F211" s="2" t="s">
        <v>3447</v>
      </c>
    </row>
    <row r="212" customFormat="false" ht="15.75" hidden="false" customHeight="false" outlineLevel="0" collapsed="false">
      <c r="A212" s="2" t="n">
        <v>48.0179</v>
      </c>
      <c r="B212" s="2" t="n">
        <v>32.9347</v>
      </c>
      <c r="C212" s="79" t="s">
        <v>3448</v>
      </c>
      <c r="D212" s="2" t="s">
        <v>3244</v>
      </c>
      <c r="E212" s="2" t="s">
        <v>3449</v>
      </c>
      <c r="F212" s="2" t="s">
        <v>3450</v>
      </c>
    </row>
    <row r="213" customFormat="false" ht="15.75" hidden="false" customHeight="false" outlineLevel="0" collapsed="false">
      <c r="A213" s="2" t="n">
        <v>107.7768</v>
      </c>
      <c r="B213" s="2" t="n">
        <v>32.921</v>
      </c>
      <c r="C213" s="79" t="s">
        <v>3451</v>
      </c>
      <c r="D213" s="2" t="s">
        <v>2925</v>
      </c>
      <c r="E213" s="2" t="s">
        <v>3452</v>
      </c>
      <c r="F213" s="2" t="s">
        <v>3453</v>
      </c>
    </row>
    <row r="214" customFormat="false" ht="15.75" hidden="false" customHeight="false" outlineLevel="0" collapsed="false">
      <c r="A214" s="2" t="n">
        <v>17.7378</v>
      </c>
      <c r="B214" s="2" t="n">
        <v>32.7978</v>
      </c>
      <c r="C214" s="79" t="s">
        <v>3454</v>
      </c>
      <c r="D214" s="2" t="s">
        <v>3244</v>
      </c>
      <c r="E214" s="2" t="s">
        <v>3455</v>
      </c>
      <c r="F214" s="2" t="s">
        <v>3456</v>
      </c>
    </row>
    <row r="215" customFormat="false" ht="15.75" hidden="false" customHeight="false" outlineLevel="0" collapsed="false">
      <c r="A215" s="2" t="n">
        <v>40.9734</v>
      </c>
      <c r="B215" s="2" t="n">
        <v>32.7741</v>
      </c>
      <c r="C215" s="79" t="s">
        <v>3457</v>
      </c>
      <c r="D215" s="2" t="s">
        <v>2925</v>
      </c>
      <c r="E215" s="2" t="s">
        <v>3458</v>
      </c>
      <c r="F215" s="2" t="s">
        <v>3459</v>
      </c>
    </row>
    <row r="216" customFormat="false" ht="15.75" hidden="false" customHeight="false" outlineLevel="0" collapsed="false">
      <c r="A216" s="2" t="n">
        <v>6.0918</v>
      </c>
      <c r="B216" s="2" t="n">
        <v>32.7317</v>
      </c>
      <c r="C216" s="79" t="s">
        <v>3460</v>
      </c>
      <c r="D216" s="2" t="s">
        <v>3244</v>
      </c>
      <c r="E216" s="2" t="s">
        <v>3461</v>
      </c>
      <c r="F216" s="2" t="s">
        <v>3462</v>
      </c>
    </row>
    <row r="217" customFormat="false" ht="15.75" hidden="false" customHeight="false" outlineLevel="0" collapsed="false">
      <c r="A217" s="2" t="n">
        <v>15.1065</v>
      </c>
      <c r="B217" s="2" t="n">
        <v>32.7273</v>
      </c>
      <c r="C217" s="79" t="s">
        <v>3463</v>
      </c>
      <c r="D217" s="2" t="s">
        <v>3244</v>
      </c>
      <c r="E217" s="2" t="s">
        <v>3464</v>
      </c>
      <c r="F217" s="2" t="s">
        <v>3465</v>
      </c>
    </row>
    <row r="218" customFormat="false" ht="15.75" hidden="false" customHeight="false" outlineLevel="0" collapsed="false">
      <c r="A218" s="2" t="n">
        <v>102.3154</v>
      </c>
      <c r="B218" s="2" t="n">
        <v>32.6923</v>
      </c>
      <c r="C218" s="79" t="s">
        <v>3466</v>
      </c>
      <c r="D218" s="2" t="s">
        <v>2925</v>
      </c>
      <c r="E218" s="2" t="s">
        <v>3467</v>
      </c>
      <c r="F218" s="2" t="s">
        <v>3468</v>
      </c>
    </row>
    <row r="219" customFormat="false" ht="15.75" hidden="false" customHeight="false" outlineLevel="0" collapsed="false">
      <c r="A219" s="2" t="n">
        <v>59.9498</v>
      </c>
      <c r="B219" s="2" t="n">
        <v>32.6037</v>
      </c>
      <c r="C219" s="79" t="s">
        <v>3469</v>
      </c>
      <c r="D219" s="2" t="s">
        <v>3244</v>
      </c>
      <c r="E219" s="2" t="s">
        <v>3470</v>
      </c>
      <c r="F219" s="2" t="s">
        <v>3471</v>
      </c>
    </row>
    <row r="220" customFormat="false" ht="15.75" hidden="false" customHeight="false" outlineLevel="0" collapsed="false">
      <c r="A220" s="2" t="n">
        <v>66.3834</v>
      </c>
      <c r="B220" s="2" t="n">
        <v>32.1111</v>
      </c>
      <c r="C220" s="79" t="s">
        <v>3472</v>
      </c>
      <c r="D220" s="2" t="s">
        <v>3244</v>
      </c>
      <c r="E220" s="2" t="s">
        <v>3473</v>
      </c>
      <c r="F220" s="2" t="s">
        <v>3474</v>
      </c>
    </row>
    <row r="221" customFormat="false" ht="15.75" hidden="false" customHeight="false" outlineLevel="0" collapsed="false">
      <c r="A221" s="2" t="n">
        <v>26.2555</v>
      </c>
      <c r="B221" s="2" t="n">
        <v>32.093</v>
      </c>
      <c r="C221" s="79" t="s">
        <v>3475</v>
      </c>
      <c r="D221" s="2" t="s">
        <v>2925</v>
      </c>
      <c r="E221" s="2" t="s">
        <v>3476</v>
      </c>
      <c r="F221" s="2" t="s">
        <v>3477</v>
      </c>
    </row>
    <row r="222" customFormat="false" ht="15.75" hidden="false" customHeight="false" outlineLevel="0" collapsed="false">
      <c r="A222" s="2" t="n">
        <v>57.7609</v>
      </c>
      <c r="B222" s="2" t="n">
        <v>31.8122</v>
      </c>
      <c r="C222" s="79" t="s">
        <v>3478</v>
      </c>
      <c r="D222" s="2" t="s">
        <v>3244</v>
      </c>
      <c r="E222" s="2" t="s">
        <v>3479</v>
      </c>
      <c r="F222" s="2" t="s">
        <v>3480</v>
      </c>
    </row>
    <row r="223" customFormat="false" ht="15.75" hidden="false" customHeight="false" outlineLevel="0" collapsed="false">
      <c r="A223" s="2" t="n">
        <v>60.3892</v>
      </c>
      <c r="B223" s="2" t="n">
        <v>31.7947</v>
      </c>
      <c r="C223" s="79" t="s">
        <v>3481</v>
      </c>
      <c r="D223" s="2" t="s">
        <v>3244</v>
      </c>
      <c r="E223" s="2" t="s">
        <v>3482</v>
      </c>
      <c r="F223" s="2" t="s">
        <v>3483</v>
      </c>
    </row>
    <row r="224" customFormat="false" ht="15.75" hidden="false" customHeight="false" outlineLevel="0" collapsed="false">
      <c r="A224" s="2" t="n">
        <v>44.5714</v>
      </c>
      <c r="B224" s="2" t="n">
        <v>31.7218</v>
      </c>
      <c r="C224" s="79" t="s">
        <v>3484</v>
      </c>
      <c r="D224" s="2" t="s">
        <v>3244</v>
      </c>
      <c r="E224" s="2" t="s">
        <v>3485</v>
      </c>
      <c r="F224" s="2" t="s">
        <v>3486</v>
      </c>
    </row>
    <row r="225" customFormat="false" ht="15.75" hidden="false" customHeight="false" outlineLevel="0" collapsed="false">
      <c r="A225" s="2" t="n">
        <v>43.2029</v>
      </c>
      <c r="B225" s="2" t="n">
        <v>31.7087</v>
      </c>
      <c r="C225" s="79" t="s">
        <v>3487</v>
      </c>
      <c r="D225" s="2" t="s">
        <v>3244</v>
      </c>
      <c r="E225" s="2" t="s">
        <v>3488</v>
      </c>
      <c r="F225" s="2" t="s">
        <v>3489</v>
      </c>
    </row>
    <row r="226" customFormat="false" ht="15.75" hidden="false" customHeight="false" outlineLevel="0" collapsed="false">
      <c r="A226" s="2" t="n">
        <v>14.6442</v>
      </c>
      <c r="B226" s="2" t="n">
        <v>31.5772</v>
      </c>
      <c r="C226" s="79" t="s">
        <v>3490</v>
      </c>
      <c r="D226" s="2" t="s">
        <v>3244</v>
      </c>
      <c r="E226" s="2" t="s">
        <v>3491</v>
      </c>
      <c r="F226" s="2" t="s">
        <v>3492</v>
      </c>
    </row>
    <row r="227" customFormat="false" ht="15.75" hidden="false" customHeight="false" outlineLevel="0" collapsed="false">
      <c r="A227" s="2" t="n">
        <v>47.6898</v>
      </c>
      <c r="B227" s="2" t="n">
        <v>31.3247</v>
      </c>
      <c r="C227" s="79" t="s">
        <v>3493</v>
      </c>
      <c r="D227" s="2" t="s">
        <v>3244</v>
      </c>
      <c r="E227" s="2" t="s">
        <v>3494</v>
      </c>
      <c r="F227" s="2" t="s">
        <v>3495</v>
      </c>
    </row>
    <row r="228" customFormat="false" ht="15.75" hidden="false" customHeight="false" outlineLevel="0" collapsed="false">
      <c r="A228" s="2" t="n">
        <v>19.6961</v>
      </c>
      <c r="B228" s="2" t="n">
        <v>31.3221</v>
      </c>
      <c r="C228" s="79" t="s">
        <v>3496</v>
      </c>
      <c r="D228" s="2" t="s">
        <v>3244</v>
      </c>
      <c r="E228" s="2" t="s">
        <v>3497</v>
      </c>
      <c r="F228" s="2" t="s">
        <v>3498</v>
      </c>
    </row>
    <row r="229" customFormat="false" ht="15.75" hidden="false" customHeight="false" outlineLevel="0" collapsed="false">
      <c r="A229" s="2" t="n">
        <v>69.8999</v>
      </c>
      <c r="B229" s="2" t="n">
        <v>30.6764</v>
      </c>
      <c r="C229" s="79" t="s">
        <v>3499</v>
      </c>
      <c r="D229" s="2" t="s">
        <v>2925</v>
      </c>
      <c r="E229" s="2" t="s">
        <v>3500</v>
      </c>
      <c r="F229" s="2" t="s">
        <v>3501</v>
      </c>
    </row>
    <row r="230" customFormat="false" ht="15.75" hidden="false" customHeight="false" outlineLevel="0" collapsed="false">
      <c r="A230" s="2" t="n">
        <v>18.588</v>
      </c>
      <c r="B230" s="2" t="n">
        <v>30.6616</v>
      </c>
      <c r="C230" s="79" t="s">
        <v>3502</v>
      </c>
      <c r="D230" s="2" t="s">
        <v>2925</v>
      </c>
      <c r="E230" s="2" t="s">
        <v>3503</v>
      </c>
      <c r="F230" s="2" t="s">
        <v>3504</v>
      </c>
    </row>
    <row r="231" customFormat="false" ht="15.75" hidden="false" customHeight="false" outlineLevel="0" collapsed="false">
      <c r="A231" s="2" t="n">
        <v>11.2565</v>
      </c>
      <c r="B231" s="2" t="n">
        <v>30.5956</v>
      </c>
      <c r="C231" s="79" t="s">
        <v>3505</v>
      </c>
      <c r="D231" s="2" t="s">
        <v>3244</v>
      </c>
      <c r="E231" s="2" t="s">
        <v>3506</v>
      </c>
      <c r="F231" s="2" t="s">
        <v>3507</v>
      </c>
    </row>
    <row r="232" customFormat="false" ht="15.75" hidden="false" customHeight="false" outlineLevel="0" collapsed="false">
      <c r="A232" s="2" t="n">
        <v>10.2311</v>
      </c>
      <c r="B232" s="2" t="n">
        <v>30.551</v>
      </c>
      <c r="C232" s="79" t="s">
        <v>3508</v>
      </c>
      <c r="D232" s="2" t="s">
        <v>3244</v>
      </c>
      <c r="E232" s="2" t="s">
        <v>3509</v>
      </c>
      <c r="F232" s="2" t="s">
        <v>3510</v>
      </c>
    </row>
    <row r="233" customFormat="false" ht="15.75" hidden="false" customHeight="false" outlineLevel="0" collapsed="false">
      <c r="A233" s="2" t="n">
        <v>43.383</v>
      </c>
      <c r="B233" s="2" t="n">
        <v>30.5117</v>
      </c>
      <c r="C233" s="79" t="s">
        <v>3511</v>
      </c>
      <c r="D233" s="2" t="s">
        <v>2925</v>
      </c>
      <c r="E233" s="2" t="s">
        <v>3512</v>
      </c>
      <c r="F233" s="2" t="s">
        <v>3513</v>
      </c>
    </row>
    <row r="234" customFormat="false" ht="15.75" hidden="false" customHeight="false" outlineLevel="0" collapsed="false">
      <c r="A234" s="2" t="n">
        <v>43.3761</v>
      </c>
      <c r="B234" s="2" t="n">
        <v>30.4192</v>
      </c>
      <c r="C234" s="79" t="s">
        <v>3514</v>
      </c>
      <c r="D234" s="2" t="s">
        <v>3244</v>
      </c>
      <c r="E234" s="2" t="s">
        <v>3515</v>
      </c>
      <c r="F234" s="2" t="s">
        <v>3516</v>
      </c>
    </row>
    <row r="235" customFormat="false" ht="15.75" hidden="false" customHeight="false" outlineLevel="0" collapsed="false">
      <c r="A235" s="2" t="n">
        <v>18.3424</v>
      </c>
      <c r="B235" s="2" t="n">
        <v>30.2793</v>
      </c>
      <c r="C235" s="79" t="s">
        <v>3517</v>
      </c>
      <c r="D235" s="2" t="s">
        <v>3244</v>
      </c>
      <c r="E235" s="2" t="s">
        <v>3518</v>
      </c>
      <c r="F235" s="2" t="s">
        <v>3519</v>
      </c>
    </row>
    <row r="236" customFormat="false" ht="15.75" hidden="false" customHeight="false" outlineLevel="0" collapsed="false">
      <c r="A236" s="2" t="n">
        <v>53.4601</v>
      </c>
      <c r="B236" s="2" t="n">
        <v>30.1917</v>
      </c>
      <c r="C236" s="79" t="s">
        <v>3520</v>
      </c>
      <c r="D236" s="2" t="s">
        <v>3244</v>
      </c>
      <c r="E236" s="2" t="s">
        <v>3521</v>
      </c>
      <c r="F236" s="2" t="s">
        <v>3522</v>
      </c>
    </row>
    <row r="237" customFormat="false" ht="15.75" hidden="false" customHeight="false" outlineLevel="0" collapsed="false">
      <c r="A237" s="2" t="n">
        <v>33.7354</v>
      </c>
      <c r="B237" s="2" t="n">
        <v>29.959</v>
      </c>
      <c r="C237" s="79" t="s">
        <v>3523</v>
      </c>
      <c r="D237" s="2" t="s">
        <v>3244</v>
      </c>
      <c r="E237" s="2" t="s">
        <v>3524</v>
      </c>
      <c r="F237" s="2" t="s">
        <v>3525</v>
      </c>
    </row>
    <row r="238" customFormat="false" ht="15.75" hidden="false" customHeight="false" outlineLevel="0" collapsed="false">
      <c r="A238" s="2" t="n">
        <v>38.2886</v>
      </c>
      <c r="B238" s="2" t="n">
        <v>29.9039</v>
      </c>
      <c r="C238" s="79" t="s">
        <v>3526</v>
      </c>
      <c r="D238" s="2" t="s">
        <v>2925</v>
      </c>
      <c r="E238" s="2" t="s">
        <v>3527</v>
      </c>
      <c r="F238" s="2" t="s">
        <v>3528</v>
      </c>
    </row>
    <row r="239" customFormat="false" ht="15.75" hidden="false" customHeight="false" outlineLevel="0" collapsed="false">
      <c r="A239" s="2" t="n">
        <v>33.6595</v>
      </c>
      <c r="B239" s="2" t="n">
        <v>29.7386</v>
      </c>
      <c r="C239" s="79" t="s">
        <v>3529</v>
      </c>
      <c r="D239" s="2" t="s">
        <v>3244</v>
      </c>
      <c r="E239" s="2" t="s">
        <v>3530</v>
      </c>
      <c r="F239" s="2" t="s">
        <v>3531</v>
      </c>
    </row>
    <row r="240" customFormat="false" ht="15.75" hidden="false" customHeight="false" outlineLevel="0" collapsed="false">
      <c r="A240" s="2" t="n">
        <v>60.4682</v>
      </c>
      <c r="B240" s="2" t="n">
        <v>29.7377</v>
      </c>
      <c r="C240" s="79" t="s">
        <v>3532</v>
      </c>
      <c r="D240" s="2" t="s">
        <v>3244</v>
      </c>
      <c r="E240" s="2" t="s">
        <v>3533</v>
      </c>
      <c r="F240" s="2" t="s">
        <v>3534</v>
      </c>
    </row>
    <row r="241" customFormat="false" ht="15.75" hidden="false" customHeight="false" outlineLevel="0" collapsed="false">
      <c r="A241" s="2" t="n">
        <v>41.3905</v>
      </c>
      <c r="B241" s="2" t="n">
        <v>29.6223</v>
      </c>
      <c r="C241" s="79" t="s">
        <v>3535</v>
      </c>
      <c r="D241" s="2" t="s">
        <v>3244</v>
      </c>
      <c r="E241" s="2" t="s">
        <v>3536</v>
      </c>
      <c r="F241" s="2" t="s">
        <v>3537</v>
      </c>
    </row>
    <row r="242" customFormat="false" ht="15.75" hidden="false" customHeight="false" outlineLevel="0" collapsed="false">
      <c r="A242" s="2" t="n">
        <v>49.2213</v>
      </c>
      <c r="B242" s="2" t="n">
        <v>29.549</v>
      </c>
      <c r="C242" s="79" t="s">
        <v>3538</v>
      </c>
      <c r="D242" s="2" t="s">
        <v>3244</v>
      </c>
      <c r="E242" s="2" t="s">
        <v>3539</v>
      </c>
      <c r="F242" s="2" t="s">
        <v>3540</v>
      </c>
    </row>
    <row r="243" customFormat="false" ht="15.75" hidden="false" customHeight="false" outlineLevel="0" collapsed="false">
      <c r="A243" s="2" t="n">
        <v>11.7359</v>
      </c>
      <c r="B243" s="2" t="n">
        <v>29.5299</v>
      </c>
      <c r="C243" s="79" t="s">
        <v>3541</v>
      </c>
      <c r="D243" s="2" t="s">
        <v>3244</v>
      </c>
      <c r="E243" s="2" t="s">
        <v>3542</v>
      </c>
      <c r="F243" s="2" t="s">
        <v>3543</v>
      </c>
    </row>
    <row r="244" customFormat="false" ht="15.75" hidden="false" customHeight="false" outlineLevel="0" collapsed="false">
      <c r="A244" s="2" t="n">
        <v>43.9797</v>
      </c>
      <c r="B244" s="2" t="n">
        <v>29.3983</v>
      </c>
      <c r="C244" s="79" t="s">
        <v>3544</v>
      </c>
      <c r="D244" s="2" t="s">
        <v>2925</v>
      </c>
      <c r="E244" s="2" t="s">
        <v>3545</v>
      </c>
      <c r="F244" s="2" t="s">
        <v>3546</v>
      </c>
    </row>
    <row r="245" customFormat="false" ht="15.75" hidden="false" customHeight="false" outlineLevel="0" collapsed="false">
      <c r="A245" s="2" t="n">
        <v>32.0557</v>
      </c>
      <c r="B245" s="2" t="n">
        <v>29.3912</v>
      </c>
      <c r="C245" s="79" t="s">
        <v>3547</v>
      </c>
      <c r="D245" s="2" t="s">
        <v>3244</v>
      </c>
      <c r="E245" s="2" t="s">
        <v>3548</v>
      </c>
      <c r="F245" s="2" t="s">
        <v>3549</v>
      </c>
    </row>
    <row r="246" customFormat="false" ht="15.75" hidden="false" customHeight="false" outlineLevel="0" collapsed="false">
      <c r="A246" s="2" t="n">
        <v>7.6178</v>
      </c>
      <c r="B246" s="2" t="n">
        <v>29.1122</v>
      </c>
      <c r="C246" s="79" t="s">
        <v>3550</v>
      </c>
      <c r="D246" s="2" t="s">
        <v>3244</v>
      </c>
      <c r="E246" s="2" t="s">
        <v>3551</v>
      </c>
      <c r="F246" s="2" t="s">
        <v>3552</v>
      </c>
    </row>
    <row r="247" customFormat="false" ht="15.75" hidden="false" customHeight="false" outlineLevel="0" collapsed="false">
      <c r="A247" s="2" t="n">
        <v>63.0003</v>
      </c>
      <c r="B247" s="2" t="n">
        <v>29.092</v>
      </c>
      <c r="C247" s="79" t="s">
        <v>3553</v>
      </c>
      <c r="D247" s="2" t="s">
        <v>2925</v>
      </c>
      <c r="E247" s="2" t="s">
        <v>3554</v>
      </c>
      <c r="F247" s="2" t="s">
        <v>3555</v>
      </c>
    </row>
    <row r="248" customFormat="false" ht="15.75" hidden="false" customHeight="false" outlineLevel="0" collapsed="false">
      <c r="A248" s="2" t="n">
        <v>31.9932</v>
      </c>
      <c r="B248" s="2" t="n">
        <v>29.0543</v>
      </c>
      <c r="C248" s="79" t="s">
        <v>3556</v>
      </c>
      <c r="D248" s="2" t="s">
        <v>3244</v>
      </c>
      <c r="E248" s="2" t="s">
        <v>3557</v>
      </c>
      <c r="F248" s="2" t="s">
        <v>3558</v>
      </c>
    </row>
    <row r="249" customFormat="false" ht="15.75" hidden="false" customHeight="false" outlineLevel="0" collapsed="false">
      <c r="A249" s="2" t="n">
        <v>46.5904</v>
      </c>
      <c r="B249" s="2" t="n">
        <v>29.0115</v>
      </c>
      <c r="C249" s="79" t="s">
        <v>3559</v>
      </c>
      <c r="D249" s="2" t="s">
        <v>3244</v>
      </c>
      <c r="E249" s="2" t="s">
        <v>3560</v>
      </c>
      <c r="F249" s="2" t="s">
        <v>3561</v>
      </c>
    </row>
    <row r="250" customFormat="false" ht="15.75" hidden="false" customHeight="false" outlineLevel="0" collapsed="false">
      <c r="A250" s="2" t="n">
        <v>13.6722</v>
      </c>
      <c r="B250" s="2" t="n">
        <v>28.9889</v>
      </c>
      <c r="C250" s="79" t="s">
        <v>3562</v>
      </c>
      <c r="D250" s="2" t="s">
        <v>3244</v>
      </c>
      <c r="E250" s="2" t="s">
        <v>3563</v>
      </c>
      <c r="F250" s="2" t="s">
        <v>3564</v>
      </c>
    </row>
    <row r="251" customFormat="false" ht="15.75" hidden="false" customHeight="false" outlineLevel="0" collapsed="false">
      <c r="A251" s="2" t="n">
        <v>47.6478</v>
      </c>
      <c r="B251" s="2" t="n">
        <v>28.9182</v>
      </c>
      <c r="C251" s="79" t="s">
        <v>3565</v>
      </c>
      <c r="D251" s="2" t="s">
        <v>3244</v>
      </c>
      <c r="E251" s="2" t="s">
        <v>3566</v>
      </c>
      <c r="F251" s="2" t="s">
        <v>3567</v>
      </c>
    </row>
    <row r="252" customFormat="false" ht="15.75" hidden="false" customHeight="false" outlineLevel="0" collapsed="false">
      <c r="A252" s="2" t="n">
        <v>25.992</v>
      </c>
      <c r="B252" s="2" t="n">
        <v>28.8758</v>
      </c>
      <c r="C252" s="79" t="s">
        <v>3568</v>
      </c>
      <c r="D252" s="2" t="s">
        <v>2925</v>
      </c>
      <c r="E252" s="2" t="s">
        <v>3569</v>
      </c>
      <c r="F252" s="2" t="s">
        <v>3570</v>
      </c>
    </row>
    <row r="253" customFormat="false" ht="15.75" hidden="false" customHeight="false" outlineLevel="0" collapsed="false">
      <c r="A253" s="2" t="n">
        <v>7.4868</v>
      </c>
      <c r="B253" s="2" t="n">
        <v>28.8612</v>
      </c>
      <c r="C253" s="79" t="s">
        <v>3571</v>
      </c>
      <c r="D253" s="2" t="s">
        <v>3244</v>
      </c>
      <c r="E253" s="2" t="s">
        <v>3572</v>
      </c>
      <c r="F253" s="2" t="s">
        <v>3573</v>
      </c>
    </row>
    <row r="254" customFormat="false" ht="15.75" hidden="false" customHeight="false" outlineLevel="0" collapsed="false">
      <c r="A254" s="2" t="n">
        <v>69.0614</v>
      </c>
      <c r="B254" s="2" t="n">
        <v>28.7214</v>
      </c>
      <c r="C254" s="79" t="s">
        <v>3574</v>
      </c>
      <c r="D254" s="2" t="s">
        <v>3244</v>
      </c>
      <c r="E254" s="2" t="s">
        <v>3575</v>
      </c>
      <c r="F254" s="2" t="s">
        <v>3576</v>
      </c>
    </row>
    <row r="255" customFormat="false" ht="15.75" hidden="false" customHeight="false" outlineLevel="0" collapsed="false">
      <c r="A255" s="2" t="n">
        <v>40.9584</v>
      </c>
      <c r="B255" s="2" t="n">
        <v>28.7137</v>
      </c>
      <c r="C255" s="79" t="s">
        <v>3577</v>
      </c>
      <c r="D255" s="2" t="s">
        <v>2925</v>
      </c>
      <c r="E255" s="2" t="s">
        <v>3578</v>
      </c>
      <c r="F255" s="2" t="s">
        <v>3579</v>
      </c>
    </row>
    <row r="256" customFormat="false" ht="15.75" hidden="false" customHeight="false" outlineLevel="0" collapsed="false">
      <c r="A256" s="2" t="n">
        <v>76.9957</v>
      </c>
      <c r="B256" s="2" t="n">
        <v>28.6854</v>
      </c>
      <c r="C256" s="79" t="s">
        <v>3580</v>
      </c>
      <c r="D256" s="2" t="s">
        <v>2925</v>
      </c>
      <c r="E256" s="2" t="s">
        <v>3581</v>
      </c>
      <c r="F256" s="2" t="s">
        <v>3582</v>
      </c>
    </row>
    <row r="257" customFormat="false" ht="15.75" hidden="false" customHeight="false" outlineLevel="0" collapsed="false">
      <c r="A257" s="2" t="n">
        <v>119.8645</v>
      </c>
      <c r="B257" s="2" t="n">
        <v>28.5582</v>
      </c>
      <c r="C257" s="79" t="s">
        <v>3583</v>
      </c>
      <c r="D257" s="2" t="s">
        <v>2925</v>
      </c>
      <c r="E257" s="2" t="s">
        <v>3584</v>
      </c>
      <c r="F257" s="2" t="s">
        <v>3585</v>
      </c>
    </row>
    <row r="258" customFormat="false" ht="15.75" hidden="false" customHeight="false" outlineLevel="0" collapsed="false">
      <c r="A258" s="2" t="n">
        <v>20.5873</v>
      </c>
      <c r="B258" s="2" t="n">
        <v>28.2438</v>
      </c>
      <c r="C258" s="79" t="s">
        <v>3586</v>
      </c>
      <c r="D258" s="2" t="s">
        <v>3244</v>
      </c>
      <c r="E258" s="2" t="s">
        <v>3587</v>
      </c>
      <c r="F258" s="2" t="s">
        <v>3588</v>
      </c>
    </row>
    <row r="259" customFormat="false" ht="15.75" hidden="false" customHeight="false" outlineLevel="0" collapsed="false">
      <c r="A259" s="2" t="n">
        <v>2.8661</v>
      </c>
      <c r="B259" s="2" t="n">
        <v>28.1282</v>
      </c>
      <c r="C259" s="79" t="s">
        <v>3589</v>
      </c>
      <c r="D259" s="2" t="s">
        <v>3244</v>
      </c>
      <c r="E259" s="2" t="s">
        <v>3590</v>
      </c>
      <c r="F259" s="2" t="s">
        <v>3591</v>
      </c>
    </row>
    <row r="260" customFormat="false" ht="15.75" hidden="false" customHeight="false" outlineLevel="0" collapsed="false">
      <c r="A260" s="2" t="n">
        <v>45.3854</v>
      </c>
      <c r="B260" s="2" t="n">
        <v>28.0966</v>
      </c>
      <c r="C260" s="79" t="s">
        <v>3592</v>
      </c>
      <c r="D260" s="2" t="s">
        <v>2925</v>
      </c>
      <c r="E260" s="2" t="s">
        <v>3593</v>
      </c>
      <c r="F260" s="2" t="s">
        <v>3594</v>
      </c>
    </row>
    <row r="261" customFormat="false" ht="15.75" hidden="false" customHeight="false" outlineLevel="0" collapsed="false">
      <c r="A261" s="2" t="n">
        <v>79.1868</v>
      </c>
      <c r="B261" s="2" t="n">
        <v>27.8591</v>
      </c>
      <c r="C261" s="79" t="s">
        <v>3595</v>
      </c>
      <c r="D261" s="2" t="s">
        <v>2925</v>
      </c>
      <c r="E261" s="2" t="s">
        <v>3596</v>
      </c>
      <c r="F261" s="2" t="s">
        <v>3597</v>
      </c>
    </row>
    <row r="262" customFormat="false" ht="15.75" hidden="false" customHeight="false" outlineLevel="0" collapsed="false">
      <c r="A262" s="2" t="n">
        <v>17.8013</v>
      </c>
      <c r="B262" s="2" t="n">
        <v>27.7778</v>
      </c>
      <c r="C262" s="79" t="s">
        <v>3598</v>
      </c>
      <c r="D262" s="2" t="s">
        <v>3244</v>
      </c>
      <c r="E262" s="2" t="s">
        <v>3599</v>
      </c>
      <c r="F262" s="2" t="s">
        <v>3600</v>
      </c>
    </row>
    <row r="263" customFormat="false" ht="15.75" hidden="false" customHeight="false" outlineLevel="0" collapsed="false">
      <c r="A263" s="2" t="n">
        <v>16.2559</v>
      </c>
      <c r="B263" s="2" t="n">
        <v>27.7565</v>
      </c>
      <c r="C263" s="79" t="s">
        <v>3601</v>
      </c>
      <c r="D263" s="2" t="s">
        <v>3244</v>
      </c>
      <c r="E263" s="2" t="s">
        <v>3602</v>
      </c>
      <c r="F263" s="2" t="s">
        <v>3603</v>
      </c>
    </row>
    <row r="264" customFormat="false" ht="15.75" hidden="false" customHeight="false" outlineLevel="0" collapsed="false">
      <c r="A264" s="2" t="n">
        <v>9.2872</v>
      </c>
      <c r="B264" s="2" t="n">
        <v>27.6949</v>
      </c>
      <c r="C264" s="79" t="s">
        <v>3604</v>
      </c>
      <c r="D264" s="2" t="s">
        <v>3244</v>
      </c>
      <c r="E264" s="2" t="s">
        <v>3605</v>
      </c>
      <c r="F264" s="2" t="s">
        <v>3606</v>
      </c>
    </row>
    <row r="265" customFormat="false" ht="15.75" hidden="false" customHeight="false" outlineLevel="0" collapsed="false">
      <c r="A265" s="2" t="n">
        <v>64.7606</v>
      </c>
      <c r="B265" s="2" t="n">
        <v>27.6281</v>
      </c>
      <c r="C265" s="79" t="s">
        <v>3607</v>
      </c>
      <c r="D265" s="2" t="s">
        <v>3244</v>
      </c>
      <c r="E265" s="2" t="s">
        <v>3608</v>
      </c>
      <c r="F265" s="2" t="s">
        <v>3609</v>
      </c>
    </row>
    <row r="266" customFormat="false" ht="15.75" hidden="false" customHeight="false" outlineLevel="0" collapsed="false">
      <c r="A266" s="2" t="n">
        <v>31.4221</v>
      </c>
      <c r="B266" s="2" t="n">
        <v>27.6192</v>
      </c>
      <c r="C266" s="79" t="s">
        <v>3610</v>
      </c>
      <c r="D266" s="2" t="s">
        <v>3244</v>
      </c>
      <c r="E266" s="2" t="s">
        <v>3611</v>
      </c>
      <c r="F266" s="2" t="s">
        <v>3612</v>
      </c>
    </row>
    <row r="267" customFormat="false" ht="15.75" hidden="false" customHeight="false" outlineLevel="0" collapsed="false">
      <c r="A267" s="2" t="n">
        <v>50.7568</v>
      </c>
      <c r="B267" s="2" t="n">
        <v>27.2681</v>
      </c>
      <c r="C267" s="79" t="s">
        <v>3613</v>
      </c>
      <c r="D267" s="2" t="s">
        <v>3244</v>
      </c>
      <c r="E267" s="2" t="s">
        <v>3614</v>
      </c>
      <c r="F267" s="2" t="s">
        <v>3615</v>
      </c>
    </row>
    <row r="268" customFormat="false" ht="15.75" hidden="false" customHeight="false" outlineLevel="0" collapsed="false">
      <c r="A268" s="2" t="n">
        <v>5.9228</v>
      </c>
      <c r="B268" s="2" t="n">
        <v>27.2645</v>
      </c>
      <c r="C268" s="79" t="s">
        <v>3616</v>
      </c>
      <c r="D268" s="2" t="s">
        <v>2925</v>
      </c>
      <c r="E268" s="2" t="s">
        <v>3617</v>
      </c>
      <c r="F268" s="2" t="s">
        <v>3618</v>
      </c>
    </row>
    <row r="269" customFormat="false" ht="15.75" hidden="false" customHeight="false" outlineLevel="0" collapsed="false">
      <c r="A269" s="2" t="n">
        <v>114.7289</v>
      </c>
      <c r="B269" s="2" t="n">
        <v>27.0985</v>
      </c>
      <c r="C269" s="79" t="s">
        <v>3619</v>
      </c>
      <c r="D269" s="2" t="s">
        <v>2925</v>
      </c>
      <c r="E269" s="2" t="s">
        <v>3620</v>
      </c>
      <c r="F269" s="2" t="s">
        <v>3621</v>
      </c>
    </row>
    <row r="270" customFormat="false" ht="15.75" hidden="false" customHeight="false" outlineLevel="0" collapsed="false">
      <c r="A270" s="2" t="n">
        <v>54.5358</v>
      </c>
      <c r="B270" s="2" t="n">
        <v>26.9751</v>
      </c>
      <c r="C270" s="79" t="s">
        <v>3622</v>
      </c>
      <c r="D270" s="2" t="s">
        <v>3244</v>
      </c>
      <c r="E270" s="2" t="s">
        <v>3623</v>
      </c>
      <c r="F270" s="2" t="s">
        <v>3624</v>
      </c>
    </row>
    <row r="271" customFormat="false" ht="15.75" hidden="false" customHeight="false" outlineLevel="0" collapsed="false">
      <c r="A271" s="2" t="n">
        <v>61.7637</v>
      </c>
      <c r="B271" s="2" t="n">
        <v>26.8549</v>
      </c>
      <c r="C271" s="79" t="s">
        <v>3625</v>
      </c>
      <c r="D271" s="2" t="s">
        <v>3244</v>
      </c>
      <c r="E271" s="2" t="s">
        <v>3626</v>
      </c>
      <c r="F271" s="2" t="s">
        <v>3627</v>
      </c>
    </row>
    <row r="272" customFormat="false" ht="15.75" hidden="false" customHeight="false" outlineLevel="0" collapsed="false">
      <c r="A272" s="2" t="n">
        <v>19.9529</v>
      </c>
      <c r="B272" s="2" t="n">
        <v>26.8003</v>
      </c>
      <c r="C272" s="79" t="s">
        <v>3628</v>
      </c>
      <c r="D272" s="2" t="s">
        <v>3244</v>
      </c>
      <c r="E272" s="2" t="s">
        <v>3629</v>
      </c>
      <c r="F272" s="2" t="s">
        <v>3630</v>
      </c>
    </row>
    <row r="273" customFormat="false" ht="15.75" hidden="false" customHeight="false" outlineLevel="0" collapsed="false">
      <c r="A273" s="2" t="n">
        <v>30.8808</v>
      </c>
      <c r="B273" s="2" t="n">
        <v>26.7928</v>
      </c>
      <c r="C273" s="79" t="s">
        <v>3631</v>
      </c>
      <c r="D273" s="2" t="s">
        <v>3244</v>
      </c>
      <c r="E273" s="2" t="s">
        <v>3632</v>
      </c>
      <c r="F273" s="2" t="s">
        <v>3633</v>
      </c>
    </row>
    <row r="274" customFormat="false" ht="15.75" hidden="false" customHeight="false" outlineLevel="0" collapsed="false">
      <c r="A274" s="2" t="n">
        <v>32.5338</v>
      </c>
      <c r="B274" s="2" t="n">
        <v>26.6853</v>
      </c>
      <c r="C274" s="79" t="s">
        <v>3634</v>
      </c>
      <c r="D274" s="2" t="s">
        <v>3244</v>
      </c>
      <c r="E274" s="2" t="s">
        <v>3635</v>
      </c>
      <c r="F274" s="2" t="s">
        <v>3636</v>
      </c>
    </row>
    <row r="275" customFormat="false" ht="15.75" hidden="false" customHeight="false" outlineLevel="0" collapsed="false">
      <c r="A275" s="2" t="n">
        <v>15.0762</v>
      </c>
      <c r="B275" s="2" t="n">
        <v>26.5446</v>
      </c>
      <c r="C275" s="79" t="s">
        <v>3637</v>
      </c>
      <c r="D275" s="2" t="s">
        <v>3244</v>
      </c>
      <c r="E275" s="2" t="s">
        <v>3638</v>
      </c>
      <c r="F275" s="2" t="s">
        <v>3639</v>
      </c>
    </row>
    <row r="276" customFormat="false" ht="15.75" hidden="false" customHeight="false" outlineLevel="0" collapsed="false">
      <c r="A276" s="2" t="n">
        <v>45.7244</v>
      </c>
      <c r="B276" s="2" t="n">
        <v>26.4726</v>
      </c>
      <c r="C276" s="79" t="s">
        <v>3640</v>
      </c>
      <c r="D276" s="2" t="s">
        <v>3244</v>
      </c>
      <c r="E276" s="2" t="s">
        <v>3641</v>
      </c>
      <c r="F276" s="2" t="s">
        <v>3642</v>
      </c>
    </row>
    <row r="277" customFormat="false" ht="15.75" hidden="false" customHeight="false" outlineLevel="0" collapsed="false">
      <c r="A277" s="2" t="n">
        <v>6.5434</v>
      </c>
      <c r="B277" s="2" t="n">
        <v>26.4591</v>
      </c>
      <c r="C277" s="79" t="s">
        <v>3643</v>
      </c>
      <c r="D277" s="2" t="s">
        <v>3244</v>
      </c>
      <c r="E277" s="2" t="s">
        <v>3644</v>
      </c>
      <c r="F277" s="2" t="s">
        <v>3645</v>
      </c>
    </row>
    <row r="278" customFormat="false" ht="15.75" hidden="false" customHeight="false" outlineLevel="0" collapsed="false">
      <c r="A278" s="2" t="n">
        <v>15.1124</v>
      </c>
      <c r="B278" s="2" t="n">
        <v>26.3749</v>
      </c>
      <c r="C278" s="79" t="s">
        <v>3646</v>
      </c>
      <c r="D278" s="2" t="s">
        <v>3244</v>
      </c>
      <c r="E278" s="2" t="s">
        <v>3647</v>
      </c>
      <c r="F278" s="2" t="s">
        <v>3648</v>
      </c>
    </row>
    <row r="279" customFormat="false" ht="15.75" hidden="false" customHeight="false" outlineLevel="0" collapsed="false">
      <c r="A279" s="2" t="n">
        <v>65.1279</v>
      </c>
      <c r="B279" s="2" t="n">
        <v>26.0974</v>
      </c>
      <c r="C279" s="79" t="s">
        <v>3649</v>
      </c>
      <c r="D279" s="2" t="s">
        <v>3244</v>
      </c>
      <c r="E279" s="2" t="s">
        <v>3650</v>
      </c>
      <c r="F279" s="2" t="s">
        <v>3651</v>
      </c>
    </row>
    <row r="280" customFormat="false" ht="15.75" hidden="false" customHeight="false" outlineLevel="0" collapsed="false">
      <c r="A280" s="2" t="n">
        <v>55.0056</v>
      </c>
      <c r="B280" s="2" t="n">
        <v>25.9111</v>
      </c>
      <c r="C280" s="79" t="s">
        <v>3652</v>
      </c>
      <c r="D280" s="2" t="s">
        <v>3244</v>
      </c>
      <c r="E280" s="2" t="s">
        <v>3653</v>
      </c>
      <c r="F280" s="2" t="s">
        <v>3654</v>
      </c>
    </row>
    <row r="281" customFormat="false" ht="15.75" hidden="false" customHeight="false" outlineLevel="0" collapsed="false">
      <c r="A281" s="2" t="n">
        <v>45.5668</v>
      </c>
      <c r="B281" s="2" t="n">
        <v>25.7868</v>
      </c>
      <c r="C281" s="79" t="s">
        <v>3655</v>
      </c>
      <c r="D281" s="2" t="s">
        <v>3244</v>
      </c>
      <c r="E281" s="2" t="s">
        <v>3656</v>
      </c>
      <c r="F281" s="2" t="s">
        <v>3657</v>
      </c>
    </row>
    <row r="282" customFormat="false" ht="15.75" hidden="false" customHeight="false" outlineLevel="0" collapsed="false">
      <c r="A282" s="2" t="n">
        <v>37.4689</v>
      </c>
      <c r="B282" s="2" t="n">
        <v>25.7197</v>
      </c>
      <c r="C282" s="79" t="s">
        <v>3658</v>
      </c>
      <c r="D282" s="2" t="s">
        <v>3244</v>
      </c>
      <c r="E282" s="2" t="s">
        <v>3659</v>
      </c>
      <c r="F282" s="2" t="s">
        <v>3660</v>
      </c>
    </row>
    <row r="283" customFormat="false" ht="15.75" hidden="false" customHeight="false" outlineLevel="0" collapsed="false">
      <c r="A283" s="2" t="n">
        <v>60.7777</v>
      </c>
      <c r="B283" s="2" t="n">
        <v>25.4368</v>
      </c>
      <c r="C283" s="79" t="s">
        <v>3661</v>
      </c>
      <c r="D283" s="2" t="s">
        <v>3244</v>
      </c>
      <c r="E283" s="2" t="s">
        <v>3662</v>
      </c>
      <c r="F283" s="2" t="s">
        <v>3663</v>
      </c>
    </row>
    <row r="284" customFormat="false" ht="15.75" hidden="false" customHeight="false" outlineLevel="0" collapsed="false">
      <c r="A284" s="2" t="n">
        <v>65.3064</v>
      </c>
      <c r="B284" s="2" t="n">
        <v>25.3861</v>
      </c>
      <c r="C284" s="79" t="s">
        <v>3664</v>
      </c>
      <c r="D284" s="2" t="s">
        <v>3244</v>
      </c>
      <c r="E284" s="2" t="s">
        <v>3665</v>
      </c>
      <c r="F284" s="2" t="s">
        <v>3666</v>
      </c>
    </row>
    <row r="285" customFormat="false" ht="15.75" hidden="false" customHeight="false" outlineLevel="0" collapsed="false">
      <c r="A285" s="2" t="n">
        <v>32.1146</v>
      </c>
      <c r="B285" s="2" t="n">
        <v>25.0301</v>
      </c>
      <c r="C285" s="79" t="s">
        <v>3667</v>
      </c>
      <c r="D285" s="2" t="s">
        <v>3244</v>
      </c>
      <c r="E285" s="2" t="s">
        <v>3668</v>
      </c>
      <c r="F285" s="2" t="s">
        <v>3669</v>
      </c>
    </row>
    <row r="286" customFormat="false" ht="15.75" hidden="false" customHeight="false" outlineLevel="0" collapsed="false">
      <c r="A286" s="2" t="n">
        <v>63.9949</v>
      </c>
      <c r="B286" s="2" t="n">
        <v>24.8412</v>
      </c>
      <c r="C286" s="79" t="s">
        <v>3670</v>
      </c>
      <c r="D286" s="2" t="s">
        <v>3244</v>
      </c>
      <c r="E286" s="2" t="s">
        <v>3671</v>
      </c>
      <c r="F286" s="2" t="s">
        <v>3672</v>
      </c>
    </row>
    <row r="287" customFormat="false" ht="15.75" hidden="false" customHeight="false" outlineLevel="0" collapsed="false">
      <c r="A287" s="2" t="n">
        <v>42.7294</v>
      </c>
      <c r="B287" s="2" t="n">
        <v>24.8358</v>
      </c>
      <c r="C287" s="79" t="s">
        <v>3673</v>
      </c>
      <c r="D287" s="2" t="s">
        <v>3244</v>
      </c>
      <c r="E287" s="2" t="s">
        <v>3674</v>
      </c>
      <c r="F287" s="2" t="s">
        <v>3675</v>
      </c>
    </row>
    <row r="288" customFormat="false" ht="15.75" hidden="false" customHeight="false" outlineLevel="0" collapsed="false">
      <c r="A288" s="2" t="n">
        <v>6.4265</v>
      </c>
      <c r="B288" s="2" t="n">
        <v>24.7182</v>
      </c>
      <c r="C288" s="79" t="s">
        <v>3676</v>
      </c>
      <c r="D288" s="2" t="s">
        <v>3244</v>
      </c>
      <c r="E288" s="2" t="s">
        <v>3677</v>
      </c>
      <c r="F288" s="2" t="s">
        <v>3678</v>
      </c>
    </row>
    <row r="289" customFormat="false" ht="15.75" hidden="false" customHeight="false" outlineLevel="0" collapsed="false">
      <c r="A289" s="2" t="n">
        <v>19.6594</v>
      </c>
      <c r="B289" s="2" t="n">
        <v>24.7133</v>
      </c>
      <c r="C289" s="79" t="s">
        <v>3679</v>
      </c>
      <c r="D289" s="2" t="s">
        <v>3244</v>
      </c>
      <c r="E289" s="2" t="s">
        <v>3680</v>
      </c>
      <c r="F289" s="2" t="s">
        <v>3681</v>
      </c>
    </row>
    <row r="290" customFormat="false" ht="15.75" hidden="false" customHeight="false" outlineLevel="0" collapsed="false">
      <c r="A290" s="2" t="n">
        <v>36.5303</v>
      </c>
      <c r="B290" s="2" t="n">
        <v>24.7079</v>
      </c>
      <c r="C290" s="79" t="s">
        <v>3682</v>
      </c>
      <c r="D290" s="2" t="s">
        <v>3244</v>
      </c>
      <c r="E290" s="2" t="s">
        <v>3683</v>
      </c>
      <c r="F290" s="2" t="s">
        <v>3684</v>
      </c>
    </row>
    <row r="291" customFormat="false" ht="15.75" hidden="false" customHeight="false" outlineLevel="0" collapsed="false">
      <c r="A291" s="2" t="n">
        <v>9.6866</v>
      </c>
      <c r="B291" s="2" t="n">
        <v>24.6643</v>
      </c>
      <c r="C291" s="79" t="s">
        <v>3685</v>
      </c>
      <c r="D291" s="2" t="s">
        <v>3244</v>
      </c>
      <c r="E291" s="2" t="s">
        <v>3686</v>
      </c>
      <c r="F291" s="2" t="s">
        <v>3687</v>
      </c>
    </row>
    <row r="292" customFormat="false" ht="15.75" hidden="false" customHeight="false" outlineLevel="0" collapsed="false">
      <c r="A292" s="2" t="n">
        <v>66.8497</v>
      </c>
      <c r="B292" s="2" t="n">
        <v>24.628</v>
      </c>
      <c r="C292" s="79" t="s">
        <v>3688</v>
      </c>
      <c r="D292" s="2" t="s">
        <v>3244</v>
      </c>
      <c r="E292" s="2" t="s">
        <v>3689</v>
      </c>
      <c r="F292" s="2" t="s">
        <v>3690</v>
      </c>
    </row>
    <row r="293" customFormat="false" ht="15.75" hidden="false" customHeight="false" outlineLevel="0" collapsed="false">
      <c r="A293" s="2" t="n">
        <v>1.4832</v>
      </c>
      <c r="B293" s="2" t="n">
        <v>24.4452</v>
      </c>
      <c r="C293" s="79" t="s">
        <v>3691</v>
      </c>
      <c r="D293" s="2" t="s">
        <v>3244</v>
      </c>
      <c r="E293" s="2" t="s">
        <v>3692</v>
      </c>
      <c r="F293" s="2" t="s">
        <v>3693</v>
      </c>
    </row>
    <row r="294" customFormat="false" ht="15.75" hidden="false" customHeight="false" outlineLevel="0" collapsed="false">
      <c r="A294" s="2" t="n">
        <v>8.596</v>
      </c>
      <c r="B294" s="2" t="n">
        <v>24.3741</v>
      </c>
      <c r="C294" s="79" t="s">
        <v>3694</v>
      </c>
      <c r="D294" s="2" t="s">
        <v>2925</v>
      </c>
      <c r="E294" s="2" t="s">
        <v>3695</v>
      </c>
      <c r="F294" s="2" t="s">
        <v>3696</v>
      </c>
    </row>
    <row r="295" customFormat="false" ht="15.75" hidden="false" customHeight="false" outlineLevel="0" collapsed="false">
      <c r="A295" s="2" t="n">
        <v>2.982</v>
      </c>
      <c r="B295" s="2" t="n">
        <v>24.132</v>
      </c>
      <c r="C295" s="79" t="s">
        <v>3697</v>
      </c>
      <c r="D295" s="2" t="s">
        <v>3244</v>
      </c>
      <c r="E295" s="2" t="s">
        <v>3698</v>
      </c>
      <c r="F295" s="2" t="s">
        <v>3699</v>
      </c>
    </row>
    <row r="296" customFormat="false" ht="15.75" hidden="false" customHeight="false" outlineLevel="0" collapsed="false">
      <c r="A296" s="2" t="n">
        <v>37.7122</v>
      </c>
      <c r="B296" s="2" t="n">
        <v>23.9582</v>
      </c>
      <c r="C296" s="79" t="s">
        <v>3700</v>
      </c>
      <c r="D296" s="2" t="s">
        <v>3244</v>
      </c>
      <c r="E296" s="2" t="s">
        <v>3701</v>
      </c>
      <c r="F296" s="2" t="s">
        <v>3702</v>
      </c>
    </row>
    <row r="297" customFormat="false" ht="15.75" hidden="false" customHeight="false" outlineLevel="0" collapsed="false">
      <c r="A297" s="2" t="n">
        <v>8.1342</v>
      </c>
      <c r="B297" s="2" t="n">
        <v>23.9319</v>
      </c>
      <c r="C297" s="79" t="s">
        <v>3703</v>
      </c>
      <c r="D297" s="2" t="s">
        <v>3244</v>
      </c>
      <c r="E297" s="2" t="s">
        <v>3704</v>
      </c>
      <c r="F297" s="2" t="s">
        <v>3705</v>
      </c>
    </row>
    <row r="298" customFormat="false" ht="15.75" hidden="false" customHeight="false" outlineLevel="0" collapsed="false">
      <c r="A298" s="2" t="n">
        <v>1.1917</v>
      </c>
      <c r="B298" s="2" t="n">
        <v>23.8707</v>
      </c>
      <c r="C298" s="79" t="s">
        <v>3706</v>
      </c>
      <c r="D298" s="2" t="s">
        <v>3244</v>
      </c>
      <c r="E298" s="2" t="s">
        <v>3707</v>
      </c>
      <c r="F298" s="2" t="s">
        <v>3708</v>
      </c>
    </row>
    <row r="299" customFormat="false" ht="15.75" hidden="false" customHeight="false" outlineLevel="0" collapsed="false">
      <c r="A299" s="2" t="n">
        <v>16.4035</v>
      </c>
      <c r="B299" s="2" t="n">
        <v>23.7067</v>
      </c>
      <c r="C299" s="79" t="s">
        <v>3709</v>
      </c>
      <c r="D299" s="2" t="s">
        <v>3244</v>
      </c>
      <c r="E299" s="2" t="s">
        <v>3710</v>
      </c>
      <c r="F299" s="2" t="s">
        <v>3711</v>
      </c>
    </row>
    <row r="300" customFormat="false" ht="15.75" hidden="false" customHeight="false" outlineLevel="0" collapsed="false">
      <c r="A300" s="2" t="n">
        <v>8.8438</v>
      </c>
      <c r="B300" s="2" t="n">
        <v>23.7012</v>
      </c>
      <c r="C300" s="79" t="s">
        <v>3712</v>
      </c>
      <c r="D300" s="2" t="s">
        <v>3244</v>
      </c>
      <c r="E300" s="2" t="s">
        <v>3713</v>
      </c>
      <c r="F300" s="2" t="s">
        <v>3714</v>
      </c>
    </row>
    <row r="301" customFormat="false" ht="15.75" hidden="false" customHeight="false" outlineLevel="0" collapsed="false">
      <c r="A301" s="2" t="n">
        <v>62.4283</v>
      </c>
      <c r="B301" s="2" t="n">
        <v>23.6518</v>
      </c>
      <c r="C301" s="79" t="s">
        <v>3715</v>
      </c>
      <c r="D301" s="2" t="s">
        <v>3244</v>
      </c>
      <c r="E301" s="2" t="s">
        <v>3716</v>
      </c>
      <c r="F301" s="2" t="s">
        <v>3717</v>
      </c>
    </row>
    <row r="302" customFormat="false" ht="15.75" hidden="false" customHeight="false" outlineLevel="0" collapsed="false">
      <c r="A302" s="2" t="n">
        <v>5.1526</v>
      </c>
      <c r="B302" s="2" t="n">
        <v>23.3974</v>
      </c>
      <c r="C302" s="79" t="s">
        <v>3718</v>
      </c>
      <c r="D302" s="2" t="s">
        <v>3244</v>
      </c>
      <c r="E302" s="2" t="s">
        <v>3719</v>
      </c>
      <c r="F302" s="2" t="s">
        <v>3720</v>
      </c>
    </row>
    <row r="303" customFormat="false" ht="15.75" hidden="false" customHeight="false" outlineLevel="0" collapsed="false">
      <c r="A303" s="2" t="n">
        <v>15.75</v>
      </c>
      <c r="B303" s="2" t="n">
        <v>23.1289</v>
      </c>
      <c r="C303" s="79" t="s">
        <v>3721</v>
      </c>
      <c r="D303" s="2" t="s">
        <v>3244</v>
      </c>
      <c r="E303" s="2" t="s">
        <v>3722</v>
      </c>
      <c r="F303" s="2" t="s">
        <v>3723</v>
      </c>
    </row>
    <row r="304" customFormat="false" ht="15.75" hidden="false" customHeight="false" outlineLevel="0" collapsed="false">
      <c r="A304" s="2" t="n">
        <v>65.587</v>
      </c>
      <c r="B304" s="2" t="n">
        <v>23.0709</v>
      </c>
      <c r="C304" s="79" t="s">
        <v>3724</v>
      </c>
      <c r="D304" s="2" t="s">
        <v>3244</v>
      </c>
      <c r="E304" s="2" t="s">
        <v>3725</v>
      </c>
      <c r="F304" s="2" t="s">
        <v>3726</v>
      </c>
    </row>
    <row r="305" customFormat="false" ht="15.75" hidden="false" customHeight="false" outlineLevel="0" collapsed="false">
      <c r="A305" s="2" t="n">
        <v>13.5633</v>
      </c>
      <c r="B305" s="2" t="n">
        <v>23.0568</v>
      </c>
      <c r="C305" s="79" t="s">
        <v>3727</v>
      </c>
      <c r="D305" s="2" t="s">
        <v>3244</v>
      </c>
      <c r="E305" s="2" t="s">
        <v>3728</v>
      </c>
      <c r="F305" s="2" t="s">
        <v>3729</v>
      </c>
    </row>
    <row r="306" customFormat="false" ht="15.75" hidden="false" customHeight="false" outlineLevel="0" collapsed="false">
      <c r="A306" s="2" t="n">
        <v>51.9326</v>
      </c>
      <c r="B306" s="2" t="n">
        <v>23.0056</v>
      </c>
      <c r="C306" s="79" t="s">
        <v>3730</v>
      </c>
      <c r="D306" s="2" t="s">
        <v>3244</v>
      </c>
      <c r="E306" s="2" t="s">
        <v>3731</v>
      </c>
      <c r="F306" s="2" t="s">
        <v>3732</v>
      </c>
    </row>
    <row r="307" customFormat="false" ht="15.75" hidden="false" customHeight="false" outlineLevel="0" collapsed="false">
      <c r="A307" s="2" t="n">
        <v>8.2935</v>
      </c>
      <c r="B307" s="2" t="n">
        <v>22.8707</v>
      </c>
      <c r="C307" s="79" t="s">
        <v>3733</v>
      </c>
      <c r="D307" s="2" t="s">
        <v>3244</v>
      </c>
      <c r="E307" s="2" t="s">
        <v>3734</v>
      </c>
      <c r="F307" s="2" t="s">
        <v>3735</v>
      </c>
    </row>
    <row r="308" customFormat="false" ht="15.75" hidden="false" customHeight="false" outlineLevel="0" collapsed="false">
      <c r="A308" s="2" t="n">
        <v>36.929</v>
      </c>
      <c r="B308" s="2" t="n">
        <v>22.732</v>
      </c>
      <c r="C308" s="79" t="s">
        <v>3736</v>
      </c>
      <c r="D308" s="2" t="s">
        <v>3244</v>
      </c>
      <c r="E308" s="2" t="s">
        <v>3737</v>
      </c>
      <c r="F308" s="2" t="s">
        <v>3738</v>
      </c>
    </row>
    <row r="309" customFormat="false" ht="15.75" hidden="false" customHeight="false" outlineLevel="0" collapsed="false">
      <c r="A309" s="2" t="n">
        <v>44.8136</v>
      </c>
      <c r="B309" s="2" t="n">
        <v>22.7237</v>
      </c>
      <c r="C309" s="79" t="s">
        <v>3739</v>
      </c>
      <c r="D309" s="2" t="s">
        <v>3244</v>
      </c>
      <c r="E309" s="2" t="s">
        <v>3740</v>
      </c>
      <c r="F309" s="2" t="s">
        <v>3741</v>
      </c>
    </row>
    <row r="310" customFormat="false" ht="15.75" hidden="false" customHeight="false" outlineLevel="0" collapsed="false">
      <c r="A310" s="2" t="n">
        <v>80.738</v>
      </c>
      <c r="B310" s="2" t="n">
        <v>22.6926</v>
      </c>
      <c r="C310" s="79" t="s">
        <v>3742</v>
      </c>
      <c r="D310" s="2" t="s">
        <v>2925</v>
      </c>
      <c r="E310" s="2" t="s">
        <v>3743</v>
      </c>
      <c r="F310" s="2" t="s">
        <v>3744</v>
      </c>
    </row>
    <row r="311" customFormat="false" ht="15.75" hidden="false" customHeight="false" outlineLevel="0" collapsed="false">
      <c r="A311" s="2" t="n">
        <v>34.633</v>
      </c>
      <c r="B311" s="2" t="n">
        <v>22.6896</v>
      </c>
      <c r="C311" s="79" t="s">
        <v>3745</v>
      </c>
      <c r="D311" s="2" t="s">
        <v>3244</v>
      </c>
      <c r="E311" s="2" t="s">
        <v>3746</v>
      </c>
      <c r="F311" s="2" t="s">
        <v>3747</v>
      </c>
    </row>
    <row r="312" customFormat="false" ht="15.75" hidden="false" customHeight="false" outlineLevel="0" collapsed="false">
      <c r="A312" s="2" t="n">
        <v>53.6723</v>
      </c>
      <c r="B312" s="2" t="n">
        <v>22.5263</v>
      </c>
      <c r="C312" s="79" t="s">
        <v>3748</v>
      </c>
      <c r="D312" s="2" t="s">
        <v>3244</v>
      </c>
      <c r="E312" s="2" t="s">
        <v>3749</v>
      </c>
      <c r="F312" s="2" t="s">
        <v>3750</v>
      </c>
    </row>
    <row r="313" customFormat="false" ht="15.75" hidden="false" customHeight="false" outlineLevel="0" collapsed="false">
      <c r="A313" s="2" t="n">
        <v>25.3996</v>
      </c>
      <c r="B313" s="2" t="n">
        <v>22.4649</v>
      </c>
      <c r="C313" s="79" t="s">
        <v>3751</v>
      </c>
      <c r="D313" s="2" t="s">
        <v>3244</v>
      </c>
      <c r="E313" s="2" t="s">
        <v>3752</v>
      </c>
      <c r="F313" s="2" t="s">
        <v>3753</v>
      </c>
    </row>
    <row r="314" customFormat="false" ht="15.75" hidden="false" customHeight="false" outlineLevel="0" collapsed="false">
      <c r="A314" s="2" t="n">
        <v>16.1505</v>
      </c>
      <c r="B314" s="2" t="n">
        <v>22.4331</v>
      </c>
      <c r="C314" s="79" t="s">
        <v>3754</v>
      </c>
      <c r="D314" s="2" t="s">
        <v>3244</v>
      </c>
      <c r="E314" s="2" t="s">
        <v>3755</v>
      </c>
      <c r="F314" s="2" t="s">
        <v>3756</v>
      </c>
    </row>
    <row r="315" customFormat="false" ht="15.75" hidden="false" customHeight="false" outlineLevel="0" collapsed="false">
      <c r="A315" s="2" t="n">
        <v>22.0019</v>
      </c>
      <c r="B315" s="2" t="n">
        <v>22.3815</v>
      </c>
      <c r="C315" s="79" t="s">
        <v>3757</v>
      </c>
      <c r="D315" s="2" t="s">
        <v>3244</v>
      </c>
      <c r="E315" s="2" t="s">
        <v>3758</v>
      </c>
      <c r="F315" s="2" t="s">
        <v>3759</v>
      </c>
    </row>
    <row r="316" customFormat="false" ht="15.75" hidden="false" customHeight="false" outlineLevel="0" collapsed="false">
      <c r="A316" s="2" t="n">
        <v>51.0267</v>
      </c>
      <c r="B316" s="2" t="n">
        <v>22.2099</v>
      </c>
      <c r="C316" s="79" t="s">
        <v>3760</v>
      </c>
      <c r="D316" s="2" t="s">
        <v>3244</v>
      </c>
      <c r="E316" s="2" t="s">
        <v>3761</v>
      </c>
      <c r="F316" s="2" t="s">
        <v>3762</v>
      </c>
    </row>
    <row r="317" customFormat="false" ht="15.75" hidden="false" customHeight="false" outlineLevel="0" collapsed="false">
      <c r="A317" s="2" t="n">
        <v>50.8364</v>
      </c>
      <c r="B317" s="2" t="n">
        <v>22.1895</v>
      </c>
      <c r="C317" s="79" t="s">
        <v>3763</v>
      </c>
      <c r="D317" s="2" t="s">
        <v>3244</v>
      </c>
      <c r="E317" s="2" t="s">
        <v>3764</v>
      </c>
      <c r="F317" s="2" t="s">
        <v>3765</v>
      </c>
    </row>
    <row r="318" customFormat="false" ht="15.75" hidden="false" customHeight="false" outlineLevel="0" collapsed="false">
      <c r="A318" s="2" t="n">
        <v>38.9155</v>
      </c>
      <c r="B318" s="2" t="n">
        <v>22.0987</v>
      </c>
      <c r="C318" s="79" t="s">
        <v>3766</v>
      </c>
      <c r="D318" s="2" t="s">
        <v>3244</v>
      </c>
      <c r="E318" s="2" t="s">
        <v>3767</v>
      </c>
      <c r="F318" s="2" t="s">
        <v>3768</v>
      </c>
    </row>
    <row r="319" customFormat="false" ht="15.75" hidden="false" customHeight="false" outlineLevel="0" collapsed="false">
      <c r="A319" s="2" t="n">
        <v>13.1614</v>
      </c>
      <c r="B319" s="2" t="n">
        <v>21.875</v>
      </c>
      <c r="C319" s="79" t="s">
        <v>3769</v>
      </c>
      <c r="D319" s="2" t="s">
        <v>3244</v>
      </c>
      <c r="E319" s="2" t="s">
        <v>3770</v>
      </c>
      <c r="F319" s="2" t="s">
        <v>3771</v>
      </c>
    </row>
    <row r="320" customFormat="false" ht="15.75" hidden="false" customHeight="false" outlineLevel="0" collapsed="false">
      <c r="A320" s="2" t="n">
        <v>30.8186</v>
      </c>
      <c r="B320" s="2" t="n">
        <v>21.792</v>
      </c>
      <c r="C320" s="79" t="s">
        <v>3772</v>
      </c>
      <c r="D320" s="2" t="s">
        <v>3244</v>
      </c>
      <c r="E320" s="2" t="s">
        <v>3773</v>
      </c>
      <c r="F320" s="2" t="s">
        <v>3774</v>
      </c>
    </row>
    <row r="321" customFormat="false" ht="15.75" hidden="false" customHeight="false" outlineLevel="0" collapsed="false">
      <c r="A321" s="2" t="n">
        <v>37.884</v>
      </c>
      <c r="B321" s="2" t="n">
        <v>21.759</v>
      </c>
      <c r="C321" s="79" t="s">
        <v>3775</v>
      </c>
      <c r="D321" s="2" t="s">
        <v>3244</v>
      </c>
      <c r="E321" s="2" t="s">
        <v>3776</v>
      </c>
      <c r="F321" s="2" t="s">
        <v>3777</v>
      </c>
    </row>
    <row r="322" customFormat="false" ht="15.75" hidden="false" customHeight="false" outlineLevel="0" collapsed="false">
      <c r="A322" s="2" t="n">
        <v>14.4129</v>
      </c>
      <c r="B322" s="2" t="n">
        <v>21.7067</v>
      </c>
      <c r="C322" s="79" t="s">
        <v>3778</v>
      </c>
      <c r="D322" s="2" t="s">
        <v>3244</v>
      </c>
      <c r="E322" s="2" t="s">
        <v>3779</v>
      </c>
      <c r="F322" s="2" t="s">
        <v>3780</v>
      </c>
    </row>
    <row r="323" customFormat="false" ht="15.75" hidden="false" customHeight="false" outlineLevel="0" collapsed="false">
      <c r="A323" s="2" t="n">
        <v>17.5717</v>
      </c>
      <c r="B323" s="2" t="n">
        <v>21.6414</v>
      </c>
      <c r="C323" s="79" t="s">
        <v>3781</v>
      </c>
      <c r="D323" s="2" t="s">
        <v>3244</v>
      </c>
      <c r="E323" s="2" t="s">
        <v>3782</v>
      </c>
      <c r="F323" s="2" t="s">
        <v>3783</v>
      </c>
    </row>
    <row r="324" customFormat="false" ht="15.75" hidden="false" customHeight="false" outlineLevel="0" collapsed="false">
      <c r="A324" s="2" t="n">
        <v>20.326</v>
      </c>
      <c r="B324" s="2" t="n">
        <v>21.5467</v>
      </c>
      <c r="C324" s="79" t="s">
        <v>3784</v>
      </c>
      <c r="D324" s="2" t="s">
        <v>3244</v>
      </c>
      <c r="E324" s="2" t="s">
        <v>3785</v>
      </c>
      <c r="F324" s="2" t="s">
        <v>3786</v>
      </c>
    </row>
    <row r="325" customFormat="false" ht="15.75" hidden="false" customHeight="false" outlineLevel="0" collapsed="false">
      <c r="A325" s="2" t="n">
        <v>45.9454</v>
      </c>
      <c r="B325" s="2" t="n">
        <v>21.5352</v>
      </c>
      <c r="C325" s="79" t="s">
        <v>3787</v>
      </c>
      <c r="D325" s="2" t="s">
        <v>3244</v>
      </c>
      <c r="E325" s="2" t="s">
        <v>3788</v>
      </c>
      <c r="F325" s="2" t="s">
        <v>3789</v>
      </c>
    </row>
    <row r="326" customFormat="false" ht="15.75" hidden="false" customHeight="false" outlineLevel="0" collapsed="false">
      <c r="A326" s="2" t="n">
        <v>62.7633</v>
      </c>
      <c r="B326" s="2" t="n">
        <v>21.4696</v>
      </c>
      <c r="C326" s="79" t="s">
        <v>3790</v>
      </c>
      <c r="D326" s="2" t="s">
        <v>2925</v>
      </c>
      <c r="E326" s="2" t="s">
        <v>3791</v>
      </c>
      <c r="F326" s="2" t="s">
        <v>3792</v>
      </c>
    </row>
    <row r="327" customFormat="false" ht="15.75" hidden="false" customHeight="false" outlineLevel="0" collapsed="false">
      <c r="A327" s="2" t="n">
        <v>35.9185</v>
      </c>
      <c r="B327" s="2" t="n">
        <v>21.4426</v>
      </c>
      <c r="C327" s="79" t="s">
        <v>3793</v>
      </c>
      <c r="D327" s="2" t="s">
        <v>3244</v>
      </c>
      <c r="E327" s="2" t="s">
        <v>3794</v>
      </c>
      <c r="F327" s="2" t="s">
        <v>3795</v>
      </c>
    </row>
    <row r="328" customFormat="false" ht="15.75" hidden="false" customHeight="false" outlineLevel="0" collapsed="false">
      <c r="A328" s="2" t="n">
        <v>37.1119</v>
      </c>
      <c r="B328" s="2" t="n">
        <v>21.4387</v>
      </c>
      <c r="C328" s="79" t="s">
        <v>3796</v>
      </c>
      <c r="D328" s="2" t="s">
        <v>3244</v>
      </c>
      <c r="E328" s="2" t="s">
        <v>3797</v>
      </c>
      <c r="F328" s="2" t="s">
        <v>3798</v>
      </c>
    </row>
    <row r="329" customFormat="false" ht="15.75" hidden="false" customHeight="false" outlineLevel="0" collapsed="false">
      <c r="A329" s="2" t="n">
        <v>22.3481</v>
      </c>
      <c r="B329" s="2" t="n">
        <v>21.2654</v>
      </c>
      <c r="C329" s="79" t="s">
        <v>3799</v>
      </c>
      <c r="D329" s="2" t="s">
        <v>3244</v>
      </c>
      <c r="E329" s="2" t="s">
        <v>3800</v>
      </c>
      <c r="F329" s="2" t="s">
        <v>3801</v>
      </c>
    </row>
    <row r="330" customFormat="false" ht="15.75" hidden="false" customHeight="false" outlineLevel="0" collapsed="false">
      <c r="A330" s="2" t="n">
        <v>59.3791</v>
      </c>
      <c r="B330" s="2" t="n">
        <v>20.9</v>
      </c>
      <c r="C330" s="79" t="s">
        <v>3802</v>
      </c>
      <c r="D330" s="2" t="s">
        <v>2925</v>
      </c>
      <c r="E330" s="2" t="s">
        <v>3803</v>
      </c>
      <c r="F330" s="2" t="s">
        <v>3804</v>
      </c>
    </row>
    <row r="331" customFormat="false" ht="15.75" hidden="false" customHeight="false" outlineLevel="0" collapsed="false">
      <c r="A331" s="2" t="n">
        <v>51.6001</v>
      </c>
      <c r="B331" s="2" t="n">
        <v>20.8389</v>
      </c>
      <c r="C331" s="79" t="s">
        <v>3805</v>
      </c>
      <c r="D331" s="2" t="s">
        <v>3244</v>
      </c>
      <c r="E331" s="2" t="s">
        <v>3806</v>
      </c>
      <c r="F331" s="2" t="s">
        <v>3807</v>
      </c>
    </row>
    <row r="332" customFormat="false" ht="15.75" hidden="false" customHeight="false" outlineLevel="0" collapsed="false">
      <c r="A332" s="2" t="n">
        <v>44.2302</v>
      </c>
      <c r="B332" s="2" t="n">
        <v>20.7299</v>
      </c>
      <c r="C332" s="79" t="s">
        <v>3808</v>
      </c>
      <c r="D332" s="2" t="s">
        <v>3244</v>
      </c>
      <c r="E332" s="2" t="s">
        <v>3809</v>
      </c>
      <c r="F332" s="2" t="s">
        <v>3810</v>
      </c>
    </row>
    <row r="333" customFormat="false" ht="15.75" hidden="false" customHeight="false" outlineLevel="0" collapsed="false">
      <c r="A333" s="2" t="n">
        <v>12.1865</v>
      </c>
      <c r="B333" s="2" t="n">
        <v>20.7105</v>
      </c>
      <c r="C333" s="79" t="s">
        <v>3811</v>
      </c>
      <c r="D333" s="2" t="s">
        <v>3244</v>
      </c>
      <c r="E333" s="2" t="s">
        <v>3812</v>
      </c>
      <c r="F333" s="2" t="s">
        <v>3813</v>
      </c>
    </row>
    <row r="334" customFormat="false" ht="15.75" hidden="false" customHeight="false" outlineLevel="0" collapsed="false">
      <c r="A334" s="2" t="n">
        <v>54.7264</v>
      </c>
      <c r="B334" s="2" t="n">
        <v>20.681</v>
      </c>
      <c r="C334" s="79" t="s">
        <v>3814</v>
      </c>
      <c r="D334" s="2" t="s">
        <v>2925</v>
      </c>
      <c r="E334" s="2" t="s">
        <v>3815</v>
      </c>
      <c r="F334" s="2" t="s">
        <v>3816</v>
      </c>
    </row>
    <row r="335" customFormat="false" ht="15.75" hidden="false" customHeight="false" outlineLevel="0" collapsed="false">
      <c r="A335" s="2" t="n">
        <v>62.2942</v>
      </c>
      <c r="B335" s="2" t="n">
        <v>20.6714</v>
      </c>
      <c r="C335" s="79" t="s">
        <v>3817</v>
      </c>
      <c r="D335" s="2" t="s">
        <v>3244</v>
      </c>
      <c r="E335" s="2" t="s">
        <v>3818</v>
      </c>
      <c r="F335" s="2" t="s">
        <v>3819</v>
      </c>
    </row>
    <row r="336" customFormat="false" ht="15.75" hidden="false" customHeight="false" outlineLevel="0" collapsed="false">
      <c r="A336" s="2" t="n">
        <v>2.2846</v>
      </c>
      <c r="B336" s="2" t="n">
        <v>20.6644</v>
      </c>
      <c r="C336" s="79" t="s">
        <v>3820</v>
      </c>
      <c r="D336" s="2" t="s">
        <v>3244</v>
      </c>
      <c r="E336" s="2" t="s">
        <v>3821</v>
      </c>
      <c r="F336" s="2" t="s">
        <v>3822</v>
      </c>
    </row>
    <row r="337" customFormat="false" ht="15.75" hidden="false" customHeight="false" outlineLevel="0" collapsed="false">
      <c r="A337" s="2" t="n">
        <v>35.5436</v>
      </c>
      <c r="B337" s="2" t="n">
        <v>20.6127</v>
      </c>
      <c r="C337" s="79" t="s">
        <v>3823</v>
      </c>
      <c r="D337" s="2" t="s">
        <v>3244</v>
      </c>
      <c r="E337" s="2" t="s">
        <v>3824</v>
      </c>
      <c r="F337" s="2" t="s">
        <v>3825</v>
      </c>
    </row>
    <row r="338" customFormat="false" ht="15.75" hidden="false" customHeight="false" outlineLevel="0" collapsed="false">
      <c r="A338" s="2" t="n">
        <v>95.978</v>
      </c>
      <c r="B338" s="2" t="n">
        <v>20.5434</v>
      </c>
      <c r="C338" s="79" t="s">
        <v>3826</v>
      </c>
      <c r="D338" s="2" t="s">
        <v>2925</v>
      </c>
      <c r="E338" s="2" t="s">
        <v>3827</v>
      </c>
      <c r="F338" s="2" t="s">
        <v>3828</v>
      </c>
    </row>
    <row r="339" customFormat="false" ht="15.75" hidden="false" customHeight="false" outlineLevel="0" collapsed="false">
      <c r="A339" s="2" t="n">
        <v>25.2542</v>
      </c>
      <c r="B339" s="2" t="n">
        <v>20.5078</v>
      </c>
      <c r="C339" s="79" t="s">
        <v>3829</v>
      </c>
      <c r="D339" s="2" t="s">
        <v>3244</v>
      </c>
      <c r="E339" s="2" t="s">
        <v>3830</v>
      </c>
      <c r="F339" s="2" t="s">
        <v>3831</v>
      </c>
    </row>
    <row r="340" customFormat="false" ht="15.75" hidden="false" customHeight="false" outlineLevel="0" collapsed="false">
      <c r="A340" s="2" t="n">
        <v>82.7651</v>
      </c>
      <c r="B340" s="2" t="n">
        <v>20.5053</v>
      </c>
      <c r="C340" s="79" t="s">
        <v>3832</v>
      </c>
      <c r="D340" s="2" t="s">
        <v>2925</v>
      </c>
      <c r="E340" s="2" t="s">
        <v>3833</v>
      </c>
      <c r="F340" s="2" t="s">
        <v>3834</v>
      </c>
    </row>
    <row r="341" customFormat="false" ht="15.75" hidden="false" customHeight="false" outlineLevel="0" collapsed="false">
      <c r="A341" s="2" t="n">
        <v>91.2133</v>
      </c>
      <c r="B341" s="2" t="n">
        <v>20.4276</v>
      </c>
      <c r="C341" s="79" t="s">
        <v>3835</v>
      </c>
      <c r="D341" s="2" t="s">
        <v>2925</v>
      </c>
      <c r="E341" s="2" t="s">
        <v>3836</v>
      </c>
      <c r="F341" s="2" t="s">
        <v>3837</v>
      </c>
    </row>
    <row r="342" customFormat="false" ht="15.75" hidden="false" customHeight="false" outlineLevel="0" collapsed="false">
      <c r="A342" s="2" t="n">
        <v>39.9509</v>
      </c>
      <c r="B342" s="2" t="n">
        <v>20.3433</v>
      </c>
      <c r="C342" s="79" t="s">
        <v>3838</v>
      </c>
      <c r="D342" s="2" t="s">
        <v>3244</v>
      </c>
      <c r="E342" s="2" t="s">
        <v>3839</v>
      </c>
      <c r="F342" s="2" t="s">
        <v>3840</v>
      </c>
    </row>
    <row r="343" customFormat="false" ht="15.75" hidden="false" customHeight="false" outlineLevel="0" collapsed="false">
      <c r="A343" s="2" t="n">
        <v>18.9813</v>
      </c>
      <c r="B343" s="2" t="n">
        <v>20.2972</v>
      </c>
      <c r="C343" s="79" t="s">
        <v>3841</v>
      </c>
      <c r="D343" s="2" t="s">
        <v>3244</v>
      </c>
      <c r="E343" s="2" t="s">
        <v>3842</v>
      </c>
      <c r="F343" s="2" t="s">
        <v>3843</v>
      </c>
    </row>
    <row r="344" customFormat="false" ht="15.75" hidden="false" customHeight="false" outlineLevel="0" collapsed="false">
      <c r="A344" s="2" t="n">
        <v>26.7589</v>
      </c>
      <c r="B344" s="2" t="n">
        <v>20.2466</v>
      </c>
      <c r="C344" s="79" t="s">
        <v>3844</v>
      </c>
      <c r="D344" s="2" t="s">
        <v>3244</v>
      </c>
      <c r="E344" s="2" t="s">
        <v>3845</v>
      </c>
      <c r="F344" s="2" t="s">
        <v>3846</v>
      </c>
    </row>
    <row r="345" customFormat="false" ht="15.75" hidden="false" customHeight="false" outlineLevel="0" collapsed="false">
      <c r="A345" s="2" t="n">
        <v>40.6029</v>
      </c>
      <c r="B345" s="2" t="n">
        <v>20.1919</v>
      </c>
      <c r="C345" s="79" t="s">
        <v>3847</v>
      </c>
      <c r="D345" s="2" t="s">
        <v>2925</v>
      </c>
      <c r="E345" s="2" t="s">
        <v>3848</v>
      </c>
      <c r="F345" s="2" t="s">
        <v>3849</v>
      </c>
    </row>
    <row r="346" customFormat="false" ht="15.75" hidden="false" customHeight="false" outlineLevel="0" collapsed="false">
      <c r="A346" s="2" t="n">
        <v>49.8101</v>
      </c>
      <c r="B346" s="2" t="n">
        <v>20.1742</v>
      </c>
      <c r="C346" s="79" t="s">
        <v>3850</v>
      </c>
      <c r="D346" s="2" t="s">
        <v>2925</v>
      </c>
      <c r="E346" s="2" t="s">
        <v>3851</v>
      </c>
      <c r="F346" s="2" t="s">
        <v>3852</v>
      </c>
    </row>
    <row r="347" customFormat="false" ht="15.75" hidden="false" customHeight="false" outlineLevel="0" collapsed="false">
      <c r="A347" s="2" t="n">
        <v>12.5248</v>
      </c>
      <c r="B347" s="2" t="n">
        <v>19.9985</v>
      </c>
      <c r="C347" s="79" t="s">
        <v>3853</v>
      </c>
      <c r="D347" s="2" t="s">
        <v>3244</v>
      </c>
      <c r="E347" s="2" t="s">
        <v>3854</v>
      </c>
      <c r="F347" s="2" t="s">
        <v>3855</v>
      </c>
    </row>
    <row r="348" customFormat="false" ht="15.75" hidden="false" customHeight="false" outlineLevel="0" collapsed="false">
      <c r="A348" s="2" t="n">
        <v>0.5227</v>
      </c>
      <c r="B348" s="2" t="n">
        <v>19.9631</v>
      </c>
      <c r="C348" s="79" t="s">
        <v>3856</v>
      </c>
      <c r="D348" s="2" t="s">
        <v>3244</v>
      </c>
      <c r="E348" s="2" t="s">
        <v>3857</v>
      </c>
      <c r="F348" s="2" t="s">
        <v>3858</v>
      </c>
    </row>
    <row r="349" customFormat="false" ht="15.75" hidden="false" customHeight="false" outlineLevel="0" collapsed="false">
      <c r="A349" s="2" t="n">
        <v>61.879</v>
      </c>
      <c r="B349" s="2" t="n">
        <v>19.9102</v>
      </c>
      <c r="C349" s="79" t="s">
        <v>3859</v>
      </c>
      <c r="D349" s="2" t="s">
        <v>3244</v>
      </c>
      <c r="E349" s="2" t="s">
        <v>3860</v>
      </c>
      <c r="F349" s="2" t="s">
        <v>3861</v>
      </c>
    </row>
    <row r="350" customFormat="false" ht="15.75" hidden="false" customHeight="false" outlineLevel="0" collapsed="false">
      <c r="A350" s="2" t="n">
        <v>8.9396</v>
      </c>
      <c r="B350" s="2" t="n">
        <v>19.8036</v>
      </c>
      <c r="C350" s="79" t="s">
        <v>3862</v>
      </c>
      <c r="D350" s="2" t="s">
        <v>3244</v>
      </c>
      <c r="E350" s="2" t="s">
        <v>3863</v>
      </c>
      <c r="F350" s="2" t="s">
        <v>3864</v>
      </c>
    </row>
    <row r="351" customFormat="false" ht="15.75" hidden="false" customHeight="false" outlineLevel="0" collapsed="false">
      <c r="A351" s="2" t="n">
        <v>53.8783</v>
      </c>
      <c r="B351" s="2" t="n">
        <v>19.6747</v>
      </c>
      <c r="C351" s="79" t="s">
        <v>3865</v>
      </c>
      <c r="D351" s="2" t="s">
        <v>3244</v>
      </c>
      <c r="E351" s="2" t="s">
        <v>3866</v>
      </c>
      <c r="F351" s="2" t="s">
        <v>3867</v>
      </c>
    </row>
    <row r="352" customFormat="false" ht="15.75" hidden="false" customHeight="false" outlineLevel="0" collapsed="false">
      <c r="A352" s="2" t="n">
        <v>37.766</v>
      </c>
      <c r="B352" s="2" t="n">
        <v>19.6305</v>
      </c>
      <c r="C352" s="79" t="s">
        <v>3868</v>
      </c>
      <c r="D352" s="2" t="s">
        <v>3244</v>
      </c>
      <c r="E352" s="2" t="s">
        <v>3869</v>
      </c>
      <c r="F352" s="2" t="s">
        <v>3870</v>
      </c>
    </row>
    <row r="353" customFormat="false" ht="15.75" hidden="false" customHeight="false" outlineLevel="0" collapsed="false">
      <c r="A353" s="2" t="n">
        <v>80.7178</v>
      </c>
      <c r="B353" s="2" t="n">
        <v>19.4548</v>
      </c>
      <c r="C353" s="79" t="s">
        <v>3871</v>
      </c>
      <c r="D353" s="2" t="s">
        <v>2925</v>
      </c>
      <c r="E353" s="2" t="s">
        <v>3872</v>
      </c>
      <c r="F353" s="2" t="s">
        <v>3873</v>
      </c>
    </row>
    <row r="354" customFormat="false" ht="15.75" hidden="false" customHeight="false" outlineLevel="0" collapsed="false">
      <c r="A354" s="2" t="n">
        <v>41.8351</v>
      </c>
      <c r="B354" s="2" t="n">
        <v>19.4293</v>
      </c>
      <c r="C354" s="79" t="s">
        <v>3874</v>
      </c>
      <c r="D354" s="2" t="s">
        <v>3244</v>
      </c>
      <c r="E354" s="2" t="s">
        <v>3875</v>
      </c>
      <c r="F354" s="2" t="s">
        <v>3876</v>
      </c>
    </row>
    <row r="355" customFormat="false" ht="15.75" hidden="false" customHeight="false" outlineLevel="0" collapsed="false">
      <c r="A355" s="2" t="n">
        <v>26.4798</v>
      </c>
      <c r="B355" s="2" t="n">
        <v>19.426</v>
      </c>
      <c r="C355" s="79" t="s">
        <v>3877</v>
      </c>
      <c r="D355" s="2" t="s">
        <v>3244</v>
      </c>
      <c r="E355" s="2" t="s">
        <v>3878</v>
      </c>
      <c r="F355" s="2" t="s">
        <v>3879</v>
      </c>
    </row>
    <row r="356" customFormat="false" ht="15.75" hidden="false" customHeight="false" outlineLevel="0" collapsed="false">
      <c r="A356" s="2" t="n">
        <v>40.9548</v>
      </c>
      <c r="B356" s="2" t="n">
        <v>19.3578</v>
      </c>
      <c r="C356" s="79" t="s">
        <v>3880</v>
      </c>
      <c r="D356" s="2" t="s">
        <v>3244</v>
      </c>
      <c r="E356" s="2" t="s">
        <v>3881</v>
      </c>
      <c r="F356" s="2" t="s">
        <v>3882</v>
      </c>
    </row>
    <row r="357" customFormat="false" ht="15.75" hidden="false" customHeight="false" outlineLevel="0" collapsed="false">
      <c r="A357" s="2" t="n">
        <v>41.3257</v>
      </c>
      <c r="B357" s="2" t="n">
        <v>19.2165</v>
      </c>
      <c r="C357" s="79" t="s">
        <v>3883</v>
      </c>
      <c r="D357" s="2" t="s">
        <v>3244</v>
      </c>
      <c r="E357" s="2" t="s">
        <v>3884</v>
      </c>
      <c r="F357" s="2" t="s">
        <v>3885</v>
      </c>
    </row>
    <row r="358" customFormat="false" ht="15.75" hidden="false" customHeight="false" outlineLevel="0" collapsed="false">
      <c r="A358" s="2" t="n">
        <v>2.8656</v>
      </c>
      <c r="B358" s="2" t="n">
        <v>19.1965</v>
      </c>
      <c r="C358" s="79" t="s">
        <v>3886</v>
      </c>
      <c r="D358" s="2" t="s">
        <v>3244</v>
      </c>
      <c r="E358" s="2" t="s">
        <v>3887</v>
      </c>
      <c r="F358" s="2" t="s">
        <v>3888</v>
      </c>
    </row>
    <row r="359" customFormat="false" ht="15.75" hidden="false" customHeight="false" outlineLevel="0" collapsed="false">
      <c r="A359" s="2" t="n">
        <v>15.7564</v>
      </c>
      <c r="B359" s="2" t="n">
        <v>19.1538</v>
      </c>
      <c r="C359" s="79" t="s">
        <v>3889</v>
      </c>
      <c r="D359" s="2" t="s">
        <v>3244</v>
      </c>
      <c r="E359" s="2" t="s">
        <v>3890</v>
      </c>
      <c r="F359" s="2" t="s">
        <v>3891</v>
      </c>
    </row>
    <row r="360" customFormat="false" ht="15.75" hidden="false" customHeight="false" outlineLevel="0" collapsed="false">
      <c r="A360" s="2" t="n">
        <v>25.5532</v>
      </c>
      <c r="B360" s="2" t="n">
        <v>19.0101</v>
      </c>
      <c r="C360" s="79" t="s">
        <v>3892</v>
      </c>
      <c r="D360" s="2" t="s">
        <v>3244</v>
      </c>
      <c r="E360" s="2" t="s">
        <v>3893</v>
      </c>
      <c r="F360" s="2" t="s">
        <v>3894</v>
      </c>
    </row>
    <row r="361" customFormat="false" ht="15.75" hidden="false" customHeight="false" outlineLevel="0" collapsed="false">
      <c r="A361" s="2" t="n">
        <v>34.0802</v>
      </c>
      <c r="B361" s="2" t="n">
        <v>18.9994</v>
      </c>
      <c r="C361" s="79" t="s">
        <v>3895</v>
      </c>
      <c r="D361" s="2" t="s">
        <v>3244</v>
      </c>
      <c r="E361" s="2" t="s">
        <v>3896</v>
      </c>
      <c r="F361" s="2" t="s">
        <v>3897</v>
      </c>
    </row>
    <row r="362" customFormat="false" ht="15.75" hidden="false" customHeight="false" outlineLevel="0" collapsed="false">
      <c r="A362" s="2" t="n">
        <v>15.0602</v>
      </c>
      <c r="B362" s="2" t="n">
        <v>18.9</v>
      </c>
      <c r="C362" s="79" t="s">
        <v>3898</v>
      </c>
      <c r="D362" s="2" t="s">
        <v>3244</v>
      </c>
      <c r="E362" s="2" t="s">
        <v>3899</v>
      </c>
      <c r="F362" s="2" t="s">
        <v>3900</v>
      </c>
    </row>
    <row r="363" customFormat="false" ht="15.75" hidden="false" customHeight="false" outlineLevel="0" collapsed="false">
      <c r="A363" s="2" t="n">
        <v>5.6741</v>
      </c>
      <c r="B363" s="2" t="n">
        <v>18.8982</v>
      </c>
      <c r="C363" s="79" t="s">
        <v>3901</v>
      </c>
      <c r="D363" s="2" t="s">
        <v>3244</v>
      </c>
      <c r="E363" s="2" t="s">
        <v>3902</v>
      </c>
      <c r="F363" s="2" t="s">
        <v>3903</v>
      </c>
    </row>
    <row r="364" customFormat="false" ht="15.75" hidden="false" customHeight="false" outlineLevel="0" collapsed="false">
      <c r="A364" s="2" t="n">
        <v>46.0469</v>
      </c>
      <c r="B364" s="2" t="n">
        <v>18.7897</v>
      </c>
      <c r="C364" s="79" t="s">
        <v>3904</v>
      </c>
      <c r="D364" s="2" t="s">
        <v>3244</v>
      </c>
      <c r="E364" s="2" t="s">
        <v>3905</v>
      </c>
      <c r="F364" s="2" t="s">
        <v>3906</v>
      </c>
    </row>
    <row r="365" customFormat="false" ht="15.75" hidden="false" customHeight="false" outlineLevel="0" collapsed="false">
      <c r="A365" s="2" t="n">
        <v>37.2492</v>
      </c>
      <c r="B365" s="2" t="n">
        <v>18.6817</v>
      </c>
      <c r="C365" s="79" t="s">
        <v>3907</v>
      </c>
      <c r="D365" s="2" t="s">
        <v>3244</v>
      </c>
      <c r="E365" s="2" t="s">
        <v>3908</v>
      </c>
      <c r="F365" s="2" t="s">
        <v>3909</v>
      </c>
    </row>
    <row r="366" customFormat="false" ht="15.75" hidden="false" customHeight="false" outlineLevel="0" collapsed="false">
      <c r="A366" s="2" t="n">
        <v>42.5306</v>
      </c>
      <c r="B366" s="2" t="n">
        <v>18.5671</v>
      </c>
      <c r="C366" s="79" t="s">
        <v>3910</v>
      </c>
      <c r="D366" s="2" t="s">
        <v>3244</v>
      </c>
      <c r="E366" s="2" t="s">
        <v>3911</v>
      </c>
      <c r="F366" s="2" t="s">
        <v>3912</v>
      </c>
    </row>
    <row r="367" customFormat="false" ht="15.75" hidden="false" customHeight="false" outlineLevel="0" collapsed="false">
      <c r="A367" s="2" t="n">
        <v>31.0471</v>
      </c>
      <c r="B367" s="2" t="n">
        <v>18.5668</v>
      </c>
      <c r="C367" s="79" t="s">
        <v>3913</v>
      </c>
      <c r="D367" s="2" t="s">
        <v>3244</v>
      </c>
      <c r="E367" s="2" t="s">
        <v>3914</v>
      </c>
      <c r="F367" s="2" t="s">
        <v>3915</v>
      </c>
    </row>
    <row r="368" customFormat="false" ht="15.75" hidden="false" customHeight="false" outlineLevel="0" collapsed="false">
      <c r="A368" s="2" t="n">
        <v>1.9851</v>
      </c>
      <c r="B368" s="2" t="n">
        <v>18.5285</v>
      </c>
      <c r="C368" s="79" t="s">
        <v>3916</v>
      </c>
      <c r="D368" s="2" t="s">
        <v>3244</v>
      </c>
      <c r="E368" s="2" t="s">
        <v>3917</v>
      </c>
      <c r="F368" s="2" t="s">
        <v>3918</v>
      </c>
    </row>
    <row r="369" customFormat="false" ht="15.75" hidden="false" customHeight="false" outlineLevel="0" collapsed="false">
      <c r="A369" s="2" t="n">
        <v>11.8314</v>
      </c>
      <c r="B369" s="2" t="n">
        <v>18.339</v>
      </c>
      <c r="C369" s="79" t="s">
        <v>3919</v>
      </c>
      <c r="D369" s="2" t="s">
        <v>3244</v>
      </c>
      <c r="E369" s="2" t="s">
        <v>3920</v>
      </c>
      <c r="F369" s="2" t="s">
        <v>3921</v>
      </c>
    </row>
    <row r="370" customFormat="false" ht="15.75" hidden="false" customHeight="false" outlineLevel="0" collapsed="false">
      <c r="A370" s="2" t="n">
        <v>5.3349</v>
      </c>
      <c r="B370" s="2" t="n">
        <v>18.3359</v>
      </c>
      <c r="C370" s="79" t="s">
        <v>3922</v>
      </c>
      <c r="D370" s="2" t="s">
        <v>3244</v>
      </c>
      <c r="E370" s="2" t="s">
        <v>3923</v>
      </c>
      <c r="F370" s="2" t="s">
        <v>3924</v>
      </c>
    </row>
    <row r="371" customFormat="false" ht="15.75" hidden="false" customHeight="false" outlineLevel="0" collapsed="false">
      <c r="A371" s="2" t="n">
        <v>12.3983</v>
      </c>
      <c r="B371" s="2" t="n">
        <v>18.2663</v>
      </c>
      <c r="C371" s="79" t="s">
        <v>3925</v>
      </c>
      <c r="D371" s="2" t="s">
        <v>3244</v>
      </c>
      <c r="E371" s="2" t="s">
        <v>3926</v>
      </c>
      <c r="F371" s="2" t="s">
        <v>3927</v>
      </c>
    </row>
    <row r="372" customFormat="false" ht="15.75" hidden="false" customHeight="false" outlineLevel="0" collapsed="false">
      <c r="A372" s="2" t="n">
        <v>40.0554</v>
      </c>
      <c r="B372" s="2" t="n">
        <v>18.2234</v>
      </c>
      <c r="C372" s="79" t="s">
        <v>3928</v>
      </c>
      <c r="D372" s="2" t="s">
        <v>3244</v>
      </c>
      <c r="E372" s="2" t="s">
        <v>3929</v>
      </c>
      <c r="F372" s="2" t="s">
        <v>3930</v>
      </c>
    </row>
    <row r="373" customFormat="false" ht="15.75" hidden="false" customHeight="false" outlineLevel="0" collapsed="false">
      <c r="A373" s="2" t="n">
        <v>24.3238</v>
      </c>
      <c r="B373" s="2" t="n">
        <v>18.215</v>
      </c>
      <c r="C373" s="79" t="s">
        <v>3931</v>
      </c>
      <c r="D373" s="2" t="s">
        <v>3244</v>
      </c>
      <c r="E373" s="2" t="s">
        <v>3932</v>
      </c>
      <c r="F373" s="2" t="s">
        <v>3933</v>
      </c>
    </row>
    <row r="374" customFormat="false" ht="15.75" hidden="false" customHeight="false" outlineLevel="0" collapsed="false">
      <c r="A374" s="2" t="n">
        <v>20.3493</v>
      </c>
      <c r="B374" s="2" t="n">
        <v>18.1606</v>
      </c>
      <c r="C374" s="79" t="s">
        <v>3934</v>
      </c>
      <c r="D374" s="2" t="s">
        <v>3244</v>
      </c>
      <c r="E374" s="2" t="s">
        <v>3935</v>
      </c>
      <c r="F374" s="2" t="s">
        <v>3936</v>
      </c>
    </row>
    <row r="375" customFormat="false" ht="15.75" hidden="false" customHeight="false" outlineLevel="0" collapsed="false">
      <c r="A375" s="2" t="n">
        <v>52.0602</v>
      </c>
      <c r="B375" s="2" t="n">
        <v>18.1329</v>
      </c>
      <c r="C375" s="79" t="s">
        <v>3937</v>
      </c>
      <c r="D375" s="2" t="s">
        <v>2925</v>
      </c>
      <c r="E375" s="2" t="s">
        <v>3938</v>
      </c>
      <c r="F375" s="2" t="s">
        <v>3939</v>
      </c>
    </row>
    <row r="376" customFormat="false" ht="15.75" hidden="false" customHeight="false" outlineLevel="0" collapsed="false">
      <c r="A376" s="2" t="n">
        <v>50.1882</v>
      </c>
      <c r="B376" s="2" t="n">
        <v>17.9515</v>
      </c>
      <c r="C376" s="79" t="s">
        <v>3940</v>
      </c>
      <c r="D376" s="2" t="s">
        <v>3244</v>
      </c>
      <c r="E376" s="2" t="s">
        <v>3941</v>
      </c>
      <c r="F376" s="2" t="s">
        <v>3942</v>
      </c>
    </row>
    <row r="377" customFormat="false" ht="15.75" hidden="false" customHeight="false" outlineLevel="0" collapsed="false">
      <c r="A377" s="2" t="n">
        <v>35.3468</v>
      </c>
      <c r="B377" s="2" t="n">
        <v>17.9051</v>
      </c>
      <c r="C377" s="79" t="s">
        <v>3943</v>
      </c>
      <c r="D377" s="2" t="s">
        <v>3244</v>
      </c>
      <c r="E377" s="2" t="s">
        <v>3944</v>
      </c>
      <c r="F377" s="2" t="s">
        <v>3945</v>
      </c>
    </row>
    <row r="378" customFormat="false" ht="15.75" hidden="false" customHeight="false" outlineLevel="0" collapsed="false">
      <c r="A378" s="2" t="n">
        <v>80.5362</v>
      </c>
      <c r="B378" s="2" t="n">
        <v>17.8845</v>
      </c>
      <c r="C378" s="79" t="s">
        <v>3946</v>
      </c>
      <c r="D378" s="2" t="s">
        <v>2925</v>
      </c>
      <c r="E378" s="2" t="s">
        <v>3947</v>
      </c>
      <c r="F378" s="2" t="s">
        <v>3948</v>
      </c>
    </row>
    <row r="379" customFormat="false" ht="15.75" hidden="false" customHeight="false" outlineLevel="0" collapsed="false">
      <c r="A379" s="2" t="n">
        <v>4.4223</v>
      </c>
      <c r="B379" s="2" t="n">
        <v>17.8554</v>
      </c>
      <c r="C379" s="79" t="s">
        <v>3949</v>
      </c>
      <c r="D379" s="2" t="s">
        <v>3244</v>
      </c>
      <c r="E379" s="2" t="s">
        <v>3950</v>
      </c>
      <c r="F379" s="2" t="s">
        <v>3951</v>
      </c>
    </row>
    <row r="380" customFormat="false" ht="15.75" hidden="false" customHeight="false" outlineLevel="0" collapsed="false">
      <c r="A380" s="2" t="n">
        <v>44.8168</v>
      </c>
      <c r="B380" s="2" t="n">
        <v>17.7295</v>
      </c>
      <c r="C380" s="79" t="s">
        <v>3952</v>
      </c>
      <c r="D380" s="2" t="s">
        <v>3244</v>
      </c>
      <c r="E380" s="2" t="s">
        <v>3953</v>
      </c>
      <c r="F380" s="2" t="s">
        <v>3954</v>
      </c>
    </row>
    <row r="381" customFormat="false" ht="15.75" hidden="false" customHeight="false" outlineLevel="0" collapsed="false">
      <c r="A381" s="2" t="n">
        <v>35.2876</v>
      </c>
      <c r="B381" s="2" t="n">
        <v>17.6797</v>
      </c>
      <c r="C381" s="79" t="s">
        <v>3955</v>
      </c>
      <c r="D381" s="2" t="s">
        <v>3244</v>
      </c>
      <c r="E381" s="2" t="s">
        <v>3956</v>
      </c>
      <c r="F381" s="2" t="s">
        <v>3957</v>
      </c>
    </row>
    <row r="382" customFormat="false" ht="15.75" hidden="false" customHeight="false" outlineLevel="0" collapsed="false">
      <c r="A382" s="2" t="n">
        <v>62.5072</v>
      </c>
      <c r="B382" s="2" t="n">
        <v>17.652</v>
      </c>
      <c r="C382" s="79" t="s">
        <v>3958</v>
      </c>
      <c r="D382" s="2" t="s">
        <v>3244</v>
      </c>
      <c r="E382" s="2" t="s">
        <v>3959</v>
      </c>
      <c r="F382" s="2" t="s">
        <v>3960</v>
      </c>
    </row>
    <row r="383" customFormat="false" ht="15.75" hidden="false" customHeight="false" outlineLevel="0" collapsed="false">
      <c r="A383" s="2" t="n">
        <v>44.7357</v>
      </c>
      <c r="B383" s="2" t="n">
        <v>17.5631</v>
      </c>
      <c r="C383" s="79" t="s">
        <v>3961</v>
      </c>
      <c r="D383" s="2" t="s">
        <v>3244</v>
      </c>
      <c r="E383" s="2" t="s">
        <v>3962</v>
      </c>
      <c r="F383" s="2" t="s">
        <v>3963</v>
      </c>
    </row>
    <row r="384" customFormat="false" ht="15.75" hidden="false" customHeight="false" outlineLevel="0" collapsed="false">
      <c r="A384" s="2" t="n">
        <v>13.5054</v>
      </c>
      <c r="B384" s="2" t="n">
        <v>17.5176</v>
      </c>
      <c r="C384" s="79" t="s">
        <v>3964</v>
      </c>
      <c r="D384" s="2" t="s">
        <v>3244</v>
      </c>
      <c r="E384" s="2" t="s">
        <v>3965</v>
      </c>
      <c r="F384" s="2" t="s">
        <v>3966</v>
      </c>
    </row>
    <row r="385" customFormat="false" ht="15.75" hidden="false" customHeight="false" outlineLevel="0" collapsed="false">
      <c r="A385" s="2" t="n">
        <v>3.1509</v>
      </c>
      <c r="B385" s="2" t="n">
        <v>17.499</v>
      </c>
      <c r="C385" s="79" t="s">
        <v>3967</v>
      </c>
      <c r="D385" s="2" t="s">
        <v>3244</v>
      </c>
      <c r="E385" s="2" t="s">
        <v>3968</v>
      </c>
      <c r="F385" s="2" t="s">
        <v>3969</v>
      </c>
    </row>
    <row r="386" customFormat="false" ht="15.75" hidden="false" customHeight="false" outlineLevel="0" collapsed="false">
      <c r="A386" s="2" t="n">
        <v>44.0603</v>
      </c>
      <c r="B386" s="2" t="n">
        <v>17.3316</v>
      </c>
      <c r="C386" s="79" t="s">
        <v>3970</v>
      </c>
      <c r="D386" s="2" t="s">
        <v>3244</v>
      </c>
      <c r="E386" s="2" t="s">
        <v>3971</v>
      </c>
      <c r="F386" s="2" t="s">
        <v>3972</v>
      </c>
    </row>
    <row r="387" customFormat="false" ht="15.75" hidden="false" customHeight="false" outlineLevel="0" collapsed="false">
      <c r="A387" s="2" t="n">
        <v>100.9046</v>
      </c>
      <c r="B387" s="2" t="n">
        <v>17.3134</v>
      </c>
      <c r="C387" s="79" t="s">
        <v>3973</v>
      </c>
      <c r="D387" s="2" t="s">
        <v>2925</v>
      </c>
      <c r="E387" s="2" t="s">
        <v>3974</v>
      </c>
      <c r="F387" s="2" t="s">
        <v>3975</v>
      </c>
    </row>
    <row r="388" customFormat="false" ht="15.75" hidden="false" customHeight="false" outlineLevel="0" collapsed="false">
      <c r="A388" s="2" t="n">
        <v>50.2002</v>
      </c>
      <c r="B388" s="2" t="n">
        <v>17.2498</v>
      </c>
      <c r="C388" s="79" t="s">
        <v>3976</v>
      </c>
      <c r="D388" s="2" t="s">
        <v>3244</v>
      </c>
      <c r="E388" s="2" t="s">
        <v>3977</v>
      </c>
      <c r="F388" s="2" t="s">
        <v>3978</v>
      </c>
    </row>
    <row r="389" customFormat="false" ht="15.75" hidden="false" customHeight="false" outlineLevel="0" collapsed="false">
      <c r="A389" s="2" t="n">
        <v>2.4511</v>
      </c>
      <c r="B389" s="2" t="n">
        <v>17.2301</v>
      </c>
      <c r="C389" s="79" t="s">
        <v>3979</v>
      </c>
      <c r="D389" s="2" t="s">
        <v>3244</v>
      </c>
      <c r="E389" s="2" t="s">
        <v>3980</v>
      </c>
      <c r="F389" s="2" t="s">
        <v>3981</v>
      </c>
    </row>
    <row r="390" customFormat="false" ht="15.75" hidden="false" customHeight="false" outlineLevel="0" collapsed="false">
      <c r="A390" s="2" t="n">
        <v>5.3038</v>
      </c>
      <c r="B390" s="2" t="n">
        <v>17.2298</v>
      </c>
      <c r="C390" s="79" t="s">
        <v>3982</v>
      </c>
      <c r="D390" s="2" t="s">
        <v>3244</v>
      </c>
      <c r="E390" s="2" t="s">
        <v>3983</v>
      </c>
      <c r="F390" s="2" t="s">
        <v>3984</v>
      </c>
    </row>
    <row r="391" customFormat="false" ht="15.75" hidden="false" customHeight="false" outlineLevel="0" collapsed="false">
      <c r="A391" s="2" t="n">
        <v>14.5473</v>
      </c>
      <c r="B391" s="2" t="n">
        <v>17.2116</v>
      </c>
      <c r="C391" s="79" t="s">
        <v>3985</v>
      </c>
      <c r="D391" s="2" t="s">
        <v>3244</v>
      </c>
      <c r="E391" s="2" t="s">
        <v>3986</v>
      </c>
      <c r="F391" s="2" t="s">
        <v>3987</v>
      </c>
    </row>
    <row r="392" customFormat="false" ht="15.75" hidden="false" customHeight="false" outlineLevel="0" collapsed="false">
      <c r="A392" s="2" t="n">
        <v>69.6149</v>
      </c>
      <c r="B392" s="2" t="n">
        <v>17.2026</v>
      </c>
      <c r="C392" s="79" t="s">
        <v>3988</v>
      </c>
      <c r="D392" s="2" t="s">
        <v>3244</v>
      </c>
      <c r="E392" s="2" t="s">
        <v>3989</v>
      </c>
      <c r="F392" s="2" t="s">
        <v>3990</v>
      </c>
    </row>
    <row r="393" customFormat="false" ht="15.75" hidden="false" customHeight="false" outlineLevel="0" collapsed="false">
      <c r="A393" s="2" t="n">
        <v>20.5176</v>
      </c>
      <c r="B393" s="2" t="n">
        <v>17.1928</v>
      </c>
      <c r="C393" s="79" t="s">
        <v>3991</v>
      </c>
      <c r="D393" s="2" t="s">
        <v>3244</v>
      </c>
      <c r="E393" s="2" t="s">
        <v>3992</v>
      </c>
      <c r="F393" s="2" t="s">
        <v>3993</v>
      </c>
    </row>
    <row r="394" customFormat="false" ht="15.75" hidden="false" customHeight="false" outlineLevel="0" collapsed="false">
      <c r="A394" s="2" t="n">
        <v>23.8467</v>
      </c>
      <c r="B394" s="2" t="n">
        <v>17.1366</v>
      </c>
      <c r="C394" s="79" t="s">
        <v>3994</v>
      </c>
      <c r="D394" s="2" t="s">
        <v>3244</v>
      </c>
      <c r="E394" s="2" t="s">
        <v>3995</v>
      </c>
      <c r="F394" s="2" t="s">
        <v>3996</v>
      </c>
    </row>
    <row r="395" customFormat="false" ht="15.75" hidden="false" customHeight="false" outlineLevel="0" collapsed="false">
      <c r="A395" s="2" t="n">
        <v>21.7246</v>
      </c>
      <c r="B395" s="2" t="n">
        <v>17.1307</v>
      </c>
      <c r="C395" s="79" t="s">
        <v>3997</v>
      </c>
      <c r="D395" s="2" t="s">
        <v>3244</v>
      </c>
      <c r="E395" s="2" t="s">
        <v>3998</v>
      </c>
      <c r="F395" s="2" t="s">
        <v>3999</v>
      </c>
    </row>
    <row r="396" customFormat="false" ht="15.75" hidden="false" customHeight="false" outlineLevel="0" collapsed="false">
      <c r="A396" s="2" t="n">
        <v>45.758</v>
      </c>
      <c r="B396" s="2" t="n">
        <v>17.0176</v>
      </c>
      <c r="C396" s="79" t="s">
        <v>4000</v>
      </c>
      <c r="D396" s="2" t="s">
        <v>3244</v>
      </c>
      <c r="E396" s="2" t="s">
        <v>4001</v>
      </c>
      <c r="F396" s="2" t="s">
        <v>4002</v>
      </c>
    </row>
    <row r="397" customFormat="false" ht="15.75" hidden="false" customHeight="false" outlineLevel="0" collapsed="false">
      <c r="A397" s="2" t="n">
        <v>28.6019</v>
      </c>
      <c r="B397" s="2" t="n">
        <v>16.9739</v>
      </c>
      <c r="C397" s="79" t="s">
        <v>4003</v>
      </c>
      <c r="D397" s="2" t="s">
        <v>3244</v>
      </c>
      <c r="E397" s="2" t="s">
        <v>4004</v>
      </c>
      <c r="F397" s="2" t="s">
        <v>4005</v>
      </c>
    </row>
    <row r="398" customFormat="false" ht="15.75" hidden="false" customHeight="false" outlineLevel="0" collapsed="false">
      <c r="A398" s="2" t="n">
        <v>11.2126</v>
      </c>
      <c r="B398" s="2" t="n">
        <v>16.9079</v>
      </c>
      <c r="C398" s="79" t="s">
        <v>4006</v>
      </c>
      <c r="D398" s="2" t="s">
        <v>3244</v>
      </c>
      <c r="E398" s="2" t="s">
        <v>4007</v>
      </c>
      <c r="F398" s="2" t="s">
        <v>4008</v>
      </c>
    </row>
    <row r="399" customFormat="false" ht="15.75" hidden="false" customHeight="false" outlineLevel="0" collapsed="false">
      <c r="A399" s="2" t="n">
        <v>3.8271</v>
      </c>
      <c r="B399" s="2" t="n">
        <v>16.8864</v>
      </c>
      <c r="C399" s="79" t="s">
        <v>4009</v>
      </c>
      <c r="D399" s="2" t="s">
        <v>3244</v>
      </c>
      <c r="E399" s="2" t="s">
        <v>4010</v>
      </c>
      <c r="F399" s="2" t="s">
        <v>4011</v>
      </c>
    </row>
    <row r="400" customFormat="false" ht="15.75" hidden="false" customHeight="false" outlineLevel="0" collapsed="false">
      <c r="A400" s="2" t="n">
        <v>94.1381</v>
      </c>
      <c r="B400" s="2" t="n">
        <v>16.8582</v>
      </c>
      <c r="C400" s="79" t="s">
        <v>4012</v>
      </c>
      <c r="D400" s="2" t="s">
        <v>2925</v>
      </c>
      <c r="E400" s="2" t="s">
        <v>4013</v>
      </c>
      <c r="F400" s="2" t="s">
        <v>4014</v>
      </c>
    </row>
    <row r="401" customFormat="false" ht="15.75" hidden="false" customHeight="false" outlineLevel="0" collapsed="false">
      <c r="A401" s="2" t="n">
        <v>72.9258</v>
      </c>
      <c r="B401" s="2" t="n">
        <v>16.7418</v>
      </c>
      <c r="C401" s="79" t="s">
        <v>4015</v>
      </c>
      <c r="D401" s="2" t="s">
        <v>2925</v>
      </c>
      <c r="E401" s="2" t="s">
        <v>4016</v>
      </c>
      <c r="F401" s="2" t="s">
        <v>4017</v>
      </c>
    </row>
    <row r="402" customFormat="false" ht="15.75" hidden="false" customHeight="false" outlineLevel="0" collapsed="false">
      <c r="A402" s="2" t="n">
        <v>31.597</v>
      </c>
      <c r="B402" s="2" t="n">
        <v>16.7395</v>
      </c>
      <c r="C402" s="79" t="s">
        <v>4018</v>
      </c>
      <c r="D402" s="2" t="s">
        <v>3244</v>
      </c>
      <c r="E402" s="2" t="s">
        <v>4019</v>
      </c>
      <c r="F402" s="2" t="s">
        <v>4020</v>
      </c>
    </row>
    <row r="403" customFormat="false" ht="15.75" hidden="false" customHeight="false" outlineLevel="0" collapsed="false">
      <c r="A403" s="2" t="n">
        <v>39.7142</v>
      </c>
      <c r="B403" s="2" t="n">
        <v>16.6962</v>
      </c>
      <c r="C403" s="79" t="s">
        <v>4021</v>
      </c>
      <c r="D403" s="2" t="s">
        <v>2925</v>
      </c>
      <c r="E403" s="2" t="s">
        <v>4022</v>
      </c>
      <c r="F403" s="2" t="s">
        <v>4023</v>
      </c>
    </row>
    <row r="404" customFormat="false" ht="15.75" hidden="false" customHeight="false" outlineLevel="0" collapsed="false">
      <c r="A404" s="2" t="n">
        <v>25.2836</v>
      </c>
      <c r="B404" s="2" t="n">
        <v>16.5801</v>
      </c>
      <c r="C404" s="79" t="s">
        <v>4024</v>
      </c>
      <c r="D404" s="2" t="s">
        <v>3244</v>
      </c>
      <c r="E404" s="2" t="s">
        <v>4025</v>
      </c>
      <c r="F404" s="2" t="s">
        <v>4026</v>
      </c>
    </row>
    <row r="405" customFormat="false" ht="15.75" hidden="false" customHeight="false" outlineLevel="0" collapsed="false">
      <c r="A405" s="2" t="n">
        <v>33.9949</v>
      </c>
      <c r="B405" s="2" t="n">
        <v>16.5618</v>
      </c>
      <c r="C405" s="79" t="s">
        <v>4027</v>
      </c>
      <c r="D405" s="2" t="s">
        <v>3244</v>
      </c>
      <c r="E405" s="2" t="s">
        <v>4028</v>
      </c>
      <c r="F405" s="2" t="s">
        <v>4029</v>
      </c>
    </row>
    <row r="406" customFormat="false" ht="15.75" hidden="false" customHeight="false" outlineLevel="0" collapsed="false">
      <c r="A406" s="2" t="n">
        <v>8.7374</v>
      </c>
      <c r="B406" s="2" t="n">
        <v>16.5007</v>
      </c>
      <c r="C406" s="79" t="s">
        <v>4030</v>
      </c>
      <c r="D406" s="2" t="s">
        <v>2925</v>
      </c>
      <c r="E406" s="2" t="s">
        <v>4031</v>
      </c>
      <c r="F406" s="2" t="s">
        <v>4032</v>
      </c>
    </row>
    <row r="407" customFormat="false" ht="15.75" hidden="false" customHeight="false" outlineLevel="0" collapsed="false">
      <c r="A407" s="2" t="n">
        <v>77.1926</v>
      </c>
      <c r="B407" s="2" t="n">
        <v>16.4555</v>
      </c>
      <c r="C407" s="79" t="s">
        <v>4033</v>
      </c>
      <c r="D407" s="2" t="s">
        <v>2925</v>
      </c>
      <c r="E407" s="2" t="s">
        <v>4034</v>
      </c>
      <c r="F407" s="2" t="s">
        <v>4035</v>
      </c>
    </row>
    <row r="408" customFormat="false" ht="15.75" hidden="false" customHeight="false" outlineLevel="0" collapsed="false">
      <c r="A408" s="2" t="n">
        <v>8.0899</v>
      </c>
      <c r="B408" s="2" t="n">
        <v>16.451</v>
      </c>
      <c r="C408" s="79" t="s">
        <v>4036</v>
      </c>
      <c r="D408" s="2" t="s">
        <v>3244</v>
      </c>
      <c r="E408" s="2" t="s">
        <v>4037</v>
      </c>
      <c r="F408" s="2" t="s">
        <v>4038</v>
      </c>
    </row>
    <row r="409" customFormat="false" ht="15.75" hidden="false" customHeight="false" outlineLevel="0" collapsed="false">
      <c r="A409" s="2" t="n">
        <v>22.8126</v>
      </c>
      <c r="B409" s="2" t="n">
        <v>16.4457</v>
      </c>
      <c r="C409" s="79" t="s">
        <v>4039</v>
      </c>
      <c r="D409" s="2" t="s">
        <v>3244</v>
      </c>
      <c r="E409" s="2" t="s">
        <v>4040</v>
      </c>
      <c r="F409" s="2" t="s">
        <v>4041</v>
      </c>
    </row>
    <row r="410" customFormat="false" ht="15.75" hidden="false" customHeight="false" outlineLevel="0" collapsed="false">
      <c r="A410" s="2" t="n">
        <v>1.8658</v>
      </c>
      <c r="B410" s="2" t="n">
        <v>16.4241</v>
      </c>
      <c r="C410" s="79" t="s">
        <v>4042</v>
      </c>
      <c r="D410" s="2" t="s">
        <v>3244</v>
      </c>
      <c r="E410" s="2" t="s">
        <v>4043</v>
      </c>
      <c r="F410" s="2" t="s">
        <v>4044</v>
      </c>
    </row>
    <row r="411" customFormat="false" ht="15.75" hidden="false" customHeight="false" outlineLevel="0" collapsed="false">
      <c r="A411" s="2" t="n">
        <v>41.2444</v>
      </c>
      <c r="B411" s="2" t="n">
        <v>16.3413</v>
      </c>
      <c r="C411" s="79" t="s">
        <v>4045</v>
      </c>
      <c r="D411" s="2" t="s">
        <v>3244</v>
      </c>
      <c r="E411" s="2" t="s">
        <v>4046</v>
      </c>
      <c r="F411" s="2" t="s">
        <v>4047</v>
      </c>
    </row>
    <row r="412" customFormat="false" ht="15.75" hidden="false" customHeight="false" outlineLevel="0" collapsed="false">
      <c r="A412" s="2" t="n">
        <v>9.8425</v>
      </c>
      <c r="B412" s="2" t="n">
        <v>16.0393</v>
      </c>
      <c r="C412" s="79" t="s">
        <v>4048</v>
      </c>
      <c r="D412" s="2" t="s">
        <v>3244</v>
      </c>
      <c r="E412" s="2" t="s">
        <v>4049</v>
      </c>
      <c r="F412" s="2" t="s">
        <v>4050</v>
      </c>
    </row>
    <row r="413" customFormat="false" ht="15.75" hidden="false" customHeight="false" outlineLevel="0" collapsed="false">
      <c r="A413" s="2" t="n">
        <v>0.8423</v>
      </c>
      <c r="B413" s="2" t="n">
        <v>16.0273</v>
      </c>
      <c r="C413" s="79" t="s">
        <v>4051</v>
      </c>
      <c r="D413" s="2" t="s">
        <v>3244</v>
      </c>
      <c r="E413" s="2" t="s">
        <v>4052</v>
      </c>
      <c r="F413" s="2" t="s">
        <v>4053</v>
      </c>
    </row>
    <row r="414" customFormat="false" ht="15.75" hidden="false" customHeight="false" outlineLevel="0" collapsed="false">
      <c r="A414" s="2" t="n">
        <v>10.8677</v>
      </c>
      <c r="B414" s="2" t="n">
        <v>15.9808</v>
      </c>
      <c r="C414" s="79" t="s">
        <v>4054</v>
      </c>
      <c r="D414" s="2" t="s">
        <v>3244</v>
      </c>
      <c r="E414" s="2" t="s">
        <v>4055</v>
      </c>
      <c r="F414" s="2" t="s">
        <v>4056</v>
      </c>
    </row>
    <row r="415" customFormat="false" ht="15.75" hidden="false" customHeight="false" outlineLevel="0" collapsed="false">
      <c r="A415" s="2" t="n">
        <v>35.4153</v>
      </c>
      <c r="B415" s="2" t="n">
        <v>15.8897</v>
      </c>
      <c r="C415" s="79" t="s">
        <v>4057</v>
      </c>
      <c r="D415" s="2" t="s">
        <v>3244</v>
      </c>
      <c r="E415" s="2" t="s">
        <v>4058</v>
      </c>
      <c r="F415" s="2" t="s">
        <v>4059</v>
      </c>
    </row>
    <row r="416" customFormat="false" ht="15.75" hidden="false" customHeight="false" outlineLevel="0" collapsed="false">
      <c r="A416" s="2" t="n">
        <v>12.5134</v>
      </c>
      <c r="B416" s="2" t="n">
        <v>15.8622</v>
      </c>
      <c r="C416" s="79" t="s">
        <v>4060</v>
      </c>
      <c r="D416" s="2" t="s">
        <v>3244</v>
      </c>
      <c r="E416" s="2" t="s">
        <v>4061</v>
      </c>
      <c r="F416" s="2" t="s">
        <v>4062</v>
      </c>
    </row>
    <row r="417" customFormat="false" ht="15.75" hidden="false" customHeight="false" outlineLevel="0" collapsed="false">
      <c r="A417" s="2" t="n">
        <v>8.9614</v>
      </c>
      <c r="B417" s="2" t="n">
        <v>15.7792</v>
      </c>
      <c r="C417" s="79" t="s">
        <v>4063</v>
      </c>
      <c r="D417" s="2" t="s">
        <v>3244</v>
      </c>
      <c r="E417" s="2" t="s">
        <v>4064</v>
      </c>
      <c r="F417" s="2" t="s">
        <v>4065</v>
      </c>
    </row>
    <row r="418" customFormat="false" ht="15.75" hidden="false" customHeight="false" outlineLevel="0" collapsed="false">
      <c r="A418" s="2" t="n">
        <v>72.1854</v>
      </c>
      <c r="B418" s="2" t="n">
        <v>15.6289</v>
      </c>
      <c r="C418" s="79" t="s">
        <v>4066</v>
      </c>
      <c r="D418" s="2" t="s">
        <v>3244</v>
      </c>
      <c r="E418" s="2" t="s">
        <v>4067</v>
      </c>
      <c r="F418" s="2" t="s">
        <v>4068</v>
      </c>
    </row>
    <row r="419" customFormat="false" ht="15.75" hidden="false" customHeight="false" outlineLevel="0" collapsed="false">
      <c r="A419" s="2" t="n">
        <v>202.071</v>
      </c>
      <c r="B419" s="2" t="n">
        <v>15.6044</v>
      </c>
      <c r="C419" s="79" t="s">
        <v>4069</v>
      </c>
      <c r="D419" s="2" t="s">
        <v>2925</v>
      </c>
      <c r="E419" s="2" t="s">
        <v>4070</v>
      </c>
      <c r="F419" s="2" t="s">
        <v>4071</v>
      </c>
    </row>
    <row r="420" customFormat="false" ht="15.75" hidden="false" customHeight="false" outlineLevel="0" collapsed="false">
      <c r="A420" s="2" t="n">
        <v>22.5811</v>
      </c>
      <c r="B420" s="2" t="n">
        <v>15.5354</v>
      </c>
      <c r="C420" s="79" t="s">
        <v>4072</v>
      </c>
      <c r="D420" s="2" t="s">
        <v>3244</v>
      </c>
      <c r="E420" s="2" t="s">
        <v>4073</v>
      </c>
      <c r="F420" s="2" t="s">
        <v>4074</v>
      </c>
    </row>
    <row r="421" customFormat="false" ht="15.75" hidden="false" customHeight="false" outlineLevel="0" collapsed="false">
      <c r="A421" s="2" t="n">
        <v>62.4351</v>
      </c>
      <c r="B421" s="2" t="n">
        <v>15.4074</v>
      </c>
      <c r="C421" s="79" t="s">
        <v>4075</v>
      </c>
      <c r="D421" s="2" t="s">
        <v>3244</v>
      </c>
      <c r="E421" s="2" t="s">
        <v>4076</v>
      </c>
      <c r="F421" s="2" t="s">
        <v>4077</v>
      </c>
    </row>
    <row r="422" customFormat="false" ht="15.75" hidden="false" customHeight="false" outlineLevel="0" collapsed="false">
      <c r="A422" s="2" t="n">
        <v>27.8392</v>
      </c>
      <c r="B422" s="2" t="n">
        <v>15.3875</v>
      </c>
      <c r="C422" s="79" t="s">
        <v>4078</v>
      </c>
      <c r="D422" s="2" t="s">
        <v>3244</v>
      </c>
      <c r="E422" s="2" t="s">
        <v>4079</v>
      </c>
      <c r="F422" s="2" t="s">
        <v>4080</v>
      </c>
    </row>
    <row r="423" customFormat="false" ht="15.75" hidden="false" customHeight="false" outlineLevel="0" collapsed="false">
      <c r="A423" s="2" t="n">
        <v>47.7436</v>
      </c>
      <c r="B423" s="2" t="n">
        <v>15.3822</v>
      </c>
      <c r="C423" s="79" t="s">
        <v>4081</v>
      </c>
      <c r="D423" s="2" t="s">
        <v>3244</v>
      </c>
      <c r="E423" s="2" t="s">
        <v>4082</v>
      </c>
      <c r="F423" s="2" t="s">
        <v>4083</v>
      </c>
    </row>
    <row r="424" customFormat="false" ht="15.75" hidden="false" customHeight="false" outlineLevel="0" collapsed="false">
      <c r="A424" s="2" t="n">
        <v>26.8791</v>
      </c>
      <c r="B424" s="2" t="n">
        <v>15.2144</v>
      </c>
      <c r="C424" s="79" t="s">
        <v>4084</v>
      </c>
      <c r="D424" s="2" t="s">
        <v>3244</v>
      </c>
      <c r="E424" s="2" t="s">
        <v>4085</v>
      </c>
      <c r="F424" s="2" t="s">
        <v>4086</v>
      </c>
    </row>
    <row r="425" customFormat="false" ht="15.75" hidden="false" customHeight="false" outlineLevel="0" collapsed="false">
      <c r="A425" s="2" t="n">
        <v>18.722</v>
      </c>
      <c r="B425" s="2" t="n">
        <v>15.072</v>
      </c>
      <c r="C425" s="79" t="s">
        <v>4087</v>
      </c>
      <c r="D425" s="2" t="s">
        <v>3244</v>
      </c>
      <c r="E425" s="2" t="s">
        <v>4088</v>
      </c>
      <c r="F425" s="2" t="s">
        <v>4089</v>
      </c>
    </row>
    <row r="426" customFormat="false" ht="15.75" hidden="false" customHeight="false" outlineLevel="0" collapsed="false">
      <c r="A426" s="2" t="n">
        <v>61.3118</v>
      </c>
      <c r="B426" s="2" t="n">
        <v>14.9714</v>
      </c>
      <c r="C426" s="79" t="s">
        <v>4090</v>
      </c>
      <c r="D426" s="2" t="s">
        <v>3244</v>
      </c>
      <c r="E426" s="2" t="s">
        <v>4091</v>
      </c>
      <c r="F426" s="2" t="s">
        <v>4092</v>
      </c>
    </row>
    <row r="427" customFormat="false" ht="15.75" hidden="false" customHeight="false" outlineLevel="0" collapsed="false">
      <c r="A427" s="2" t="n">
        <v>50.7137</v>
      </c>
      <c r="B427" s="2" t="n">
        <v>14.9305</v>
      </c>
      <c r="C427" s="79" t="s">
        <v>4093</v>
      </c>
      <c r="D427" s="2" t="s">
        <v>3244</v>
      </c>
      <c r="E427" s="2" t="s">
        <v>4094</v>
      </c>
      <c r="F427" s="2" t="s">
        <v>4095</v>
      </c>
    </row>
    <row r="428" customFormat="false" ht="15.75" hidden="false" customHeight="false" outlineLevel="0" collapsed="false">
      <c r="A428" s="2" t="n">
        <v>2.827</v>
      </c>
      <c r="B428" s="2" t="n">
        <v>14.6989</v>
      </c>
      <c r="C428" s="79" t="s">
        <v>4096</v>
      </c>
      <c r="D428" s="2" t="s">
        <v>3244</v>
      </c>
      <c r="E428" s="2" t="s">
        <v>4097</v>
      </c>
      <c r="F428" s="2" t="s">
        <v>4098</v>
      </c>
    </row>
    <row r="429" customFormat="false" ht="15.75" hidden="false" customHeight="false" outlineLevel="0" collapsed="false">
      <c r="A429" s="2" t="n">
        <v>37.3917</v>
      </c>
      <c r="B429" s="2" t="n">
        <v>14.6205</v>
      </c>
      <c r="C429" s="79" t="s">
        <v>4099</v>
      </c>
      <c r="D429" s="2" t="s">
        <v>3244</v>
      </c>
      <c r="E429" s="2" t="s">
        <v>4100</v>
      </c>
      <c r="F429" s="2" t="s">
        <v>4101</v>
      </c>
    </row>
    <row r="430" customFormat="false" ht="15.75" hidden="false" customHeight="false" outlineLevel="0" collapsed="false">
      <c r="A430" s="2" t="n">
        <v>19.6513</v>
      </c>
      <c r="B430" s="2" t="n">
        <v>14.4569</v>
      </c>
      <c r="C430" s="79" t="s">
        <v>4102</v>
      </c>
      <c r="D430" s="2" t="s">
        <v>3244</v>
      </c>
      <c r="E430" s="2" t="s">
        <v>4103</v>
      </c>
      <c r="F430" s="2" t="s">
        <v>4104</v>
      </c>
    </row>
    <row r="431" customFormat="false" ht="15.75" hidden="false" customHeight="false" outlineLevel="0" collapsed="false">
      <c r="A431" s="2" t="n">
        <v>1.4518</v>
      </c>
      <c r="B431" s="2" t="n">
        <v>14.2764</v>
      </c>
      <c r="C431" s="79" t="s">
        <v>4105</v>
      </c>
      <c r="D431" s="2" t="s">
        <v>3244</v>
      </c>
      <c r="E431" s="2" t="s">
        <v>4106</v>
      </c>
      <c r="F431" s="2" t="s">
        <v>4107</v>
      </c>
    </row>
    <row r="432" customFormat="false" ht="15.75" hidden="false" customHeight="false" outlineLevel="0" collapsed="false">
      <c r="A432" s="2" t="n">
        <v>38.7052</v>
      </c>
      <c r="B432" s="2" t="n">
        <v>14.0643</v>
      </c>
      <c r="C432" s="79" t="s">
        <v>4108</v>
      </c>
      <c r="D432" s="2" t="s">
        <v>3244</v>
      </c>
      <c r="E432" s="2" t="s">
        <v>4109</v>
      </c>
      <c r="F432" s="2" t="s">
        <v>4110</v>
      </c>
    </row>
    <row r="433" customFormat="false" ht="15.75" hidden="false" customHeight="false" outlineLevel="0" collapsed="false">
      <c r="A433" s="2" t="n">
        <v>47.8207</v>
      </c>
      <c r="B433" s="2" t="n">
        <v>14.0254</v>
      </c>
      <c r="C433" s="79" t="s">
        <v>4111</v>
      </c>
      <c r="D433" s="2" t="s">
        <v>3244</v>
      </c>
      <c r="E433" s="2" t="s">
        <v>4112</v>
      </c>
      <c r="F433" s="2" t="s">
        <v>4113</v>
      </c>
    </row>
    <row r="434" customFormat="false" ht="15.75" hidden="false" customHeight="false" outlineLevel="0" collapsed="false">
      <c r="A434" s="2" t="n">
        <v>41.4533</v>
      </c>
      <c r="B434" s="2" t="n">
        <v>14.0184</v>
      </c>
      <c r="C434" s="79" t="s">
        <v>4114</v>
      </c>
      <c r="D434" s="2" t="s">
        <v>3244</v>
      </c>
      <c r="E434" s="2" t="s">
        <v>4115</v>
      </c>
      <c r="F434" s="2" t="s">
        <v>4116</v>
      </c>
    </row>
    <row r="435" customFormat="false" ht="15.75" hidden="false" customHeight="false" outlineLevel="0" collapsed="false">
      <c r="A435" s="2" t="n">
        <v>44.137</v>
      </c>
      <c r="B435" s="2" t="n">
        <v>13.6829</v>
      </c>
      <c r="C435" s="79" t="s">
        <v>4117</v>
      </c>
      <c r="D435" s="2" t="s">
        <v>3244</v>
      </c>
      <c r="E435" s="2" t="s">
        <v>4118</v>
      </c>
      <c r="F435" s="2" t="s">
        <v>4119</v>
      </c>
    </row>
    <row r="436" customFormat="false" ht="15.75" hidden="false" customHeight="false" outlineLevel="0" collapsed="false">
      <c r="A436" s="2" t="n">
        <v>19.0992</v>
      </c>
      <c r="B436" s="2" t="n">
        <v>13.5783</v>
      </c>
      <c r="C436" s="79" t="s">
        <v>4120</v>
      </c>
      <c r="D436" s="2" t="s">
        <v>3244</v>
      </c>
      <c r="E436" s="2" t="s">
        <v>4121</v>
      </c>
      <c r="F436" s="2" t="s">
        <v>4122</v>
      </c>
    </row>
    <row r="437" customFormat="false" ht="15.75" hidden="false" customHeight="false" outlineLevel="0" collapsed="false">
      <c r="A437" s="2" t="n">
        <v>1.1887</v>
      </c>
      <c r="B437" s="2" t="n">
        <v>13.5529</v>
      </c>
      <c r="C437" s="79" t="s">
        <v>4123</v>
      </c>
      <c r="D437" s="2" t="s">
        <v>3244</v>
      </c>
      <c r="E437" s="2" t="s">
        <v>4124</v>
      </c>
      <c r="F437" s="2" t="s">
        <v>4125</v>
      </c>
    </row>
    <row r="438" customFormat="false" ht="15.75" hidden="false" customHeight="false" outlineLevel="0" collapsed="false">
      <c r="A438" s="2" t="n">
        <v>9.9385</v>
      </c>
      <c r="B438" s="2" t="n">
        <v>13.4844</v>
      </c>
      <c r="C438" s="79" t="s">
        <v>4126</v>
      </c>
      <c r="D438" s="2" t="s">
        <v>3244</v>
      </c>
      <c r="E438" s="2" t="s">
        <v>4127</v>
      </c>
      <c r="F438" s="2" t="s">
        <v>4128</v>
      </c>
    </row>
    <row r="439" customFormat="false" ht="15.75" hidden="false" customHeight="false" outlineLevel="0" collapsed="false">
      <c r="A439" s="2" t="n">
        <v>78.9003</v>
      </c>
      <c r="B439" s="2" t="n">
        <v>13.465</v>
      </c>
      <c r="C439" s="79" t="s">
        <v>4129</v>
      </c>
      <c r="D439" s="2" t="s">
        <v>2925</v>
      </c>
      <c r="E439" s="2" t="s">
        <v>4130</v>
      </c>
      <c r="F439" s="2" t="s">
        <v>4131</v>
      </c>
    </row>
    <row r="440" customFormat="false" ht="15.75" hidden="false" customHeight="false" outlineLevel="0" collapsed="false">
      <c r="A440" s="2" t="n">
        <v>10.8288</v>
      </c>
      <c r="B440" s="2" t="n">
        <v>13.4578</v>
      </c>
      <c r="C440" s="79" t="s">
        <v>4132</v>
      </c>
      <c r="D440" s="2" t="s">
        <v>3244</v>
      </c>
      <c r="E440" s="2" t="s">
        <v>4133</v>
      </c>
      <c r="F440" s="2" t="s">
        <v>4134</v>
      </c>
    </row>
    <row r="441" customFormat="false" ht="15.75" hidden="false" customHeight="false" outlineLevel="0" collapsed="false">
      <c r="A441" s="2" t="n">
        <v>16.8193</v>
      </c>
      <c r="B441" s="2" t="n">
        <v>13.4369</v>
      </c>
      <c r="C441" s="79" t="s">
        <v>4135</v>
      </c>
      <c r="D441" s="2" t="s">
        <v>3244</v>
      </c>
      <c r="E441" s="2" t="s">
        <v>4136</v>
      </c>
      <c r="F441" s="2" t="s">
        <v>4137</v>
      </c>
    </row>
    <row r="442" customFormat="false" ht="15.75" hidden="false" customHeight="false" outlineLevel="0" collapsed="false">
      <c r="A442" s="2" t="n">
        <v>12.4036</v>
      </c>
      <c r="B442" s="2" t="n">
        <v>13.4283</v>
      </c>
      <c r="C442" s="79" t="s">
        <v>4138</v>
      </c>
      <c r="D442" s="2" t="s">
        <v>3244</v>
      </c>
      <c r="E442" s="2" t="s">
        <v>4139</v>
      </c>
      <c r="F442" s="2" t="s">
        <v>4140</v>
      </c>
    </row>
    <row r="443" customFormat="false" ht="15.75" hidden="false" customHeight="false" outlineLevel="0" collapsed="false">
      <c r="A443" s="2" t="n">
        <v>16.6365</v>
      </c>
      <c r="B443" s="2" t="n">
        <v>13.3004</v>
      </c>
      <c r="C443" s="79" t="s">
        <v>4141</v>
      </c>
      <c r="D443" s="2" t="s">
        <v>3244</v>
      </c>
      <c r="E443" s="2" t="s">
        <v>4142</v>
      </c>
      <c r="F443" s="2" t="s">
        <v>4143</v>
      </c>
    </row>
    <row r="444" customFormat="false" ht="15.75" hidden="false" customHeight="false" outlineLevel="0" collapsed="false">
      <c r="A444" s="2" t="n">
        <v>14.5227</v>
      </c>
      <c r="B444" s="2" t="n">
        <v>13.2718</v>
      </c>
      <c r="C444" s="79" t="s">
        <v>4144</v>
      </c>
      <c r="D444" s="2" t="s">
        <v>3244</v>
      </c>
      <c r="E444" s="2" t="s">
        <v>4145</v>
      </c>
      <c r="F444" s="2" t="s">
        <v>4146</v>
      </c>
    </row>
    <row r="445" customFormat="false" ht="15.75" hidden="false" customHeight="false" outlineLevel="0" collapsed="false">
      <c r="A445" s="2" t="n">
        <v>6.4454</v>
      </c>
      <c r="B445" s="2" t="n">
        <v>13.1037</v>
      </c>
      <c r="C445" s="79" t="s">
        <v>4147</v>
      </c>
      <c r="D445" s="2" t="s">
        <v>3244</v>
      </c>
      <c r="E445" s="2" t="s">
        <v>4148</v>
      </c>
      <c r="F445" s="2" t="s">
        <v>4149</v>
      </c>
    </row>
    <row r="446" customFormat="false" ht="15.75" hidden="false" customHeight="false" outlineLevel="0" collapsed="false">
      <c r="A446" s="2" t="n">
        <v>6.2484</v>
      </c>
      <c r="B446" s="2" t="n">
        <v>13.076</v>
      </c>
      <c r="C446" s="79" t="s">
        <v>4150</v>
      </c>
      <c r="D446" s="2" t="s">
        <v>3244</v>
      </c>
      <c r="E446" s="2" t="s">
        <v>4151</v>
      </c>
      <c r="F446" s="2" t="s">
        <v>4152</v>
      </c>
    </row>
    <row r="447" customFormat="false" ht="15.75" hidden="false" customHeight="false" outlineLevel="0" collapsed="false">
      <c r="A447" s="2" t="n">
        <v>72.0136</v>
      </c>
      <c r="B447" s="2" t="n">
        <v>13.0654</v>
      </c>
      <c r="C447" s="79" t="s">
        <v>4153</v>
      </c>
      <c r="D447" s="2" t="s">
        <v>3244</v>
      </c>
      <c r="E447" s="2" t="s">
        <v>4154</v>
      </c>
      <c r="F447" s="2" t="s">
        <v>4155</v>
      </c>
    </row>
    <row r="448" customFormat="false" ht="15.75" hidden="false" customHeight="false" outlineLevel="0" collapsed="false">
      <c r="A448" s="2" t="n">
        <v>37.5208</v>
      </c>
      <c r="B448" s="2" t="n">
        <v>13.0301</v>
      </c>
      <c r="C448" s="79" t="s">
        <v>4156</v>
      </c>
      <c r="D448" s="2" t="s">
        <v>3244</v>
      </c>
      <c r="E448" s="2" t="s">
        <v>4157</v>
      </c>
      <c r="F448" s="2" t="s">
        <v>4158</v>
      </c>
    </row>
    <row r="449" customFormat="false" ht="15.75" hidden="false" customHeight="false" outlineLevel="0" collapsed="false">
      <c r="A449" s="2" t="n">
        <v>20.7524</v>
      </c>
      <c r="B449" s="2" t="n">
        <v>13.0035</v>
      </c>
      <c r="C449" s="79" t="s">
        <v>4159</v>
      </c>
      <c r="D449" s="2" t="s">
        <v>3244</v>
      </c>
      <c r="E449" s="2" t="s">
        <v>4160</v>
      </c>
      <c r="F449" s="2" t="s">
        <v>4161</v>
      </c>
    </row>
    <row r="450" customFormat="false" ht="15.75" hidden="false" customHeight="false" outlineLevel="0" collapsed="false">
      <c r="A450" s="2" t="n">
        <v>6.96</v>
      </c>
      <c r="B450" s="2" t="n">
        <v>12.964</v>
      </c>
      <c r="C450" s="79" t="s">
        <v>4162</v>
      </c>
      <c r="D450" s="2" t="s">
        <v>3244</v>
      </c>
      <c r="E450" s="2" t="s">
        <v>4163</v>
      </c>
      <c r="F450" s="2" t="s">
        <v>4164</v>
      </c>
    </row>
    <row r="451" customFormat="false" ht="15.75" hidden="false" customHeight="false" outlineLevel="0" collapsed="false">
      <c r="A451" s="2" t="n">
        <v>23.2813</v>
      </c>
      <c r="B451" s="2" t="n">
        <v>12.9214</v>
      </c>
      <c r="C451" s="79" t="s">
        <v>4165</v>
      </c>
      <c r="D451" s="2" t="s">
        <v>3244</v>
      </c>
      <c r="E451" s="2" t="s">
        <v>4166</v>
      </c>
      <c r="F451" s="2" t="s">
        <v>4167</v>
      </c>
    </row>
    <row r="452" customFormat="false" ht="15.75" hidden="false" customHeight="false" outlineLevel="0" collapsed="false">
      <c r="A452" s="2" t="n">
        <v>19.2216</v>
      </c>
      <c r="B452" s="2" t="n">
        <v>12.9139</v>
      </c>
      <c r="C452" s="79" t="s">
        <v>4168</v>
      </c>
      <c r="D452" s="2" t="s">
        <v>3244</v>
      </c>
      <c r="E452" s="2" t="s">
        <v>4169</v>
      </c>
      <c r="F452" s="2" t="s">
        <v>4170</v>
      </c>
    </row>
    <row r="453" customFormat="false" ht="15.75" hidden="false" customHeight="false" outlineLevel="0" collapsed="false">
      <c r="A453" s="2" t="n">
        <v>51.628</v>
      </c>
      <c r="B453" s="2" t="n">
        <v>12.8824</v>
      </c>
      <c r="C453" s="79" t="s">
        <v>4171</v>
      </c>
      <c r="D453" s="2" t="s">
        <v>3244</v>
      </c>
      <c r="E453" s="2" t="s">
        <v>4172</v>
      </c>
      <c r="F453" s="2" t="s">
        <v>4173</v>
      </c>
    </row>
    <row r="454" customFormat="false" ht="15.75" hidden="false" customHeight="false" outlineLevel="0" collapsed="false">
      <c r="A454" s="2" t="n">
        <v>37.2675</v>
      </c>
      <c r="B454" s="2" t="n">
        <v>12.8557</v>
      </c>
      <c r="C454" s="79" t="s">
        <v>4174</v>
      </c>
      <c r="D454" s="2" t="s">
        <v>3244</v>
      </c>
      <c r="E454" s="2" t="s">
        <v>4175</v>
      </c>
      <c r="F454" s="2" t="s">
        <v>4176</v>
      </c>
    </row>
    <row r="455" customFormat="false" ht="15.75" hidden="false" customHeight="false" outlineLevel="0" collapsed="false">
      <c r="A455" s="2" t="n">
        <v>16.991</v>
      </c>
      <c r="B455" s="2" t="n">
        <v>12.8469</v>
      </c>
      <c r="C455" s="79" t="s">
        <v>4177</v>
      </c>
      <c r="D455" s="2" t="s">
        <v>3244</v>
      </c>
      <c r="E455" s="2" t="s">
        <v>4178</v>
      </c>
      <c r="F455" s="2" t="s">
        <v>4179</v>
      </c>
    </row>
    <row r="456" customFormat="false" ht="15.75" hidden="false" customHeight="false" outlineLevel="0" collapsed="false">
      <c r="A456" s="2" t="n">
        <v>1.6114</v>
      </c>
      <c r="B456" s="2" t="n">
        <v>12.8267</v>
      </c>
      <c r="C456" s="79" t="s">
        <v>4180</v>
      </c>
      <c r="D456" s="2" t="s">
        <v>3244</v>
      </c>
      <c r="E456" s="2" t="s">
        <v>4181</v>
      </c>
      <c r="F456" s="2" t="s">
        <v>4182</v>
      </c>
    </row>
    <row r="457" customFormat="false" ht="15.75" hidden="false" customHeight="false" outlineLevel="0" collapsed="false">
      <c r="A457" s="2" t="n">
        <v>22.2238</v>
      </c>
      <c r="B457" s="2" t="n">
        <v>12.7473</v>
      </c>
      <c r="C457" s="79" t="s">
        <v>4183</v>
      </c>
      <c r="D457" s="2" t="s">
        <v>3244</v>
      </c>
      <c r="E457" s="2" t="s">
        <v>4184</v>
      </c>
      <c r="F457" s="2" t="s">
        <v>4185</v>
      </c>
    </row>
    <row r="458" customFormat="false" ht="15.75" hidden="false" customHeight="false" outlineLevel="0" collapsed="false">
      <c r="A458" s="2" t="n">
        <v>28.7387</v>
      </c>
      <c r="B458" s="2" t="n">
        <v>12.7272</v>
      </c>
      <c r="C458" s="79" t="s">
        <v>4186</v>
      </c>
      <c r="D458" s="2" t="s">
        <v>3244</v>
      </c>
      <c r="E458" s="2" t="s">
        <v>4187</v>
      </c>
      <c r="F458" s="2" t="s">
        <v>4188</v>
      </c>
    </row>
    <row r="459" customFormat="false" ht="15.75" hidden="false" customHeight="false" outlineLevel="0" collapsed="false">
      <c r="A459" s="2" t="n">
        <v>0.3842</v>
      </c>
      <c r="B459" s="2" t="n">
        <v>12.6843</v>
      </c>
      <c r="C459" s="79" t="s">
        <v>4189</v>
      </c>
      <c r="D459" s="2" t="s">
        <v>3244</v>
      </c>
      <c r="E459" s="2" t="s">
        <v>4190</v>
      </c>
      <c r="F459" s="2" t="s">
        <v>4191</v>
      </c>
    </row>
    <row r="460" customFormat="false" ht="15.75" hidden="false" customHeight="false" outlineLevel="0" collapsed="false">
      <c r="A460" s="2" t="n">
        <v>14.6479</v>
      </c>
      <c r="B460" s="2" t="n">
        <v>12.5559</v>
      </c>
      <c r="C460" s="79" t="s">
        <v>4192</v>
      </c>
      <c r="D460" s="2" t="s">
        <v>3244</v>
      </c>
      <c r="E460" s="2" t="s">
        <v>4193</v>
      </c>
      <c r="F460" s="2" t="s">
        <v>4194</v>
      </c>
    </row>
    <row r="461" customFormat="false" ht="15.75" hidden="false" customHeight="false" outlineLevel="0" collapsed="false">
      <c r="A461" s="2" t="n">
        <v>30.0705</v>
      </c>
      <c r="B461" s="2" t="n">
        <v>12.5499</v>
      </c>
      <c r="C461" s="79" t="s">
        <v>4195</v>
      </c>
      <c r="D461" s="2" t="s">
        <v>3244</v>
      </c>
      <c r="E461" s="2" t="s">
        <v>4196</v>
      </c>
      <c r="F461" s="2" t="s">
        <v>4197</v>
      </c>
    </row>
    <row r="462" customFormat="false" ht="15.75" hidden="false" customHeight="false" outlineLevel="0" collapsed="false">
      <c r="A462" s="2" t="n">
        <v>55.0199</v>
      </c>
      <c r="B462" s="2" t="n">
        <v>12.5383</v>
      </c>
      <c r="C462" s="79" t="s">
        <v>4198</v>
      </c>
      <c r="D462" s="2" t="s">
        <v>3244</v>
      </c>
      <c r="E462" s="2" t="s">
        <v>4199</v>
      </c>
      <c r="F462" s="2" t="s">
        <v>4200</v>
      </c>
    </row>
    <row r="463" customFormat="false" ht="15.75" hidden="false" customHeight="false" outlineLevel="0" collapsed="false">
      <c r="A463" s="2" t="n">
        <v>25.8461</v>
      </c>
      <c r="B463" s="2" t="n">
        <v>12.5271</v>
      </c>
      <c r="C463" s="79" t="s">
        <v>4201</v>
      </c>
      <c r="D463" s="2" t="s">
        <v>3244</v>
      </c>
      <c r="E463" s="2" t="s">
        <v>4202</v>
      </c>
      <c r="F463" s="2" t="s">
        <v>4203</v>
      </c>
    </row>
    <row r="464" customFormat="false" ht="15.75" hidden="false" customHeight="false" outlineLevel="0" collapsed="false">
      <c r="A464" s="2" t="n">
        <v>5.4024</v>
      </c>
      <c r="B464" s="2" t="n">
        <v>12.2263</v>
      </c>
      <c r="C464" s="79" t="s">
        <v>4204</v>
      </c>
      <c r="D464" s="2" t="s">
        <v>3244</v>
      </c>
      <c r="E464" s="2" t="s">
        <v>4205</v>
      </c>
      <c r="F464" s="2" t="s">
        <v>4206</v>
      </c>
    </row>
    <row r="465" customFormat="false" ht="15.75" hidden="false" customHeight="false" outlineLevel="0" collapsed="false">
      <c r="A465" s="2" t="n">
        <v>15.9105</v>
      </c>
      <c r="B465" s="2" t="n">
        <v>12.1515</v>
      </c>
      <c r="C465" s="79" t="s">
        <v>4207</v>
      </c>
      <c r="D465" s="2" t="s">
        <v>3244</v>
      </c>
      <c r="E465" s="2" t="s">
        <v>4208</v>
      </c>
      <c r="F465" s="2" t="s">
        <v>4209</v>
      </c>
    </row>
    <row r="466" customFormat="false" ht="15.75" hidden="false" customHeight="false" outlineLevel="0" collapsed="false">
      <c r="A466" s="2" t="n">
        <v>56.3536</v>
      </c>
      <c r="B466" s="2" t="n">
        <v>12.0997</v>
      </c>
      <c r="C466" s="79" t="s">
        <v>4210</v>
      </c>
      <c r="D466" s="2" t="s">
        <v>2925</v>
      </c>
      <c r="E466" s="2" t="s">
        <v>4211</v>
      </c>
      <c r="F466" s="2" t="s">
        <v>4212</v>
      </c>
    </row>
    <row r="467" customFormat="false" ht="15.75" hidden="false" customHeight="false" outlineLevel="0" collapsed="false">
      <c r="A467" s="2" t="n">
        <v>14.9189</v>
      </c>
      <c r="B467" s="2" t="n">
        <v>12.0507</v>
      </c>
      <c r="C467" s="79" t="s">
        <v>4213</v>
      </c>
      <c r="D467" s="2" t="s">
        <v>3244</v>
      </c>
      <c r="E467" s="2" t="s">
        <v>4214</v>
      </c>
      <c r="F467" s="2" t="s">
        <v>4215</v>
      </c>
    </row>
    <row r="468" customFormat="false" ht="15.75" hidden="false" customHeight="false" outlineLevel="0" collapsed="false">
      <c r="A468" s="2" t="n">
        <v>11.3914</v>
      </c>
      <c r="B468" s="2" t="n">
        <v>12.0356</v>
      </c>
      <c r="C468" s="79" t="s">
        <v>4216</v>
      </c>
      <c r="D468" s="2" t="s">
        <v>3244</v>
      </c>
      <c r="E468" s="2" t="s">
        <v>4217</v>
      </c>
      <c r="F468" s="2" t="s">
        <v>4218</v>
      </c>
    </row>
    <row r="469" customFormat="false" ht="15.75" hidden="false" customHeight="false" outlineLevel="0" collapsed="false">
      <c r="A469" s="2" t="n">
        <v>60.5544</v>
      </c>
      <c r="B469" s="2" t="n">
        <v>11.9353</v>
      </c>
      <c r="C469" s="79" t="s">
        <v>4219</v>
      </c>
      <c r="D469" s="2" t="s">
        <v>3244</v>
      </c>
      <c r="E469" s="2" t="s">
        <v>4220</v>
      </c>
      <c r="F469" s="2" t="s">
        <v>4221</v>
      </c>
    </row>
    <row r="470" customFormat="false" ht="15.75" hidden="false" customHeight="false" outlineLevel="0" collapsed="false">
      <c r="A470" s="2" t="n">
        <v>5.7729</v>
      </c>
      <c r="B470" s="2" t="n">
        <v>11.9279</v>
      </c>
      <c r="C470" s="79" t="s">
        <v>4222</v>
      </c>
      <c r="D470" s="2" t="s">
        <v>3244</v>
      </c>
      <c r="E470" s="2" t="s">
        <v>4223</v>
      </c>
      <c r="F470" s="2" t="s">
        <v>4224</v>
      </c>
    </row>
    <row r="471" customFormat="false" ht="15.75" hidden="false" customHeight="false" outlineLevel="0" collapsed="false">
      <c r="A471" s="2" t="n">
        <v>8.1859</v>
      </c>
      <c r="B471" s="2" t="n">
        <v>11.9104</v>
      </c>
      <c r="C471" s="79" t="s">
        <v>4225</v>
      </c>
      <c r="D471" s="2" t="s">
        <v>3244</v>
      </c>
      <c r="E471" s="2" t="s">
        <v>4226</v>
      </c>
      <c r="F471" s="2" t="s">
        <v>4227</v>
      </c>
    </row>
    <row r="472" customFormat="false" ht="15.75" hidden="false" customHeight="false" outlineLevel="0" collapsed="false">
      <c r="A472" s="2" t="n">
        <v>15.0874</v>
      </c>
      <c r="B472" s="2" t="n">
        <v>11.8925</v>
      </c>
      <c r="C472" s="79" t="s">
        <v>4228</v>
      </c>
      <c r="D472" s="2" t="s">
        <v>3244</v>
      </c>
      <c r="E472" s="2" t="s">
        <v>4229</v>
      </c>
      <c r="F472" s="2" t="s">
        <v>4230</v>
      </c>
    </row>
    <row r="473" customFormat="false" ht="15.75" hidden="false" customHeight="false" outlineLevel="0" collapsed="false">
      <c r="A473" s="2" t="n">
        <v>52.7096</v>
      </c>
      <c r="B473" s="2" t="n">
        <v>11.8579</v>
      </c>
      <c r="C473" s="79" t="s">
        <v>4231</v>
      </c>
      <c r="D473" s="2" t="s">
        <v>3244</v>
      </c>
      <c r="E473" s="2" t="s">
        <v>4232</v>
      </c>
      <c r="F473" s="2" t="s">
        <v>4233</v>
      </c>
    </row>
    <row r="474" customFormat="false" ht="15.75" hidden="false" customHeight="false" outlineLevel="0" collapsed="false">
      <c r="A474" s="2" t="n">
        <v>61.1517</v>
      </c>
      <c r="B474" s="2" t="n">
        <v>11.8491</v>
      </c>
      <c r="C474" s="79" t="s">
        <v>4234</v>
      </c>
      <c r="D474" s="2" t="s">
        <v>3244</v>
      </c>
      <c r="E474" s="2" t="s">
        <v>4235</v>
      </c>
      <c r="F474" s="2" t="s">
        <v>4236</v>
      </c>
    </row>
    <row r="475" customFormat="false" ht="15.75" hidden="false" customHeight="false" outlineLevel="0" collapsed="false">
      <c r="A475" s="2" t="n">
        <v>23.5639</v>
      </c>
      <c r="B475" s="2" t="n">
        <v>11.8288</v>
      </c>
      <c r="C475" s="79" t="s">
        <v>4237</v>
      </c>
      <c r="D475" s="2" t="s">
        <v>3244</v>
      </c>
      <c r="E475" s="2" t="s">
        <v>4238</v>
      </c>
      <c r="F475" s="2" t="s">
        <v>4239</v>
      </c>
    </row>
    <row r="476" customFormat="false" ht="15.75" hidden="false" customHeight="false" outlineLevel="0" collapsed="false">
      <c r="A476" s="2" t="n">
        <v>32.9236</v>
      </c>
      <c r="B476" s="2" t="n">
        <v>11.7962</v>
      </c>
      <c r="C476" s="79" t="s">
        <v>4240</v>
      </c>
      <c r="D476" s="2" t="s">
        <v>3244</v>
      </c>
      <c r="E476" s="2" t="s">
        <v>4241</v>
      </c>
      <c r="F476" s="2" t="s">
        <v>4242</v>
      </c>
    </row>
    <row r="477" customFormat="false" ht="15.75" hidden="false" customHeight="false" outlineLevel="0" collapsed="false">
      <c r="A477" s="2" t="n">
        <v>33.4712</v>
      </c>
      <c r="B477" s="2" t="n">
        <v>11.757</v>
      </c>
      <c r="C477" s="79" t="s">
        <v>4243</v>
      </c>
      <c r="D477" s="2" t="s">
        <v>3244</v>
      </c>
      <c r="E477" s="2" t="s">
        <v>4244</v>
      </c>
      <c r="F477" s="2" t="s">
        <v>4245</v>
      </c>
    </row>
    <row r="478" customFormat="false" ht="15.75" hidden="false" customHeight="false" outlineLevel="0" collapsed="false">
      <c r="A478" s="2" t="n">
        <v>8.178</v>
      </c>
      <c r="B478" s="2" t="n">
        <v>11.7317</v>
      </c>
      <c r="C478" s="79" t="s">
        <v>4246</v>
      </c>
      <c r="D478" s="2" t="s">
        <v>3244</v>
      </c>
      <c r="E478" s="2" t="s">
        <v>4247</v>
      </c>
      <c r="F478" s="2" t="s">
        <v>4248</v>
      </c>
    </row>
    <row r="479" customFormat="false" ht="15.75" hidden="false" customHeight="false" outlineLevel="0" collapsed="false">
      <c r="A479" s="2" t="n">
        <v>127.094</v>
      </c>
      <c r="B479" s="2" t="n">
        <v>11.6878</v>
      </c>
      <c r="C479" s="79" t="s">
        <v>4249</v>
      </c>
      <c r="D479" s="2" t="s">
        <v>2925</v>
      </c>
      <c r="E479" s="2" t="s">
        <v>4250</v>
      </c>
      <c r="F479" s="2" t="s">
        <v>4251</v>
      </c>
    </row>
    <row r="480" customFormat="false" ht="15.75" hidden="false" customHeight="false" outlineLevel="0" collapsed="false">
      <c r="A480" s="2" t="n">
        <v>27.3578</v>
      </c>
      <c r="B480" s="2" t="n">
        <v>11.6869</v>
      </c>
      <c r="C480" s="79" t="s">
        <v>4252</v>
      </c>
      <c r="D480" s="2" t="s">
        <v>3244</v>
      </c>
      <c r="E480" s="2" t="s">
        <v>4253</v>
      </c>
      <c r="F480" s="2" t="s">
        <v>4254</v>
      </c>
    </row>
    <row r="481" customFormat="false" ht="15.75" hidden="false" customHeight="false" outlineLevel="0" collapsed="false">
      <c r="A481" s="2" t="n">
        <v>9.0081</v>
      </c>
      <c r="B481" s="2" t="n">
        <v>11.6844</v>
      </c>
      <c r="C481" s="79" t="s">
        <v>4255</v>
      </c>
      <c r="D481" s="2" t="s">
        <v>3244</v>
      </c>
      <c r="E481" s="2" t="s">
        <v>4256</v>
      </c>
      <c r="F481" s="2" t="s">
        <v>4257</v>
      </c>
    </row>
    <row r="482" customFormat="false" ht="15.75" hidden="false" customHeight="false" outlineLevel="0" collapsed="false">
      <c r="A482" s="2" t="n">
        <v>3.0459</v>
      </c>
      <c r="B482" s="2" t="n">
        <v>11.676</v>
      </c>
      <c r="C482" s="79" t="s">
        <v>4258</v>
      </c>
      <c r="D482" s="2" t="s">
        <v>3244</v>
      </c>
      <c r="E482" s="2" t="s">
        <v>4259</v>
      </c>
      <c r="F482" s="2" t="s">
        <v>4260</v>
      </c>
    </row>
    <row r="483" customFormat="false" ht="15.75" hidden="false" customHeight="false" outlineLevel="0" collapsed="false">
      <c r="A483" s="2" t="n">
        <v>34.5155</v>
      </c>
      <c r="B483" s="2" t="n">
        <v>11.6466</v>
      </c>
      <c r="C483" s="79" t="s">
        <v>4261</v>
      </c>
      <c r="D483" s="2" t="s">
        <v>3244</v>
      </c>
      <c r="E483" s="2" t="s">
        <v>4262</v>
      </c>
      <c r="F483" s="2" t="s">
        <v>4263</v>
      </c>
    </row>
    <row r="484" customFormat="false" ht="15.75" hidden="false" customHeight="false" outlineLevel="0" collapsed="false">
      <c r="A484" s="2" t="n">
        <v>30.7352</v>
      </c>
      <c r="B484" s="2" t="n">
        <v>11.6187</v>
      </c>
      <c r="C484" s="79" t="s">
        <v>4264</v>
      </c>
      <c r="D484" s="2" t="s">
        <v>3244</v>
      </c>
      <c r="E484" s="2" t="s">
        <v>4265</v>
      </c>
      <c r="F484" s="2" t="s">
        <v>4266</v>
      </c>
    </row>
    <row r="485" customFormat="false" ht="15.75" hidden="false" customHeight="false" outlineLevel="0" collapsed="false">
      <c r="A485" s="2" t="n">
        <v>51.2269</v>
      </c>
      <c r="B485" s="2" t="n">
        <v>11.5837</v>
      </c>
      <c r="C485" s="79" t="s">
        <v>4267</v>
      </c>
      <c r="D485" s="2" t="s">
        <v>3244</v>
      </c>
      <c r="E485" s="2" t="s">
        <v>4268</v>
      </c>
      <c r="F485" s="2" t="s">
        <v>4269</v>
      </c>
    </row>
    <row r="486" customFormat="false" ht="15.75" hidden="false" customHeight="false" outlineLevel="0" collapsed="false">
      <c r="A486" s="2" t="n">
        <v>27.0864</v>
      </c>
      <c r="B486" s="2" t="n">
        <v>11.5818</v>
      </c>
      <c r="C486" s="79" t="s">
        <v>4270</v>
      </c>
      <c r="D486" s="2" t="s">
        <v>2925</v>
      </c>
      <c r="E486" s="2" t="s">
        <v>4271</v>
      </c>
      <c r="F486" s="2" t="s">
        <v>4272</v>
      </c>
    </row>
    <row r="487" customFormat="false" ht="15.75" hidden="false" customHeight="false" outlineLevel="0" collapsed="false">
      <c r="A487" s="2" t="n">
        <v>37.2331</v>
      </c>
      <c r="B487" s="2" t="n">
        <v>11.5782</v>
      </c>
      <c r="C487" s="79" t="s">
        <v>4273</v>
      </c>
      <c r="D487" s="2" t="s">
        <v>3244</v>
      </c>
      <c r="E487" s="2" t="s">
        <v>4274</v>
      </c>
      <c r="F487" s="2" t="s">
        <v>4275</v>
      </c>
    </row>
    <row r="488" customFormat="false" ht="15.75" hidden="false" customHeight="false" outlineLevel="0" collapsed="false">
      <c r="A488" s="2" t="n">
        <v>4.3586</v>
      </c>
      <c r="B488" s="2" t="n">
        <v>11.5659</v>
      </c>
      <c r="C488" s="79" t="s">
        <v>4276</v>
      </c>
      <c r="D488" s="2" t="s">
        <v>3244</v>
      </c>
      <c r="E488" s="2" t="s">
        <v>4277</v>
      </c>
      <c r="F488" s="2" t="s">
        <v>4278</v>
      </c>
    </row>
    <row r="489" customFormat="false" ht="15.75" hidden="false" customHeight="false" outlineLevel="0" collapsed="false">
      <c r="A489" s="2" t="n">
        <v>20.9034</v>
      </c>
      <c r="B489" s="2" t="n">
        <v>11.3933</v>
      </c>
      <c r="C489" s="79" t="s">
        <v>4279</v>
      </c>
      <c r="D489" s="2" t="s">
        <v>3244</v>
      </c>
      <c r="E489" s="2" t="s">
        <v>4280</v>
      </c>
      <c r="F489" s="2" t="s">
        <v>4281</v>
      </c>
    </row>
    <row r="490" customFormat="false" ht="15.75" hidden="false" customHeight="false" outlineLevel="0" collapsed="false">
      <c r="A490" s="2" t="n">
        <v>29.8382</v>
      </c>
      <c r="B490" s="2" t="n">
        <v>11.3503</v>
      </c>
      <c r="C490" s="79" t="s">
        <v>4282</v>
      </c>
      <c r="D490" s="2" t="s">
        <v>3244</v>
      </c>
      <c r="E490" s="2" t="s">
        <v>4283</v>
      </c>
      <c r="F490" s="2" t="s">
        <v>4284</v>
      </c>
    </row>
    <row r="491" customFormat="false" ht="15.75" hidden="false" customHeight="false" outlineLevel="0" collapsed="false">
      <c r="A491" s="2" t="n">
        <v>25.2344</v>
      </c>
      <c r="B491" s="2" t="n">
        <v>11.2585</v>
      </c>
      <c r="C491" s="79" t="s">
        <v>4285</v>
      </c>
      <c r="D491" s="2" t="s">
        <v>3244</v>
      </c>
      <c r="E491" s="2" t="s">
        <v>4286</v>
      </c>
      <c r="F491" s="2" t="s">
        <v>4287</v>
      </c>
    </row>
    <row r="492" customFormat="false" ht="15.75" hidden="false" customHeight="false" outlineLevel="0" collapsed="false">
      <c r="A492" s="2" t="n">
        <v>40.9581</v>
      </c>
      <c r="B492" s="2" t="n">
        <v>11.2576</v>
      </c>
      <c r="C492" s="79" t="s">
        <v>4288</v>
      </c>
      <c r="D492" s="2" t="s">
        <v>3244</v>
      </c>
      <c r="E492" s="2" t="s">
        <v>4289</v>
      </c>
      <c r="F492" s="2" t="s">
        <v>4290</v>
      </c>
    </row>
    <row r="493" customFormat="false" ht="15.75" hidden="false" customHeight="false" outlineLevel="0" collapsed="false">
      <c r="A493" s="2" t="n">
        <v>1.2107</v>
      </c>
      <c r="B493" s="2" t="n">
        <v>11.1839</v>
      </c>
      <c r="C493" s="79" t="s">
        <v>4291</v>
      </c>
      <c r="D493" s="2" t="s">
        <v>3244</v>
      </c>
      <c r="E493" s="2" t="s">
        <v>4292</v>
      </c>
      <c r="F493" s="2" t="s">
        <v>4293</v>
      </c>
    </row>
    <row r="494" customFormat="false" ht="15.75" hidden="false" customHeight="false" outlineLevel="0" collapsed="false">
      <c r="A494" s="2" t="n">
        <v>53.8102</v>
      </c>
      <c r="B494" s="2" t="n">
        <v>11.1767</v>
      </c>
      <c r="C494" s="79" t="s">
        <v>4294</v>
      </c>
      <c r="D494" s="2" t="s">
        <v>3244</v>
      </c>
      <c r="E494" s="2" t="s">
        <v>4295</v>
      </c>
      <c r="F494" s="2" t="s">
        <v>4296</v>
      </c>
    </row>
    <row r="495" customFormat="false" ht="15.75" hidden="false" customHeight="false" outlineLevel="0" collapsed="false">
      <c r="A495" s="2" t="n">
        <v>4.7627</v>
      </c>
      <c r="B495" s="2" t="n">
        <v>11.1278</v>
      </c>
      <c r="C495" s="79" t="s">
        <v>4297</v>
      </c>
      <c r="D495" s="2" t="s">
        <v>3244</v>
      </c>
      <c r="E495" s="2" t="s">
        <v>4298</v>
      </c>
      <c r="F495" s="2" t="s">
        <v>4299</v>
      </c>
    </row>
    <row r="496" customFormat="false" ht="15.75" hidden="false" customHeight="false" outlineLevel="0" collapsed="false">
      <c r="A496" s="2" t="n">
        <v>8.4109</v>
      </c>
      <c r="B496" s="2" t="n">
        <v>11.0843</v>
      </c>
      <c r="C496" s="79" t="s">
        <v>4300</v>
      </c>
      <c r="D496" s="2" t="s">
        <v>3244</v>
      </c>
      <c r="E496" s="2" t="s">
        <v>4301</v>
      </c>
      <c r="F496" s="2" t="s">
        <v>4302</v>
      </c>
    </row>
    <row r="497" customFormat="false" ht="15.75" hidden="false" customHeight="false" outlineLevel="0" collapsed="false">
      <c r="A497" s="2" t="n">
        <v>69.2665</v>
      </c>
      <c r="B497" s="2" t="n">
        <v>11.0394</v>
      </c>
      <c r="C497" s="79" t="s">
        <v>4303</v>
      </c>
      <c r="D497" s="2" t="s">
        <v>3244</v>
      </c>
      <c r="E497" s="2" t="s">
        <v>4304</v>
      </c>
      <c r="F497" s="2" t="s">
        <v>4305</v>
      </c>
    </row>
    <row r="498" customFormat="false" ht="15.75" hidden="false" customHeight="false" outlineLevel="0" collapsed="false">
      <c r="A498" s="2" t="n">
        <v>35.7294</v>
      </c>
      <c r="B498" s="2" t="n">
        <v>10.9836</v>
      </c>
      <c r="C498" s="79" t="s">
        <v>4306</v>
      </c>
      <c r="D498" s="2" t="s">
        <v>3244</v>
      </c>
      <c r="E498" s="2" t="s">
        <v>4307</v>
      </c>
      <c r="F498" s="2" t="s">
        <v>4308</v>
      </c>
    </row>
    <row r="499" customFormat="false" ht="15.75" hidden="false" customHeight="false" outlineLevel="0" collapsed="false">
      <c r="A499" s="2" t="n">
        <v>8.3011</v>
      </c>
      <c r="B499" s="2" t="n">
        <v>10.8383</v>
      </c>
      <c r="C499" s="79" t="s">
        <v>4309</v>
      </c>
      <c r="D499" s="2" t="s">
        <v>3244</v>
      </c>
      <c r="E499" s="2" t="s">
        <v>4310</v>
      </c>
      <c r="F499" s="2" t="s">
        <v>4311</v>
      </c>
    </row>
    <row r="500" customFormat="false" ht="15.75" hidden="false" customHeight="false" outlineLevel="0" collapsed="false">
      <c r="A500" s="2" t="n">
        <v>50.2028</v>
      </c>
      <c r="B500" s="2" t="n">
        <v>10.7754</v>
      </c>
      <c r="C500" s="79" t="s">
        <v>4312</v>
      </c>
      <c r="D500" s="2" t="s">
        <v>3244</v>
      </c>
      <c r="E500" s="2" t="s">
        <v>4313</v>
      </c>
      <c r="F500" s="2" t="s">
        <v>4314</v>
      </c>
    </row>
    <row r="501" customFormat="false" ht="15.75" hidden="false" customHeight="false" outlineLevel="0" collapsed="false">
      <c r="A501" s="2" t="n">
        <v>17.3974</v>
      </c>
      <c r="B501" s="2" t="n">
        <v>10.7311</v>
      </c>
      <c r="C501" s="79" t="s">
        <v>4315</v>
      </c>
      <c r="D501" s="2" t="s">
        <v>2925</v>
      </c>
      <c r="E501" s="2" t="s">
        <v>4316</v>
      </c>
      <c r="F501" s="2" t="s">
        <v>4317</v>
      </c>
    </row>
    <row r="502" customFormat="false" ht="15.75" hidden="false" customHeight="false" outlineLevel="0" collapsed="false">
      <c r="A502" s="2" t="n">
        <v>11.9336</v>
      </c>
      <c r="B502" s="2" t="n">
        <v>10.6986</v>
      </c>
      <c r="C502" s="79" t="s">
        <v>4318</v>
      </c>
      <c r="D502" s="2" t="s">
        <v>3244</v>
      </c>
      <c r="E502" s="2" t="s">
        <v>4319</v>
      </c>
      <c r="F502" s="2" t="s">
        <v>4320</v>
      </c>
    </row>
    <row r="503" customFormat="false" ht="15.75" hidden="false" customHeight="false" outlineLevel="0" collapsed="false">
      <c r="A503" s="2" t="n">
        <v>49.8103</v>
      </c>
      <c r="B503" s="2" t="n">
        <v>10.6854</v>
      </c>
      <c r="C503" s="79" t="s">
        <v>4321</v>
      </c>
      <c r="D503" s="2" t="s">
        <v>3244</v>
      </c>
      <c r="E503" s="2" t="s">
        <v>4322</v>
      </c>
      <c r="F503" s="2" t="s">
        <v>4323</v>
      </c>
    </row>
    <row r="504" customFormat="false" ht="15.75" hidden="false" customHeight="false" outlineLevel="0" collapsed="false">
      <c r="A504" s="2" t="n">
        <v>10.1943</v>
      </c>
      <c r="B504" s="2" t="n">
        <v>10.678</v>
      </c>
      <c r="C504" s="79" t="s">
        <v>4324</v>
      </c>
      <c r="D504" s="2" t="s">
        <v>3244</v>
      </c>
      <c r="E504" s="2" t="s">
        <v>4325</v>
      </c>
      <c r="F504" s="2" t="s">
        <v>4326</v>
      </c>
    </row>
    <row r="505" customFormat="false" ht="15.75" hidden="false" customHeight="false" outlineLevel="0" collapsed="false">
      <c r="A505" s="2" t="n">
        <v>9.3448</v>
      </c>
      <c r="B505" s="2" t="n">
        <v>10.6526</v>
      </c>
      <c r="C505" s="79" t="s">
        <v>4327</v>
      </c>
      <c r="D505" s="2" t="s">
        <v>3244</v>
      </c>
      <c r="E505" s="2" t="s">
        <v>4328</v>
      </c>
      <c r="F505" s="2" t="s">
        <v>4329</v>
      </c>
    </row>
    <row r="506" customFormat="false" ht="15.75" hidden="false" customHeight="false" outlineLevel="0" collapsed="false">
      <c r="A506" s="2" t="n">
        <v>33.1553</v>
      </c>
      <c r="B506" s="2" t="n">
        <v>10.6157</v>
      </c>
      <c r="C506" s="79" t="s">
        <v>4330</v>
      </c>
      <c r="D506" s="2" t="s">
        <v>3244</v>
      </c>
      <c r="E506" s="2" t="s">
        <v>4331</v>
      </c>
      <c r="F506" s="2" t="s">
        <v>4332</v>
      </c>
    </row>
    <row r="507" customFormat="false" ht="15.75" hidden="false" customHeight="false" outlineLevel="0" collapsed="false">
      <c r="A507" s="2" t="n">
        <v>30.136</v>
      </c>
      <c r="B507" s="2" t="n">
        <v>10.5905</v>
      </c>
      <c r="C507" s="79" t="s">
        <v>4333</v>
      </c>
      <c r="D507" s="2" t="s">
        <v>3244</v>
      </c>
      <c r="E507" s="2" t="s">
        <v>4334</v>
      </c>
      <c r="F507" s="2" t="s">
        <v>4335</v>
      </c>
    </row>
    <row r="508" customFormat="false" ht="15.75" hidden="false" customHeight="false" outlineLevel="0" collapsed="false">
      <c r="A508" s="2" t="n">
        <v>4.0575</v>
      </c>
      <c r="B508" s="2" t="n">
        <v>10.5404</v>
      </c>
      <c r="C508" s="79" t="s">
        <v>4336</v>
      </c>
      <c r="D508" s="2" t="s">
        <v>3244</v>
      </c>
      <c r="E508" s="2" t="s">
        <v>4337</v>
      </c>
      <c r="F508" s="2" t="s">
        <v>4338</v>
      </c>
    </row>
    <row r="509" customFormat="false" ht="15.75" hidden="false" customHeight="false" outlineLevel="0" collapsed="false">
      <c r="A509" s="2" t="n">
        <v>9.7877</v>
      </c>
      <c r="B509" s="2" t="n">
        <v>10.3871</v>
      </c>
      <c r="C509" s="79" t="s">
        <v>4339</v>
      </c>
      <c r="D509" s="2" t="s">
        <v>3244</v>
      </c>
      <c r="E509" s="2" t="s">
        <v>4340</v>
      </c>
      <c r="F509" s="2" t="s">
        <v>4341</v>
      </c>
    </row>
    <row r="510" customFormat="false" ht="15.75" hidden="false" customHeight="false" outlineLevel="0" collapsed="false">
      <c r="A510" s="2" t="n">
        <v>6.1747</v>
      </c>
      <c r="B510" s="2" t="n">
        <v>10.3685</v>
      </c>
      <c r="C510" s="79" t="s">
        <v>4342</v>
      </c>
      <c r="D510" s="2" t="s">
        <v>3244</v>
      </c>
      <c r="E510" s="2" t="s">
        <v>4343</v>
      </c>
      <c r="F510" s="2" t="s">
        <v>4344</v>
      </c>
    </row>
    <row r="511" customFormat="false" ht="15.75" hidden="false" customHeight="false" outlineLevel="0" collapsed="false">
      <c r="A511" s="2" t="n">
        <v>41.2537</v>
      </c>
      <c r="B511" s="2" t="n">
        <v>10.3614</v>
      </c>
      <c r="C511" s="79" t="s">
        <v>4345</v>
      </c>
      <c r="D511" s="2" t="s">
        <v>3244</v>
      </c>
      <c r="E511" s="2" t="s">
        <v>4346</v>
      </c>
      <c r="F511" s="2" t="s">
        <v>4347</v>
      </c>
    </row>
    <row r="512" customFormat="false" ht="15.75" hidden="false" customHeight="false" outlineLevel="0" collapsed="false">
      <c r="A512" s="2" t="n">
        <v>23.7061</v>
      </c>
      <c r="B512" s="2" t="n">
        <v>10.2971</v>
      </c>
      <c r="C512" s="79" t="s">
        <v>4348</v>
      </c>
      <c r="D512" s="2" t="s">
        <v>3244</v>
      </c>
      <c r="E512" s="2" t="s">
        <v>4349</v>
      </c>
      <c r="F512" s="2" t="s">
        <v>4350</v>
      </c>
    </row>
    <row r="513" customFormat="false" ht="15.75" hidden="false" customHeight="false" outlineLevel="0" collapsed="false">
      <c r="A513" s="2" t="n">
        <v>12.7289</v>
      </c>
      <c r="B513" s="2" t="n">
        <v>10.2641</v>
      </c>
      <c r="C513" s="79" t="s">
        <v>4351</v>
      </c>
      <c r="D513" s="2" t="s">
        <v>3244</v>
      </c>
      <c r="E513" s="2" t="s">
        <v>4352</v>
      </c>
      <c r="F513" s="2" t="s">
        <v>4353</v>
      </c>
    </row>
    <row r="514" customFormat="false" ht="15.75" hidden="false" customHeight="false" outlineLevel="0" collapsed="false">
      <c r="A514" s="2" t="n">
        <v>26.6297</v>
      </c>
      <c r="B514" s="2" t="n">
        <v>10.2555</v>
      </c>
      <c r="C514" s="79" t="s">
        <v>4354</v>
      </c>
      <c r="D514" s="2" t="s">
        <v>3244</v>
      </c>
      <c r="E514" s="2" t="s">
        <v>4355</v>
      </c>
      <c r="F514" s="2" t="s">
        <v>4356</v>
      </c>
    </row>
    <row r="515" customFormat="false" ht="15.75" hidden="false" customHeight="false" outlineLevel="0" collapsed="false">
      <c r="A515" s="2" t="n">
        <v>34.7541</v>
      </c>
      <c r="B515" s="2" t="n">
        <v>10.2057</v>
      </c>
      <c r="C515" s="79" t="s">
        <v>4357</v>
      </c>
      <c r="D515" s="2" t="s">
        <v>3244</v>
      </c>
      <c r="E515" s="2" t="s">
        <v>4358</v>
      </c>
      <c r="F515" s="2" t="s">
        <v>4359</v>
      </c>
    </row>
    <row r="516" customFormat="false" ht="15.75" hidden="false" customHeight="false" outlineLevel="0" collapsed="false">
      <c r="A516" s="2" t="n">
        <v>2.1072</v>
      </c>
      <c r="B516" s="2" t="n">
        <v>10.1917</v>
      </c>
      <c r="C516" s="79" t="s">
        <v>4360</v>
      </c>
      <c r="D516" s="2" t="s">
        <v>3244</v>
      </c>
      <c r="E516" s="2" t="s">
        <v>4361</v>
      </c>
      <c r="F516" s="2" t="s">
        <v>4362</v>
      </c>
    </row>
    <row r="517" customFormat="false" ht="15.75" hidden="false" customHeight="false" outlineLevel="0" collapsed="false">
      <c r="A517" s="2" t="n">
        <v>1.5473</v>
      </c>
      <c r="B517" s="2" t="n">
        <v>10.1848</v>
      </c>
      <c r="C517" s="79" t="s">
        <v>4363</v>
      </c>
      <c r="D517" s="2" t="s">
        <v>3244</v>
      </c>
      <c r="E517" s="2" t="s">
        <v>4364</v>
      </c>
      <c r="F517" s="2" t="s">
        <v>4365</v>
      </c>
    </row>
    <row r="518" customFormat="false" ht="15.75" hidden="false" customHeight="false" outlineLevel="0" collapsed="false">
      <c r="A518" s="2" t="n">
        <v>14.0946</v>
      </c>
      <c r="B518" s="2" t="n">
        <v>10.0745</v>
      </c>
      <c r="C518" s="79" t="s">
        <v>4366</v>
      </c>
      <c r="D518" s="2" t="s">
        <v>3244</v>
      </c>
      <c r="E518" s="2" t="s">
        <v>4367</v>
      </c>
      <c r="F518" s="2" t="s">
        <v>4368</v>
      </c>
    </row>
    <row r="519" customFormat="false" ht="15.75" hidden="false" customHeight="false" outlineLevel="0" collapsed="false">
      <c r="A519" s="2" t="n">
        <v>52.4536</v>
      </c>
      <c r="B519" s="2" t="n">
        <v>9.9215</v>
      </c>
      <c r="C519" s="79" t="s">
        <v>4369</v>
      </c>
      <c r="D519" s="2" t="s">
        <v>3244</v>
      </c>
      <c r="E519" s="2" t="s">
        <v>4370</v>
      </c>
      <c r="F519" s="2" t="s">
        <v>4371</v>
      </c>
    </row>
    <row r="520" customFormat="false" ht="15.75" hidden="false" customHeight="false" outlineLevel="0" collapsed="false">
      <c r="A520" s="2" t="n">
        <v>10.0897</v>
      </c>
      <c r="B520" s="2" t="n">
        <v>9.9058</v>
      </c>
      <c r="C520" s="79" t="s">
        <v>4372</v>
      </c>
      <c r="D520" s="2" t="s">
        <v>3244</v>
      </c>
      <c r="E520" s="2" t="s">
        <v>4373</v>
      </c>
      <c r="F520" s="2" t="s">
        <v>4374</v>
      </c>
    </row>
    <row r="521" customFormat="false" ht="15.75" hidden="false" customHeight="false" outlineLevel="0" collapsed="false">
      <c r="A521" s="2" t="n">
        <v>89.7736</v>
      </c>
      <c r="B521" s="2" t="n">
        <v>9.8546</v>
      </c>
      <c r="C521" s="79" t="s">
        <v>4375</v>
      </c>
      <c r="D521" s="2" t="s">
        <v>2925</v>
      </c>
      <c r="E521" s="2" t="s">
        <v>4376</v>
      </c>
      <c r="F521" s="2" t="s">
        <v>4377</v>
      </c>
    </row>
    <row r="522" customFormat="false" ht="15.75" hidden="false" customHeight="false" outlineLevel="0" collapsed="false">
      <c r="A522" s="2" t="n">
        <v>49.0189</v>
      </c>
      <c r="B522" s="2" t="n">
        <v>9.835</v>
      </c>
      <c r="C522" s="79" t="s">
        <v>4378</v>
      </c>
      <c r="D522" s="2" t="s">
        <v>3244</v>
      </c>
      <c r="E522" s="2" t="s">
        <v>4379</v>
      </c>
      <c r="F522" s="2" t="s">
        <v>4380</v>
      </c>
    </row>
    <row r="523" customFormat="false" ht="15.75" hidden="false" customHeight="false" outlineLevel="0" collapsed="false">
      <c r="A523" s="2" t="n">
        <v>16.0167</v>
      </c>
      <c r="B523" s="2" t="n">
        <v>9.82</v>
      </c>
      <c r="C523" s="79" t="s">
        <v>4381</v>
      </c>
      <c r="D523" s="2" t="s">
        <v>3244</v>
      </c>
      <c r="E523" s="2" t="s">
        <v>4382</v>
      </c>
      <c r="F523" s="2" t="s">
        <v>4383</v>
      </c>
    </row>
    <row r="524" customFormat="false" ht="15.75" hidden="false" customHeight="false" outlineLevel="0" collapsed="false">
      <c r="A524" s="2" t="n">
        <v>103.253</v>
      </c>
      <c r="B524" s="2" t="n">
        <v>9.7956</v>
      </c>
      <c r="C524" s="79" t="s">
        <v>4384</v>
      </c>
      <c r="D524" s="2" t="s">
        <v>2925</v>
      </c>
      <c r="E524" s="2" t="s">
        <v>4385</v>
      </c>
      <c r="F524" s="2" t="s">
        <v>4386</v>
      </c>
    </row>
    <row r="525" customFormat="false" ht="15.75" hidden="false" customHeight="false" outlineLevel="0" collapsed="false">
      <c r="A525" s="2" t="n">
        <v>55.6609</v>
      </c>
      <c r="B525" s="2" t="n">
        <v>9.7902</v>
      </c>
      <c r="C525" s="79" t="s">
        <v>4387</v>
      </c>
      <c r="D525" s="2" t="s">
        <v>3244</v>
      </c>
      <c r="E525" s="2" t="s">
        <v>4388</v>
      </c>
      <c r="F525" s="2" t="s">
        <v>4389</v>
      </c>
    </row>
    <row r="526" customFormat="false" ht="15.75" hidden="false" customHeight="false" outlineLevel="0" collapsed="false">
      <c r="A526" s="2" t="n">
        <v>24.2082</v>
      </c>
      <c r="B526" s="2" t="n">
        <v>9.6755</v>
      </c>
      <c r="C526" s="79" t="s">
        <v>4390</v>
      </c>
      <c r="D526" s="2" t="s">
        <v>3244</v>
      </c>
      <c r="E526" s="2" t="s">
        <v>4391</v>
      </c>
      <c r="F526" s="2" t="s">
        <v>4392</v>
      </c>
    </row>
    <row r="527" customFormat="false" ht="15.75" hidden="false" customHeight="false" outlineLevel="0" collapsed="false">
      <c r="A527" s="2" t="n">
        <v>66.6685</v>
      </c>
      <c r="B527" s="2" t="n">
        <v>9.6696</v>
      </c>
      <c r="C527" s="79" t="s">
        <v>4393</v>
      </c>
      <c r="D527" s="2" t="s">
        <v>3244</v>
      </c>
      <c r="E527" s="2" t="s">
        <v>4394</v>
      </c>
      <c r="F527" s="2" t="s">
        <v>4395</v>
      </c>
    </row>
    <row r="528" customFormat="false" ht="15.75" hidden="false" customHeight="false" outlineLevel="0" collapsed="false">
      <c r="A528" s="2" t="n">
        <v>9.367</v>
      </c>
      <c r="B528" s="2" t="n">
        <v>9.6063</v>
      </c>
      <c r="C528" s="79" t="s">
        <v>4396</v>
      </c>
      <c r="D528" s="2" t="s">
        <v>3244</v>
      </c>
      <c r="E528" s="2" t="s">
        <v>4397</v>
      </c>
      <c r="F528" s="2" t="s">
        <v>4398</v>
      </c>
    </row>
    <row r="529" customFormat="false" ht="15.75" hidden="false" customHeight="false" outlineLevel="0" collapsed="false">
      <c r="A529" s="2" t="n">
        <v>16.7733</v>
      </c>
      <c r="B529" s="2" t="n">
        <v>9.4763</v>
      </c>
      <c r="C529" s="79" t="s">
        <v>4399</v>
      </c>
      <c r="D529" s="2" t="s">
        <v>3244</v>
      </c>
      <c r="E529" s="2" t="s">
        <v>4400</v>
      </c>
      <c r="F529" s="2" t="s">
        <v>4401</v>
      </c>
    </row>
    <row r="530" customFormat="false" ht="15.75" hidden="false" customHeight="false" outlineLevel="0" collapsed="false">
      <c r="A530" s="2" t="n">
        <v>4.3019</v>
      </c>
      <c r="B530" s="2" t="n">
        <v>9.4214</v>
      </c>
      <c r="C530" s="79" t="s">
        <v>4402</v>
      </c>
      <c r="D530" s="2" t="s">
        <v>3244</v>
      </c>
      <c r="E530" s="2" t="s">
        <v>4403</v>
      </c>
      <c r="F530" s="2" t="s">
        <v>4404</v>
      </c>
    </row>
    <row r="531" customFormat="false" ht="15.75" hidden="false" customHeight="false" outlineLevel="0" collapsed="false">
      <c r="A531" s="2" t="n">
        <v>23.4899</v>
      </c>
      <c r="B531" s="2" t="n">
        <v>9.3738</v>
      </c>
      <c r="C531" s="79" t="s">
        <v>4405</v>
      </c>
      <c r="D531" s="2" t="s">
        <v>3244</v>
      </c>
      <c r="E531" s="2" t="s">
        <v>4406</v>
      </c>
      <c r="F531" s="2" t="s">
        <v>4407</v>
      </c>
    </row>
    <row r="532" customFormat="false" ht="15.75" hidden="false" customHeight="false" outlineLevel="0" collapsed="false">
      <c r="A532" s="2" t="n">
        <v>14.5087</v>
      </c>
      <c r="B532" s="2" t="n">
        <v>9.3435</v>
      </c>
      <c r="C532" s="79" t="s">
        <v>4408</v>
      </c>
      <c r="D532" s="2" t="s">
        <v>3244</v>
      </c>
      <c r="E532" s="2" t="s">
        <v>4409</v>
      </c>
      <c r="F532" s="2" t="s">
        <v>4410</v>
      </c>
    </row>
    <row r="533" customFormat="false" ht="15.75" hidden="false" customHeight="false" outlineLevel="0" collapsed="false">
      <c r="A533" s="2" t="n">
        <v>103.6208</v>
      </c>
      <c r="B533" s="2" t="n">
        <v>9.2788</v>
      </c>
      <c r="C533" s="79" t="s">
        <v>4411</v>
      </c>
      <c r="D533" s="2" t="s">
        <v>2925</v>
      </c>
      <c r="E533" s="2" t="s">
        <v>4412</v>
      </c>
      <c r="F533" s="2" t="s">
        <v>4413</v>
      </c>
    </row>
    <row r="534" customFormat="false" ht="15.75" hidden="false" customHeight="false" outlineLevel="0" collapsed="false">
      <c r="A534" s="2" t="n">
        <v>25.0903</v>
      </c>
      <c r="B534" s="2" t="n">
        <v>9.2701</v>
      </c>
      <c r="C534" s="79" t="s">
        <v>4414</v>
      </c>
      <c r="D534" s="2" t="s">
        <v>3244</v>
      </c>
      <c r="E534" s="2" t="s">
        <v>4415</v>
      </c>
      <c r="F534" s="2" t="s">
        <v>4416</v>
      </c>
    </row>
    <row r="535" customFormat="false" ht="15.75" hidden="false" customHeight="false" outlineLevel="0" collapsed="false">
      <c r="A535" s="2" t="n">
        <v>23.0169</v>
      </c>
      <c r="B535" s="2" t="n">
        <v>9.1944</v>
      </c>
      <c r="C535" s="79" t="s">
        <v>4417</v>
      </c>
      <c r="D535" s="2" t="s">
        <v>3244</v>
      </c>
      <c r="E535" s="2" t="s">
        <v>4418</v>
      </c>
      <c r="F535" s="2" t="s">
        <v>4419</v>
      </c>
    </row>
    <row r="536" customFormat="false" ht="15.75" hidden="false" customHeight="false" outlineLevel="0" collapsed="false">
      <c r="A536" s="2" t="n">
        <v>26.2128</v>
      </c>
      <c r="B536" s="2" t="n">
        <v>9.1427</v>
      </c>
      <c r="C536" s="79" t="s">
        <v>4420</v>
      </c>
      <c r="D536" s="2" t="s">
        <v>3244</v>
      </c>
      <c r="E536" s="2" t="s">
        <v>4421</v>
      </c>
      <c r="F536" s="2" t="s">
        <v>4422</v>
      </c>
    </row>
    <row r="537" customFormat="false" ht="15.75" hidden="false" customHeight="false" outlineLevel="0" collapsed="false">
      <c r="A537" s="2" t="n">
        <v>64.8427</v>
      </c>
      <c r="B537" s="2" t="n">
        <v>9.1348</v>
      </c>
      <c r="C537" s="79" t="s">
        <v>4423</v>
      </c>
      <c r="D537" s="2" t="s">
        <v>2925</v>
      </c>
      <c r="E537" s="2" t="s">
        <v>4424</v>
      </c>
      <c r="F537" s="2" t="s">
        <v>4425</v>
      </c>
    </row>
    <row r="538" customFormat="false" ht="15.75" hidden="false" customHeight="false" outlineLevel="0" collapsed="false">
      <c r="A538" s="2" t="n">
        <v>58.9812</v>
      </c>
      <c r="B538" s="2" t="n">
        <v>9.0135</v>
      </c>
      <c r="C538" s="79" t="s">
        <v>4426</v>
      </c>
      <c r="D538" s="2" t="s">
        <v>3244</v>
      </c>
      <c r="E538" s="2" t="s">
        <v>4427</v>
      </c>
      <c r="F538" s="2" t="s">
        <v>4428</v>
      </c>
    </row>
    <row r="539" customFormat="false" ht="15.75" hidden="false" customHeight="false" outlineLevel="0" collapsed="false">
      <c r="A539" s="2" t="n">
        <v>56.5362</v>
      </c>
      <c r="B539" s="2" t="n">
        <v>8.9901</v>
      </c>
      <c r="C539" s="79" t="s">
        <v>4429</v>
      </c>
      <c r="D539" s="2" t="s">
        <v>3244</v>
      </c>
      <c r="E539" s="2" t="s">
        <v>4430</v>
      </c>
      <c r="F539" s="2" t="s">
        <v>4431</v>
      </c>
    </row>
    <row r="540" customFormat="false" ht="15.75" hidden="false" customHeight="false" outlineLevel="0" collapsed="false">
      <c r="A540" s="2" t="n">
        <v>25.477</v>
      </c>
      <c r="B540" s="2" t="n">
        <v>8.9494</v>
      </c>
      <c r="C540" s="79" t="s">
        <v>4432</v>
      </c>
      <c r="D540" s="2" t="s">
        <v>3244</v>
      </c>
      <c r="E540" s="2" t="s">
        <v>4433</v>
      </c>
      <c r="F540" s="2" t="s">
        <v>4434</v>
      </c>
    </row>
    <row r="541" customFormat="false" ht="15.75" hidden="false" customHeight="false" outlineLevel="0" collapsed="false">
      <c r="A541" s="2" t="n">
        <v>19.6159</v>
      </c>
      <c r="B541" s="2" t="n">
        <v>8.9143</v>
      </c>
      <c r="C541" s="79" t="s">
        <v>4435</v>
      </c>
      <c r="D541" s="2" t="s">
        <v>3244</v>
      </c>
      <c r="E541" s="2" t="s">
        <v>4436</v>
      </c>
      <c r="F541" s="2" t="s">
        <v>4437</v>
      </c>
    </row>
    <row r="542" customFormat="false" ht="15.75" hidden="false" customHeight="false" outlineLevel="0" collapsed="false">
      <c r="A542" s="2" t="n">
        <v>15.3597</v>
      </c>
      <c r="B542" s="2" t="n">
        <v>8.747</v>
      </c>
      <c r="C542" s="79" t="s">
        <v>4438</v>
      </c>
      <c r="D542" s="2" t="s">
        <v>3244</v>
      </c>
      <c r="E542" s="2" t="s">
        <v>4439</v>
      </c>
      <c r="F542" s="2" t="s">
        <v>4440</v>
      </c>
    </row>
    <row r="543" customFormat="false" ht="15.75" hidden="false" customHeight="false" outlineLevel="0" collapsed="false">
      <c r="A543" s="2" t="n">
        <v>27.7858</v>
      </c>
      <c r="B543" s="2" t="n">
        <v>8.7046</v>
      </c>
      <c r="C543" s="79" t="s">
        <v>4441</v>
      </c>
      <c r="D543" s="2" t="s">
        <v>3244</v>
      </c>
      <c r="E543" s="2" t="s">
        <v>4442</v>
      </c>
      <c r="F543" s="2" t="s">
        <v>4443</v>
      </c>
    </row>
    <row r="544" customFormat="false" ht="15.75" hidden="false" customHeight="false" outlineLevel="0" collapsed="false">
      <c r="A544" s="2" t="n">
        <v>6.5623</v>
      </c>
      <c r="B544" s="2" t="n">
        <v>8.5015</v>
      </c>
      <c r="C544" s="79" t="s">
        <v>4444</v>
      </c>
      <c r="D544" s="2" t="s">
        <v>3244</v>
      </c>
      <c r="E544" s="2" t="s">
        <v>4445</v>
      </c>
      <c r="F544" s="2" t="s">
        <v>4446</v>
      </c>
    </row>
    <row r="545" customFormat="false" ht="15.75" hidden="false" customHeight="false" outlineLevel="0" collapsed="false">
      <c r="A545" s="2" t="n">
        <v>74.8741</v>
      </c>
      <c r="B545" s="2" t="n">
        <v>8.4628</v>
      </c>
      <c r="C545" s="79" t="s">
        <v>4447</v>
      </c>
      <c r="D545" s="2" t="s">
        <v>2925</v>
      </c>
      <c r="E545" s="2" t="s">
        <v>4448</v>
      </c>
      <c r="F545" s="2" t="s">
        <v>4449</v>
      </c>
    </row>
    <row r="546" customFormat="false" ht="15.75" hidden="false" customHeight="false" outlineLevel="0" collapsed="false">
      <c r="A546" s="2" t="n">
        <v>38.3434</v>
      </c>
      <c r="B546" s="2" t="n">
        <v>8.39</v>
      </c>
      <c r="C546" s="79" t="s">
        <v>4450</v>
      </c>
      <c r="D546" s="2" t="s">
        <v>3244</v>
      </c>
      <c r="E546" s="2" t="s">
        <v>4451</v>
      </c>
      <c r="F546" s="2" t="s">
        <v>4452</v>
      </c>
    </row>
    <row r="547" customFormat="false" ht="15.75" hidden="false" customHeight="false" outlineLevel="0" collapsed="false">
      <c r="A547" s="2" t="n">
        <v>17.0527</v>
      </c>
      <c r="B547" s="2" t="n">
        <v>8.2422</v>
      </c>
      <c r="C547" s="79" t="s">
        <v>4453</v>
      </c>
      <c r="D547" s="2" t="s">
        <v>3244</v>
      </c>
      <c r="E547" s="2" t="s">
        <v>4454</v>
      </c>
      <c r="F547" s="2" t="s">
        <v>4455</v>
      </c>
    </row>
    <row r="548" customFormat="false" ht="15.75" hidden="false" customHeight="false" outlineLevel="0" collapsed="false">
      <c r="A548" s="2" t="n">
        <v>33.3591</v>
      </c>
      <c r="B548" s="2" t="n">
        <v>8.0098</v>
      </c>
      <c r="C548" s="79" t="s">
        <v>4456</v>
      </c>
      <c r="D548" s="2" t="s">
        <v>3244</v>
      </c>
      <c r="E548" s="2" t="s">
        <v>4457</v>
      </c>
      <c r="F548" s="2" t="s">
        <v>4458</v>
      </c>
    </row>
    <row r="549" customFormat="false" ht="15.75" hidden="false" customHeight="false" outlineLevel="0" collapsed="false">
      <c r="A549" s="2" t="n">
        <v>17.8953</v>
      </c>
      <c r="B549" s="2" t="n">
        <v>8.0085</v>
      </c>
      <c r="C549" s="79" t="s">
        <v>4459</v>
      </c>
      <c r="D549" s="2" t="s">
        <v>3244</v>
      </c>
      <c r="E549" s="2" t="s">
        <v>4460</v>
      </c>
      <c r="F549" s="2" t="s">
        <v>4461</v>
      </c>
    </row>
    <row r="550" customFormat="false" ht="15.75" hidden="false" customHeight="false" outlineLevel="0" collapsed="false">
      <c r="A550" s="2" t="n">
        <v>8.0197</v>
      </c>
      <c r="B550" s="2" t="n">
        <v>7.944</v>
      </c>
      <c r="C550" s="79" t="s">
        <v>4462</v>
      </c>
      <c r="D550" s="2" t="s">
        <v>3244</v>
      </c>
      <c r="E550" s="2" t="s">
        <v>4463</v>
      </c>
      <c r="F550" s="2" t="s">
        <v>4464</v>
      </c>
    </row>
    <row r="551" customFormat="false" ht="15.75" hidden="false" customHeight="false" outlineLevel="0" collapsed="false">
      <c r="A551" s="2" t="n">
        <v>1.0342</v>
      </c>
      <c r="B551" s="2" t="n">
        <v>7.9277</v>
      </c>
      <c r="C551" s="79" t="s">
        <v>4465</v>
      </c>
      <c r="D551" s="2" t="s">
        <v>3244</v>
      </c>
      <c r="E551" s="2" t="s">
        <v>4466</v>
      </c>
      <c r="F551" s="2" t="s">
        <v>4467</v>
      </c>
    </row>
    <row r="552" customFormat="false" ht="15.75" hidden="false" customHeight="false" outlineLevel="0" collapsed="false">
      <c r="A552" s="2" t="n">
        <v>23.0889</v>
      </c>
      <c r="B552" s="2" t="n">
        <v>7.8952</v>
      </c>
      <c r="C552" s="79" t="s">
        <v>4468</v>
      </c>
      <c r="D552" s="2" t="s">
        <v>3244</v>
      </c>
      <c r="E552" s="2" t="s">
        <v>4469</v>
      </c>
      <c r="F552" s="2" t="s">
        <v>4470</v>
      </c>
    </row>
    <row r="553" customFormat="false" ht="15.75" hidden="false" customHeight="false" outlineLevel="0" collapsed="false">
      <c r="A553" s="2" t="n">
        <v>5.609</v>
      </c>
      <c r="B553" s="2" t="n">
        <v>7.8941</v>
      </c>
      <c r="C553" s="79" t="s">
        <v>4471</v>
      </c>
      <c r="D553" s="2" t="s">
        <v>3244</v>
      </c>
      <c r="E553" s="2" t="s">
        <v>4472</v>
      </c>
      <c r="F553" s="2" t="s">
        <v>4473</v>
      </c>
    </row>
    <row r="554" customFormat="false" ht="15.75" hidden="false" customHeight="false" outlineLevel="0" collapsed="false">
      <c r="A554" s="2" t="n">
        <v>17.4961</v>
      </c>
      <c r="B554" s="2" t="n">
        <v>7.888</v>
      </c>
      <c r="C554" s="79" t="s">
        <v>4474</v>
      </c>
      <c r="D554" s="2" t="s">
        <v>3244</v>
      </c>
      <c r="E554" s="2" t="s">
        <v>4475</v>
      </c>
      <c r="F554" s="2" t="s">
        <v>4476</v>
      </c>
    </row>
    <row r="555" customFormat="false" ht="15.75" hidden="false" customHeight="false" outlineLevel="0" collapsed="false">
      <c r="A555" s="2" t="n">
        <v>5.9941</v>
      </c>
      <c r="B555" s="2" t="n">
        <v>7.8449</v>
      </c>
      <c r="C555" s="79" t="s">
        <v>4477</v>
      </c>
      <c r="D555" s="2" t="s">
        <v>3244</v>
      </c>
      <c r="E555" s="2" t="s">
        <v>4478</v>
      </c>
      <c r="F555" s="2" t="s">
        <v>4479</v>
      </c>
    </row>
    <row r="556" customFormat="false" ht="15.75" hidden="false" customHeight="false" outlineLevel="0" collapsed="false">
      <c r="A556" s="2" t="n">
        <v>54.4987</v>
      </c>
      <c r="B556" s="2" t="n">
        <v>7.7894</v>
      </c>
      <c r="C556" s="79" t="s">
        <v>4480</v>
      </c>
      <c r="D556" s="2" t="s">
        <v>3244</v>
      </c>
      <c r="E556" s="2" t="s">
        <v>4481</v>
      </c>
      <c r="F556" s="2" t="s">
        <v>4482</v>
      </c>
    </row>
    <row r="557" customFormat="false" ht="15.75" hidden="false" customHeight="false" outlineLevel="0" collapsed="false">
      <c r="A557" s="2" t="n">
        <v>28.4477</v>
      </c>
      <c r="B557" s="2" t="n">
        <v>7.764</v>
      </c>
      <c r="C557" s="79" t="s">
        <v>4483</v>
      </c>
      <c r="D557" s="2" t="s">
        <v>2925</v>
      </c>
      <c r="E557" s="2" t="s">
        <v>4484</v>
      </c>
      <c r="F557" s="2" t="s">
        <v>4485</v>
      </c>
    </row>
    <row r="558" customFormat="false" ht="15.75" hidden="false" customHeight="false" outlineLevel="0" collapsed="false">
      <c r="A558" s="2" t="n">
        <v>2.1853</v>
      </c>
      <c r="B558" s="2" t="n">
        <v>7.7291</v>
      </c>
      <c r="C558" s="79" t="s">
        <v>4486</v>
      </c>
      <c r="D558" s="2" t="s">
        <v>3244</v>
      </c>
      <c r="E558" s="2" t="s">
        <v>4487</v>
      </c>
      <c r="F558" s="2" t="s">
        <v>4488</v>
      </c>
    </row>
    <row r="559" customFormat="false" ht="15.75" hidden="false" customHeight="false" outlineLevel="0" collapsed="false">
      <c r="A559" s="2" t="n">
        <v>44.907</v>
      </c>
      <c r="B559" s="2" t="n">
        <v>7.7273</v>
      </c>
      <c r="C559" s="79" t="s">
        <v>4489</v>
      </c>
      <c r="D559" s="2" t="s">
        <v>3244</v>
      </c>
      <c r="E559" s="2" t="s">
        <v>4490</v>
      </c>
      <c r="F559" s="2" t="s">
        <v>4491</v>
      </c>
    </row>
    <row r="560" customFormat="false" ht="15.75" hidden="false" customHeight="false" outlineLevel="0" collapsed="false">
      <c r="A560" s="2" t="n">
        <v>14.6651</v>
      </c>
      <c r="B560" s="2" t="n">
        <v>7.65</v>
      </c>
      <c r="C560" s="79" t="s">
        <v>4492</v>
      </c>
      <c r="D560" s="2" t="s">
        <v>3244</v>
      </c>
      <c r="E560" s="2" t="s">
        <v>4493</v>
      </c>
      <c r="F560" s="2" t="s">
        <v>4494</v>
      </c>
    </row>
    <row r="561" customFormat="false" ht="15.75" hidden="false" customHeight="false" outlineLevel="0" collapsed="false">
      <c r="A561" s="2" t="n">
        <v>2.2098</v>
      </c>
      <c r="B561" s="2" t="n">
        <v>7.5396</v>
      </c>
      <c r="C561" s="79" t="s">
        <v>4495</v>
      </c>
      <c r="D561" s="2" t="s">
        <v>3244</v>
      </c>
      <c r="E561" s="2" t="s">
        <v>4496</v>
      </c>
      <c r="F561" s="2" t="s">
        <v>4497</v>
      </c>
    </row>
    <row r="562" customFormat="false" ht="15.75" hidden="false" customHeight="false" outlineLevel="0" collapsed="false">
      <c r="A562" s="2" t="n">
        <v>39.6421</v>
      </c>
      <c r="B562" s="2" t="n">
        <v>7.4938</v>
      </c>
      <c r="C562" s="79" t="s">
        <v>4498</v>
      </c>
      <c r="D562" s="2" t="s">
        <v>3244</v>
      </c>
      <c r="E562" s="2" t="s">
        <v>4499</v>
      </c>
      <c r="F562" s="2" t="s">
        <v>4500</v>
      </c>
    </row>
    <row r="563" customFormat="false" ht="15.75" hidden="false" customHeight="false" outlineLevel="0" collapsed="false">
      <c r="A563" s="2" t="n">
        <v>39.6569</v>
      </c>
      <c r="B563" s="2" t="n">
        <v>7.4202</v>
      </c>
      <c r="C563" s="79" t="s">
        <v>4501</v>
      </c>
      <c r="D563" s="2" t="s">
        <v>3244</v>
      </c>
      <c r="E563" s="2" t="s">
        <v>4502</v>
      </c>
      <c r="F563" s="2" t="s">
        <v>4503</v>
      </c>
    </row>
    <row r="564" customFormat="false" ht="15.75" hidden="false" customHeight="false" outlineLevel="0" collapsed="false">
      <c r="A564" s="2" t="n">
        <v>36.3207</v>
      </c>
      <c r="B564" s="2" t="n">
        <v>7.2917</v>
      </c>
      <c r="C564" s="79" t="s">
        <v>4504</v>
      </c>
      <c r="D564" s="2" t="s">
        <v>3244</v>
      </c>
      <c r="E564" s="2" t="s">
        <v>4505</v>
      </c>
      <c r="F564" s="2" t="s">
        <v>4506</v>
      </c>
    </row>
    <row r="565" customFormat="false" ht="15.75" hidden="false" customHeight="false" outlineLevel="0" collapsed="false">
      <c r="A565" s="2" t="n">
        <v>9.6459</v>
      </c>
      <c r="B565" s="2" t="n">
        <v>7.2697</v>
      </c>
      <c r="C565" s="79" t="s">
        <v>4507</v>
      </c>
      <c r="D565" s="2" t="s">
        <v>3244</v>
      </c>
      <c r="E565" s="2" t="s">
        <v>4508</v>
      </c>
      <c r="F565" s="2" t="s">
        <v>4509</v>
      </c>
    </row>
    <row r="566" customFormat="false" ht="15.75" hidden="false" customHeight="false" outlineLevel="0" collapsed="false">
      <c r="A566" s="2" t="n">
        <v>20.6705</v>
      </c>
      <c r="B566" s="2" t="n">
        <v>7.2323</v>
      </c>
      <c r="C566" s="79" t="s">
        <v>4510</v>
      </c>
      <c r="D566" s="2" t="s">
        <v>3244</v>
      </c>
      <c r="E566" s="2" t="s">
        <v>4511</v>
      </c>
      <c r="F566" s="2" t="s">
        <v>4512</v>
      </c>
    </row>
    <row r="567" customFormat="false" ht="15.75" hidden="false" customHeight="false" outlineLevel="0" collapsed="false">
      <c r="A567" s="2" t="n">
        <v>9.4933</v>
      </c>
      <c r="B567" s="2" t="n">
        <v>7.1355</v>
      </c>
      <c r="C567" s="79" t="s">
        <v>4513</v>
      </c>
      <c r="D567" s="2" t="s">
        <v>3244</v>
      </c>
      <c r="E567" s="2" t="s">
        <v>4514</v>
      </c>
      <c r="F567" s="2" t="s">
        <v>4515</v>
      </c>
    </row>
    <row r="568" customFormat="false" ht="15.75" hidden="false" customHeight="false" outlineLevel="0" collapsed="false">
      <c r="A568" s="2" t="n">
        <v>18.2962</v>
      </c>
      <c r="B568" s="2" t="n">
        <v>6.9692</v>
      </c>
      <c r="C568" s="79" t="s">
        <v>4516</v>
      </c>
      <c r="D568" s="2" t="s">
        <v>3244</v>
      </c>
      <c r="E568" s="2" t="s">
        <v>4517</v>
      </c>
      <c r="F568" s="2" t="s">
        <v>4518</v>
      </c>
    </row>
    <row r="569" customFormat="false" ht="15.75" hidden="false" customHeight="false" outlineLevel="0" collapsed="false">
      <c r="A569" s="2" t="n">
        <v>24.9174</v>
      </c>
      <c r="B569" s="2" t="n">
        <v>6.9445</v>
      </c>
      <c r="C569" s="79" t="s">
        <v>4519</v>
      </c>
      <c r="D569" s="2" t="s">
        <v>3244</v>
      </c>
      <c r="E569" s="2" t="s">
        <v>4520</v>
      </c>
      <c r="F569" s="2" t="s">
        <v>4521</v>
      </c>
    </row>
    <row r="570" customFormat="false" ht="15.75" hidden="false" customHeight="false" outlineLevel="0" collapsed="false">
      <c r="A570" s="2" t="n">
        <v>3.4868</v>
      </c>
      <c r="B570" s="2" t="n">
        <v>6.7775</v>
      </c>
      <c r="C570" s="79" t="s">
        <v>4522</v>
      </c>
      <c r="D570" s="2" t="s">
        <v>3244</v>
      </c>
      <c r="E570" s="2" t="s">
        <v>4523</v>
      </c>
      <c r="F570" s="2" t="s">
        <v>4524</v>
      </c>
    </row>
    <row r="571" customFormat="false" ht="15.75" hidden="false" customHeight="false" outlineLevel="0" collapsed="false">
      <c r="A571" s="2" t="n">
        <v>9.7917</v>
      </c>
      <c r="B571" s="2" t="n">
        <v>6.7515</v>
      </c>
      <c r="C571" s="79" t="s">
        <v>4525</v>
      </c>
      <c r="D571" s="2" t="s">
        <v>3244</v>
      </c>
      <c r="E571" s="2" t="s">
        <v>4526</v>
      </c>
      <c r="F571" s="2" t="s">
        <v>4527</v>
      </c>
    </row>
    <row r="572" customFormat="false" ht="15.75" hidden="false" customHeight="false" outlineLevel="0" collapsed="false">
      <c r="A572" s="2" t="n">
        <v>23.0145</v>
      </c>
      <c r="B572" s="2" t="n">
        <v>6.6818</v>
      </c>
      <c r="C572" s="79" t="s">
        <v>4528</v>
      </c>
      <c r="D572" s="2" t="s">
        <v>3244</v>
      </c>
      <c r="E572" s="2" t="s">
        <v>4529</v>
      </c>
      <c r="F572" s="2" t="s">
        <v>4530</v>
      </c>
    </row>
    <row r="573" customFormat="false" ht="15.75" hidden="false" customHeight="false" outlineLevel="0" collapsed="false">
      <c r="A573" s="2" t="n">
        <v>14.7797</v>
      </c>
      <c r="B573" s="2" t="n">
        <v>6.5481</v>
      </c>
      <c r="C573" s="79" t="s">
        <v>4531</v>
      </c>
      <c r="D573" s="2" t="s">
        <v>3244</v>
      </c>
      <c r="E573" s="2" t="s">
        <v>4532</v>
      </c>
      <c r="F573" s="2" t="s">
        <v>4533</v>
      </c>
    </row>
    <row r="574" customFormat="false" ht="15.75" hidden="false" customHeight="false" outlineLevel="0" collapsed="false">
      <c r="A574" s="2" t="n">
        <v>71.6226</v>
      </c>
      <c r="B574" s="2" t="n">
        <v>6.497</v>
      </c>
      <c r="C574" s="79" t="s">
        <v>4534</v>
      </c>
      <c r="D574" s="2" t="s">
        <v>3244</v>
      </c>
      <c r="E574" s="2" t="s">
        <v>4535</v>
      </c>
      <c r="F574" s="2" t="s">
        <v>4536</v>
      </c>
    </row>
    <row r="575" customFormat="false" ht="15.75" hidden="false" customHeight="false" outlineLevel="0" collapsed="false">
      <c r="A575" s="2" t="n">
        <v>88.7103</v>
      </c>
      <c r="B575" s="2" t="n">
        <v>6.4209</v>
      </c>
      <c r="C575" s="79" t="s">
        <v>4537</v>
      </c>
      <c r="D575" s="2" t="s">
        <v>2925</v>
      </c>
      <c r="E575" s="2" t="s">
        <v>4538</v>
      </c>
      <c r="F575" s="2" t="s">
        <v>4539</v>
      </c>
    </row>
    <row r="576" customFormat="false" ht="15.75" hidden="false" customHeight="false" outlineLevel="0" collapsed="false">
      <c r="A576" s="2" t="n">
        <v>46.7426</v>
      </c>
      <c r="B576" s="2" t="n">
        <v>6.3862</v>
      </c>
      <c r="C576" s="79" t="s">
        <v>4540</v>
      </c>
      <c r="D576" s="2" t="s">
        <v>3244</v>
      </c>
      <c r="E576" s="2" t="s">
        <v>4541</v>
      </c>
      <c r="F576" s="2" t="s">
        <v>4542</v>
      </c>
    </row>
    <row r="577" customFormat="false" ht="15.75" hidden="false" customHeight="false" outlineLevel="0" collapsed="false">
      <c r="A577" s="2" t="n">
        <v>27.0323</v>
      </c>
      <c r="B577" s="2" t="n">
        <v>6.3124</v>
      </c>
      <c r="C577" s="79" t="s">
        <v>4543</v>
      </c>
      <c r="D577" s="2" t="s">
        <v>3244</v>
      </c>
      <c r="E577" s="2" t="s">
        <v>4544</v>
      </c>
      <c r="F577" s="2" t="s">
        <v>4545</v>
      </c>
    </row>
    <row r="578" customFormat="false" ht="15.75" hidden="false" customHeight="false" outlineLevel="0" collapsed="false">
      <c r="A578" s="2" t="n">
        <v>23.5753</v>
      </c>
      <c r="B578" s="2" t="n">
        <v>6.2034</v>
      </c>
      <c r="C578" s="79" t="s">
        <v>4546</v>
      </c>
      <c r="D578" s="2" t="s">
        <v>3244</v>
      </c>
      <c r="E578" s="2" t="s">
        <v>4547</v>
      </c>
      <c r="F578" s="2" t="s">
        <v>4548</v>
      </c>
    </row>
    <row r="579" customFormat="false" ht="15.75" hidden="false" customHeight="false" outlineLevel="0" collapsed="false">
      <c r="A579" s="2" t="n">
        <v>35.0568</v>
      </c>
      <c r="B579" s="2" t="n">
        <v>6.1571</v>
      </c>
      <c r="C579" s="79" t="s">
        <v>4549</v>
      </c>
      <c r="D579" s="2" t="s">
        <v>3244</v>
      </c>
      <c r="E579" s="2" t="s">
        <v>4550</v>
      </c>
      <c r="F579" s="2" t="s">
        <v>4551</v>
      </c>
    </row>
    <row r="580" customFormat="false" ht="15.75" hidden="false" customHeight="false" outlineLevel="0" collapsed="false">
      <c r="A580" s="2" t="n">
        <v>36.5319</v>
      </c>
      <c r="B580" s="2" t="n">
        <v>6.0665</v>
      </c>
      <c r="C580" s="79" t="s">
        <v>4552</v>
      </c>
      <c r="D580" s="2" t="s">
        <v>3244</v>
      </c>
      <c r="E580" s="2" t="s">
        <v>4553</v>
      </c>
      <c r="F580" s="2" t="s">
        <v>4554</v>
      </c>
    </row>
    <row r="581" customFormat="false" ht="15.75" hidden="false" customHeight="false" outlineLevel="0" collapsed="false">
      <c r="A581" s="2" t="n">
        <v>26.9387</v>
      </c>
      <c r="B581" s="2" t="n">
        <v>6.0419</v>
      </c>
      <c r="C581" s="79" t="s">
        <v>4555</v>
      </c>
      <c r="D581" s="2" t="s">
        <v>3244</v>
      </c>
      <c r="E581" s="2" t="s">
        <v>4556</v>
      </c>
      <c r="F581" s="2" t="s">
        <v>4557</v>
      </c>
    </row>
    <row r="582" customFormat="false" ht="15.75" hidden="false" customHeight="false" outlineLevel="0" collapsed="false">
      <c r="A582" s="2" t="n">
        <v>17.515</v>
      </c>
      <c r="B582" s="2" t="n">
        <v>6.0326</v>
      </c>
      <c r="C582" s="79" t="s">
        <v>4558</v>
      </c>
      <c r="D582" s="2" t="s">
        <v>3244</v>
      </c>
      <c r="E582" s="2" t="s">
        <v>4559</v>
      </c>
      <c r="F582" s="2" t="s">
        <v>4560</v>
      </c>
    </row>
    <row r="583" customFormat="false" ht="15.75" hidden="false" customHeight="false" outlineLevel="0" collapsed="false">
      <c r="A583" s="2" t="n">
        <v>16.4773</v>
      </c>
      <c r="B583" s="2" t="n">
        <v>5.923</v>
      </c>
      <c r="C583" s="79" t="s">
        <v>4561</v>
      </c>
      <c r="D583" s="2" t="s">
        <v>3244</v>
      </c>
      <c r="E583" s="2" t="s">
        <v>4562</v>
      </c>
      <c r="F583" s="2" t="s">
        <v>4563</v>
      </c>
    </row>
    <row r="584" customFormat="false" ht="15.75" hidden="false" customHeight="false" outlineLevel="0" collapsed="false">
      <c r="A584" s="2" t="n">
        <v>44.5029</v>
      </c>
      <c r="B584" s="2" t="n">
        <v>5.8091</v>
      </c>
      <c r="C584" s="79" t="s">
        <v>4564</v>
      </c>
      <c r="D584" s="2" t="s">
        <v>3244</v>
      </c>
      <c r="E584" s="2" t="s">
        <v>4565</v>
      </c>
      <c r="F584" s="2" t="s">
        <v>4566</v>
      </c>
    </row>
    <row r="585" customFormat="false" ht="15.75" hidden="false" customHeight="false" outlineLevel="0" collapsed="false">
      <c r="A585" s="2" t="n">
        <v>53.4403</v>
      </c>
      <c r="B585" s="2" t="n">
        <v>5.7594</v>
      </c>
      <c r="C585" s="79" t="s">
        <v>4567</v>
      </c>
      <c r="D585" s="2" t="s">
        <v>3244</v>
      </c>
      <c r="E585" s="2" t="s">
        <v>4568</v>
      </c>
      <c r="F585" s="2" t="s">
        <v>4569</v>
      </c>
    </row>
    <row r="586" customFormat="false" ht="15.75" hidden="false" customHeight="false" outlineLevel="0" collapsed="false">
      <c r="A586" s="2" t="n">
        <v>6.8381</v>
      </c>
      <c r="B586" s="2" t="n">
        <v>5.7466</v>
      </c>
      <c r="C586" s="79" t="s">
        <v>4570</v>
      </c>
      <c r="D586" s="2" t="s">
        <v>3244</v>
      </c>
      <c r="E586" s="2" t="s">
        <v>4571</v>
      </c>
      <c r="F586" s="2" t="s">
        <v>4572</v>
      </c>
    </row>
    <row r="587" customFormat="false" ht="15.75" hidden="false" customHeight="false" outlineLevel="0" collapsed="false">
      <c r="A587" s="2" t="n">
        <v>9.8845</v>
      </c>
      <c r="B587" s="2" t="n">
        <v>5.6947</v>
      </c>
      <c r="C587" s="79" t="s">
        <v>4573</v>
      </c>
      <c r="D587" s="2" t="s">
        <v>3244</v>
      </c>
      <c r="E587" s="2" t="s">
        <v>4574</v>
      </c>
      <c r="F587" s="2" t="s">
        <v>4575</v>
      </c>
    </row>
    <row r="588" customFormat="false" ht="15.75" hidden="false" customHeight="false" outlineLevel="0" collapsed="false">
      <c r="A588" s="2" t="n">
        <v>22.7945</v>
      </c>
      <c r="B588" s="2" t="n">
        <v>5.6636</v>
      </c>
      <c r="C588" s="79" t="s">
        <v>4576</v>
      </c>
      <c r="D588" s="2" t="s">
        <v>3244</v>
      </c>
      <c r="E588" s="2" t="s">
        <v>4577</v>
      </c>
      <c r="F588" s="2" t="s">
        <v>4578</v>
      </c>
    </row>
    <row r="589" customFormat="false" ht="15.75" hidden="false" customHeight="false" outlineLevel="0" collapsed="false">
      <c r="A589" s="2" t="n">
        <v>4.7876</v>
      </c>
      <c r="B589" s="2" t="n">
        <v>5.5325</v>
      </c>
      <c r="C589" s="79" t="s">
        <v>4579</v>
      </c>
      <c r="D589" s="2" t="s">
        <v>3244</v>
      </c>
      <c r="E589" s="2" t="s">
        <v>4580</v>
      </c>
      <c r="F589" s="2" t="s">
        <v>4581</v>
      </c>
    </row>
    <row r="590" customFormat="false" ht="15.75" hidden="false" customHeight="false" outlineLevel="0" collapsed="false">
      <c r="A590" s="2" t="n">
        <v>0.7457</v>
      </c>
      <c r="B590" s="2" t="n">
        <v>5.5082</v>
      </c>
      <c r="C590" s="79" t="s">
        <v>4582</v>
      </c>
      <c r="D590" s="2" t="s">
        <v>3244</v>
      </c>
      <c r="E590" s="2" t="s">
        <v>4583</v>
      </c>
      <c r="F590" s="2" t="s">
        <v>4584</v>
      </c>
    </row>
    <row r="591" customFormat="false" ht="15.75" hidden="false" customHeight="false" outlineLevel="0" collapsed="false">
      <c r="A591" s="2" t="n">
        <v>36.9482</v>
      </c>
      <c r="B591" s="2" t="n">
        <v>5.4661</v>
      </c>
      <c r="C591" s="79" t="s">
        <v>4585</v>
      </c>
      <c r="D591" s="2" t="s">
        <v>3244</v>
      </c>
      <c r="E591" s="2" t="s">
        <v>4586</v>
      </c>
      <c r="F591" s="2" t="s">
        <v>4587</v>
      </c>
    </row>
    <row r="592" customFormat="false" ht="15.75" hidden="false" customHeight="false" outlineLevel="0" collapsed="false">
      <c r="A592" s="2" t="n">
        <v>9.6659</v>
      </c>
      <c r="B592" s="2" t="n">
        <v>5.2899</v>
      </c>
      <c r="C592" s="79" t="s">
        <v>4588</v>
      </c>
      <c r="D592" s="2" t="s">
        <v>3244</v>
      </c>
      <c r="E592" s="2" t="s">
        <v>4589</v>
      </c>
      <c r="F592" s="2" t="s">
        <v>4590</v>
      </c>
    </row>
    <row r="593" customFormat="false" ht="15.75" hidden="false" customHeight="false" outlineLevel="0" collapsed="false">
      <c r="A593" s="2" t="n">
        <v>0.7455</v>
      </c>
      <c r="B593" s="2" t="n">
        <v>5.283</v>
      </c>
      <c r="C593" s="79" t="s">
        <v>4591</v>
      </c>
      <c r="D593" s="2" t="s">
        <v>3244</v>
      </c>
      <c r="E593" s="2" t="s">
        <v>4592</v>
      </c>
      <c r="F593" s="2" t="s">
        <v>4593</v>
      </c>
    </row>
    <row r="594" customFormat="false" ht="15.75" hidden="false" customHeight="false" outlineLevel="0" collapsed="false">
      <c r="A594" s="2" t="n">
        <v>16.2516</v>
      </c>
      <c r="B594" s="2" t="n">
        <v>5.2457</v>
      </c>
      <c r="C594" s="79" t="s">
        <v>4594</v>
      </c>
      <c r="D594" s="2" t="s">
        <v>3244</v>
      </c>
      <c r="E594" s="2" t="s">
        <v>4595</v>
      </c>
      <c r="F594" s="2" t="s">
        <v>4596</v>
      </c>
    </row>
    <row r="595" customFormat="false" ht="15.75" hidden="false" customHeight="false" outlineLevel="0" collapsed="false">
      <c r="A595" s="2" t="n">
        <v>8.0288</v>
      </c>
      <c r="B595" s="2" t="n">
        <v>5.2312</v>
      </c>
      <c r="C595" s="79" t="s">
        <v>4597</v>
      </c>
      <c r="D595" s="2" t="s">
        <v>3244</v>
      </c>
      <c r="E595" s="2" t="s">
        <v>4598</v>
      </c>
      <c r="F595" s="2" t="s">
        <v>4599</v>
      </c>
    </row>
    <row r="596" customFormat="false" ht="15.75" hidden="false" customHeight="false" outlineLevel="0" collapsed="false">
      <c r="A596" s="2" t="n">
        <v>26.9407</v>
      </c>
      <c r="B596" s="2" t="n">
        <v>5.1866</v>
      </c>
      <c r="C596" s="79" t="s">
        <v>4600</v>
      </c>
      <c r="D596" s="2" t="s">
        <v>3244</v>
      </c>
      <c r="E596" s="2" t="s">
        <v>4601</v>
      </c>
      <c r="F596" s="2" t="s">
        <v>4602</v>
      </c>
    </row>
    <row r="597" customFormat="false" ht="15.75" hidden="false" customHeight="false" outlineLevel="0" collapsed="false">
      <c r="A597" s="2" t="n">
        <v>22.6329</v>
      </c>
      <c r="B597" s="2" t="n">
        <v>5.1494</v>
      </c>
      <c r="C597" s="79" t="s">
        <v>4603</v>
      </c>
      <c r="D597" s="2" t="s">
        <v>3244</v>
      </c>
      <c r="E597" s="2" t="s">
        <v>4604</v>
      </c>
      <c r="F597" s="2" t="s">
        <v>4605</v>
      </c>
    </row>
    <row r="598" customFormat="false" ht="15.75" hidden="false" customHeight="false" outlineLevel="0" collapsed="false">
      <c r="A598" s="2" t="n">
        <v>24.2798</v>
      </c>
      <c r="B598" s="2" t="n">
        <v>5.1261</v>
      </c>
      <c r="C598" s="79" t="s">
        <v>4606</v>
      </c>
      <c r="D598" s="2" t="s">
        <v>3244</v>
      </c>
      <c r="E598" s="2" t="s">
        <v>4607</v>
      </c>
      <c r="F598" s="2" t="s">
        <v>4608</v>
      </c>
    </row>
    <row r="599" customFormat="false" ht="15.75" hidden="false" customHeight="false" outlineLevel="0" collapsed="false">
      <c r="A599" s="2" t="n">
        <v>20.1527</v>
      </c>
      <c r="B599" s="2" t="n">
        <v>5.0895</v>
      </c>
      <c r="C599" s="79" t="s">
        <v>4609</v>
      </c>
      <c r="D599" s="2" t="s">
        <v>3244</v>
      </c>
      <c r="E599" s="2" t="s">
        <v>4610</v>
      </c>
      <c r="F599" s="2" t="s">
        <v>4611</v>
      </c>
    </row>
    <row r="600" customFormat="false" ht="15.75" hidden="false" customHeight="false" outlineLevel="0" collapsed="false">
      <c r="A600" s="2" t="n">
        <v>21.8525</v>
      </c>
      <c r="B600" s="2" t="n">
        <v>5.0357</v>
      </c>
      <c r="C600" s="79" t="s">
        <v>4612</v>
      </c>
      <c r="D600" s="2" t="s">
        <v>3244</v>
      </c>
      <c r="E600" s="2" t="s">
        <v>4613</v>
      </c>
      <c r="F600" s="2" t="s">
        <v>4614</v>
      </c>
    </row>
    <row r="601" customFormat="false" ht="15.75" hidden="false" customHeight="false" outlineLevel="0" collapsed="false">
      <c r="A601" s="2" t="n">
        <v>41.2883</v>
      </c>
      <c r="B601" s="2" t="n">
        <v>5.0106</v>
      </c>
      <c r="C601" s="79" t="s">
        <v>4615</v>
      </c>
      <c r="D601" s="2" t="s">
        <v>3244</v>
      </c>
      <c r="E601" s="2" t="s">
        <v>4616</v>
      </c>
      <c r="F601" s="2" t="s">
        <v>4617</v>
      </c>
    </row>
    <row r="602" customFormat="false" ht="15.75" hidden="false" customHeight="false" outlineLevel="0" collapsed="false">
      <c r="A602" s="2" t="n">
        <v>15.2592</v>
      </c>
      <c r="B602" s="2" t="n">
        <v>5.0099</v>
      </c>
      <c r="C602" s="79" t="s">
        <v>4618</v>
      </c>
      <c r="D602" s="2" t="s">
        <v>3244</v>
      </c>
      <c r="E602" s="2" t="s">
        <v>4619</v>
      </c>
      <c r="F602" s="2" t="s">
        <v>4620</v>
      </c>
    </row>
    <row r="603" customFormat="false" ht="15.75" hidden="false" customHeight="false" outlineLevel="0" collapsed="false">
      <c r="A603" s="2" t="n">
        <v>9.506</v>
      </c>
      <c r="B603" s="2" t="n">
        <v>4.9661</v>
      </c>
      <c r="C603" s="79" t="s">
        <v>4621</v>
      </c>
      <c r="D603" s="2" t="s">
        <v>3244</v>
      </c>
      <c r="E603" s="2" t="s">
        <v>4622</v>
      </c>
      <c r="F603" s="2" t="s">
        <v>4623</v>
      </c>
    </row>
    <row r="604" customFormat="false" ht="15.75" hidden="false" customHeight="false" outlineLevel="0" collapsed="false">
      <c r="A604" s="2" t="n">
        <v>19.2673</v>
      </c>
      <c r="B604" s="2" t="n">
        <v>4.9251</v>
      </c>
      <c r="C604" s="79" t="s">
        <v>4624</v>
      </c>
      <c r="D604" s="2" t="s">
        <v>3244</v>
      </c>
      <c r="E604" s="2" t="s">
        <v>4625</v>
      </c>
      <c r="F604" s="2" t="s">
        <v>4626</v>
      </c>
    </row>
    <row r="605" customFormat="false" ht="15.75" hidden="false" customHeight="false" outlineLevel="0" collapsed="false">
      <c r="A605" s="2" t="n">
        <v>57.5811</v>
      </c>
      <c r="B605" s="2" t="n">
        <v>4.9134</v>
      </c>
      <c r="C605" s="79" t="s">
        <v>4627</v>
      </c>
      <c r="D605" s="2" t="s">
        <v>3244</v>
      </c>
      <c r="E605" s="2" t="s">
        <v>4628</v>
      </c>
      <c r="F605" s="2" t="s">
        <v>4629</v>
      </c>
    </row>
    <row r="606" customFormat="false" ht="15.75" hidden="false" customHeight="false" outlineLevel="0" collapsed="false">
      <c r="A606" s="2" t="n">
        <v>18.936</v>
      </c>
      <c r="B606" s="2" t="n">
        <v>4.8643</v>
      </c>
      <c r="C606" s="79" t="s">
        <v>4630</v>
      </c>
      <c r="D606" s="2" t="s">
        <v>3244</v>
      </c>
      <c r="E606" s="2" t="s">
        <v>4631</v>
      </c>
      <c r="F606" s="2" t="s">
        <v>4632</v>
      </c>
    </row>
    <row r="607" customFormat="false" ht="15.75" hidden="false" customHeight="false" outlineLevel="0" collapsed="false">
      <c r="A607" s="2" t="n">
        <v>38.6989</v>
      </c>
      <c r="B607" s="2" t="n">
        <v>4.7636</v>
      </c>
      <c r="C607" s="79" t="s">
        <v>4633</v>
      </c>
      <c r="D607" s="2" t="s">
        <v>3244</v>
      </c>
      <c r="E607" s="2" t="s">
        <v>4634</v>
      </c>
      <c r="F607" s="2" t="s">
        <v>4635</v>
      </c>
    </row>
    <row r="608" customFormat="false" ht="15.75" hidden="false" customHeight="false" outlineLevel="0" collapsed="false">
      <c r="A608" s="2" t="n">
        <v>10.2644</v>
      </c>
      <c r="B608" s="2" t="n">
        <v>4.736</v>
      </c>
      <c r="C608" s="79" t="s">
        <v>4636</v>
      </c>
      <c r="D608" s="2" t="s">
        <v>3244</v>
      </c>
      <c r="E608" s="2" t="s">
        <v>4637</v>
      </c>
      <c r="F608" s="2" t="s">
        <v>4638</v>
      </c>
    </row>
    <row r="609" customFormat="false" ht="15.75" hidden="false" customHeight="false" outlineLevel="0" collapsed="false">
      <c r="A609" s="2" t="n">
        <v>42.9426</v>
      </c>
      <c r="B609" s="2" t="n">
        <v>4.6433</v>
      </c>
      <c r="C609" s="79" t="s">
        <v>4639</v>
      </c>
      <c r="D609" s="2" t="s">
        <v>3244</v>
      </c>
      <c r="E609" s="2" t="s">
        <v>4640</v>
      </c>
      <c r="F609" s="2" t="s">
        <v>4641</v>
      </c>
    </row>
    <row r="610" customFormat="false" ht="15.75" hidden="false" customHeight="false" outlineLevel="0" collapsed="false">
      <c r="A610" s="2" t="n">
        <v>16.8763</v>
      </c>
      <c r="B610" s="2" t="n">
        <v>4.5946</v>
      </c>
      <c r="C610" s="79" t="s">
        <v>4642</v>
      </c>
      <c r="D610" s="2" t="s">
        <v>3244</v>
      </c>
      <c r="E610" s="2" t="s">
        <v>4643</v>
      </c>
      <c r="F610" s="2" t="s">
        <v>4644</v>
      </c>
    </row>
    <row r="611" customFormat="false" ht="15.75" hidden="false" customHeight="false" outlineLevel="0" collapsed="false">
      <c r="A611" s="2" t="n">
        <v>48.8443</v>
      </c>
      <c r="B611" s="2" t="n">
        <v>4.5686</v>
      </c>
      <c r="C611" s="79" t="s">
        <v>4645</v>
      </c>
      <c r="D611" s="2" t="s">
        <v>3244</v>
      </c>
      <c r="E611" s="2" t="s">
        <v>4646</v>
      </c>
      <c r="F611" s="2" t="s">
        <v>4647</v>
      </c>
    </row>
    <row r="612" customFormat="false" ht="15.75" hidden="false" customHeight="false" outlineLevel="0" collapsed="false">
      <c r="A612" s="2" t="n">
        <v>13.574</v>
      </c>
      <c r="B612" s="2" t="n">
        <v>4.5557</v>
      </c>
      <c r="C612" s="79" t="s">
        <v>4648</v>
      </c>
      <c r="D612" s="2" t="s">
        <v>3244</v>
      </c>
      <c r="E612" s="2" t="s">
        <v>4649</v>
      </c>
      <c r="F612" s="2" t="s">
        <v>4650</v>
      </c>
    </row>
    <row r="613" customFormat="false" ht="15.75" hidden="false" customHeight="false" outlineLevel="0" collapsed="false">
      <c r="A613" s="2" t="n">
        <v>1.3278</v>
      </c>
      <c r="B613" s="2" t="n">
        <v>4.4735</v>
      </c>
      <c r="C613" s="79" t="s">
        <v>4651</v>
      </c>
      <c r="D613" s="2" t="s">
        <v>3244</v>
      </c>
      <c r="E613" s="2" t="s">
        <v>4652</v>
      </c>
      <c r="F613" s="2" t="s">
        <v>4653</v>
      </c>
    </row>
    <row r="614" customFormat="false" ht="15.75" hidden="false" customHeight="false" outlineLevel="0" collapsed="false">
      <c r="A614" s="2" t="n">
        <v>10.8364</v>
      </c>
      <c r="B614" s="2" t="n">
        <v>4.4267</v>
      </c>
      <c r="C614" s="79" t="s">
        <v>4654</v>
      </c>
      <c r="D614" s="2" t="s">
        <v>3244</v>
      </c>
      <c r="E614" s="2" t="s">
        <v>4655</v>
      </c>
      <c r="F614" s="2" t="s">
        <v>4656</v>
      </c>
    </row>
    <row r="615" customFormat="false" ht="15.75" hidden="false" customHeight="false" outlineLevel="0" collapsed="false">
      <c r="A615" s="2" t="n">
        <v>57.7386</v>
      </c>
      <c r="B615" s="2" t="n">
        <v>4.291</v>
      </c>
      <c r="C615" s="79" t="s">
        <v>4657</v>
      </c>
      <c r="D615" s="2" t="s">
        <v>3244</v>
      </c>
      <c r="E615" s="2" t="s">
        <v>4658</v>
      </c>
      <c r="F615" s="2" t="s">
        <v>4659</v>
      </c>
    </row>
    <row r="616" customFormat="false" ht="15.75" hidden="false" customHeight="false" outlineLevel="0" collapsed="false">
      <c r="A616" s="2" t="n">
        <v>14.6167</v>
      </c>
      <c r="B616" s="2" t="n">
        <v>4.2625</v>
      </c>
      <c r="C616" s="79" t="s">
        <v>4660</v>
      </c>
      <c r="D616" s="2" t="s">
        <v>3244</v>
      </c>
      <c r="E616" s="2" t="s">
        <v>4661</v>
      </c>
      <c r="F616" s="2" t="s">
        <v>4662</v>
      </c>
    </row>
    <row r="617" customFormat="false" ht="15.75" hidden="false" customHeight="false" outlineLevel="0" collapsed="false">
      <c r="A617" s="2" t="n">
        <v>29.8903</v>
      </c>
      <c r="B617" s="2" t="n">
        <v>4.1903</v>
      </c>
      <c r="C617" s="79" t="s">
        <v>4663</v>
      </c>
      <c r="D617" s="2" t="s">
        <v>3244</v>
      </c>
      <c r="E617" s="2" t="s">
        <v>4664</v>
      </c>
      <c r="F617" s="2" t="s">
        <v>4665</v>
      </c>
    </row>
    <row r="618" customFormat="false" ht="15.75" hidden="false" customHeight="false" outlineLevel="0" collapsed="false">
      <c r="A618" s="2" t="n">
        <v>29.2905</v>
      </c>
      <c r="B618" s="2" t="n">
        <v>4.1269</v>
      </c>
      <c r="C618" s="79" t="s">
        <v>4666</v>
      </c>
      <c r="D618" s="2" t="s">
        <v>3244</v>
      </c>
      <c r="E618" s="2" t="s">
        <v>4667</v>
      </c>
      <c r="F618" s="2" t="s">
        <v>4668</v>
      </c>
    </row>
    <row r="619" customFormat="false" ht="15.75" hidden="false" customHeight="false" outlineLevel="0" collapsed="false">
      <c r="A619" s="2" t="n">
        <v>9.3323</v>
      </c>
      <c r="B619" s="2" t="n">
        <v>4.1005</v>
      </c>
      <c r="C619" s="79" t="s">
        <v>4669</v>
      </c>
      <c r="D619" s="2" t="s">
        <v>3244</v>
      </c>
      <c r="E619" s="2" t="s">
        <v>4670</v>
      </c>
      <c r="F619" s="2" t="s">
        <v>4671</v>
      </c>
    </row>
    <row r="620" customFormat="false" ht="15.75" hidden="false" customHeight="false" outlineLevel="0" collapsed="false">
      <c r="A620" s="2" t="n">
        <v>6.2827</v>
      </c>
      <c r="B620" s="2" t="n">
        <v>4.0829</v>
      </c>
      <c r="C620" s="79" t="s">
        <v>4672</v>
      </c>
      <c r="D620" s="2" t="s">
        <v>3244</v>
      </c>
      <c r="E620" s="2" t="s">
        <v>4673</v>
      </c>
      <c r="F620" s="2"/>
    </row>
    <row r="621" customFormat="false" ht="15.75" hidden="false" customHeight="false" outlineLevel="0" collapsed="false">
      <c r="A621" s="2" t="n">
        <v>17.2003</v>
      </c>
      <c r="B621" s="2" t="n">
        <v>4.061</v>
      </c>
      <c r="C621" s="79" t="s">
        <v>4674</v>
      </c>
      <c r="D621" s="2" t="s">
        <v>2925</v>
      </c>
      <c r="E621" s="2" t="s">
        <v>4675</v>
      </c>
      <c r="F621" s="2" t="s">
        <v>4676</v>
      </c>
    </row>
    <row r="622" customFormat="false" ht="15.75" hidden="false" customHeight="false" outlineLevel="0" collapsed="false">
      <c r="A622" s="2" t="n">
        <v>8.4931</v>
      </c>
      <c r="B622" s="2" t="n">
        <v>4.0152</v>
      </c>
      <c r="C622" s="79" t="s">
        <v>4677</v>
      </c>
      <c r="D622" s="2" t="s">
        <v>3244</v>
      </c>
      <c r="E622" s="2" t="s">
        <v>4678</v>
      </c>
      <c r="F622" s="2" t="s">
        <v>4679</v>
      </c>
    </row>
    <row r="623" customFormat="false" ht="15.75" hidden="false" customHeight="false" outlineLevel="0" collapsed="false">
      <c r="A623" s="2" t="n">
        <v>43.8307</v>
      </c>
      <c r="B623" s="2" t="n">
        <v>3.8907</v>
      </c>
      <c r="C623" s="79" t="s">
        <v>4680</v>
      </c>
      <c r="D623" s="2" t="s">
        <v>3244</v>
      </c>
      <c r="E623" s="2" t="s">
        <v>4681</v>
      </c>
      <c r="F623" s="2" t="s">
        <v>4682</v>
      </c>
    </row>
    <row r="624" customFormat="false" ht="15.75" hidden="false" customHeight="false" outlineLevel="0" collapsed="false">
      <c r="A624" s="2" t="n">
        <v>47.0612</v>
      </c>
      <c r="B624" s="2" t="n">
        <v>3.8473</v>
      </c>
      <c r="C624" s="79" t="s">
        <v>4683</v>
      </c>
      <c r="D624" s="2" t="s">
        <v>3244</v>
      </c>
      <c r="E624" s="2" t="s">
        <v>4684</v>
      </c>
      <c r="F624" s="2" t="s">
        <v>4685</v>
      </c>
    </row>
    <row r="625" customFormat="false" ht="15.75" hidden="false" customHeight="false" outlineLevel="0" collapsed="false">
      <c r="A625" s="2" t="n">
        <v>59.0248</v>
      </c>
      <c r="B625" s="2" t="n">
        <v>3.5453</v>
      </c>
      <c r="C625" s="79" t="s">
        <v>4686</v>
      </c>
      <c r="D625" s="2" t="s">
        <v>3244</v>
      </c>
      <c r="E625" s="2" t="s">
        <v>4687</v>
      </c>
      <c r="F625" s="2" t="s">
        <v>4688</v>
      </c>
    </row>
    <row r="626" customFormat="false" ht="15.75" hidden="false" customHeight="false" outlineLevel="0" collapsed="false">
      <c r="A626" s="2" t="n">
        <v>29.5193</v>
      </c>
      <c r="B626" s="2" t="n">
        <v>3.4928</v>
      </c>
      <c r="C626" s="79" t="s">
        <v>4689</v>
      </c>
      <c r="D626" s="2" t="s">
        <v>3244</v>
      </c>
      <c r="E626" s="2" t="s">
        <v>4690</v>
      </c>
      <c r="F626" s="2" t="s">
        <v>4691</v>
      </c>
    </row>
    <row r="627" customFormat="false" ht="15.75" hidden="false" customHeight="false" outlineLevel="0" collapsed="false">
      <c r="A627" s="2" t="n">
        <v>10.7249</v>
      </c>
      <c r="B627" s="2" t="n">
        <v>3.4302</v>
      </c>
      <c r="C627" s="79" t="s">
        <v>4692</v>
      </c>
      <c r="D627" s="2" t="s">
        <v>3244</v>
      </c>
      <c r="E627" s="2" t="s">
        <v>4693</v>
      </c>
      <c r="F627" s="2" t="s">
        <v>4694</v>
      </c>
    </row>
    <row r="628" customFormat="false" ht="15.75" hidden="false" customHeight="false" outlineLevel="0" collapsed="false">
      <c r="A628" s="2" t="n">
        <v>21.3264</v>
      </c>
      <c r="B628" s="2" t="n">
        <v>3.4051</v>
      </c>
      <c r="C628" s="79" t="s">
        <v>4695</v>
      </c>
      <c r="D628" s="2" t="s">
        <v>3244</v>
      </c>
      <c r="E628" s="2" t="s">
        <v>4696</v>
      </c>
      <c r="F628" s="2" t="s">
        <v>4697</v>
      </c>
    </row>
    <row r="629" customFormat="false" ht="15.75" hidden="false" customHeight="false" outlineLevel="0" collapsed="false">
      <c r="A629" s="2" t="n">
        <v>11.3882</v>
      </c>
      <c r="B629" s="2" t="n">
        <v>3.3986</v>
      </c>
      <c r="C629" s="79" t="s">
        <v>4698</v>
      </c>
      <c r="D629" s="2" t="s">
        <v>3244</v>
      </c>
      <c r="E629" s="2" t="s">
        <v>4699</v>
      </c>
      <c r="F629" s="2" t="s">
        <v>4700</v>
      </c>
    </row>
    <row r="630" customFormat="false" ht="15.75" hidden="false" customHeight="false" outlineLevel="0" collapsed="false">
      <c r="A630" s="2" t="n">
        <v>15.418</v>
      </c>
      <c r="B630" s="2" t="n">
        <v>3.3966</v>
      </c>
      <c r="C630" s="79" t="s">
        <v>4701</v>
      </c>
      <c r="D630" s="2" t="s">
        <v>3244</v>
      </c>
      <c r="E630" s="2" t="s">
        <v>4702</v>
      </c>
      <c r="F630" s="2" t="s">
        <v>4703</v>
      </c>
    </row>
    <row r="631" customFormat="false" ht="15.75" hidden="false" customHeight="false" outlineLevel="0" collapsed="false">
      <c r="A631" s="2" t="n">
        <v>4.9862</v>
      </c>
      <c r="B631" s="2" t="n">
        <v>3.3509</v>
      </c>
      <c r="C631" s="79" t="s">
        <v>4704</v>
      </c>
      <c r="D631" s="2" t="s">
        <v>3244</v>
      </c>
      <c r="E631" s="2" t="s">
        <v>4705</v>
      </c>
      <c r="F631" s="2"/>
    </row>
    <row r="632" customFormat="false" ht="15.75" hidden="false" customHeight="false" outlineLevel="0" collapsed="false">
      <c r="A632" s="2" t="n">
        <v>7.7991</v>
      </c>
      <c r="B632" s="2" t="n">
        <v>3.3467</v>
      </c>
      <c r="C632" s="79" t="s">
        <v>4706</v>
      </c>
      <c r="D632" s="2" t="s">
        <v>3244</v>
      </c>
      <c r="E632" s="2" t="s">
        <v>4707</v>
      </c>
      <c r="F632" s="2" t="s">
        <v>4708</v>
      </c>
    </row>
    <row r="633" customFormat="false" ht="15.75" hidden="false" customHeight="false" outlineLevel="0" collapsed="false">
      <c r="A633" s="2" t="n">
        <v>6.4733</v>
      </c>
      <c r="B633" s="2" t="n">
        <v>3.3384</v>
      </c>
      <c r="C633" s="79" t="s">
        <v>4709</v>
      </c>
      <c r="D633" s="2" t="s">
        <v>3244</v>
      </c>
      <c r="E633" s="2" t="s">
        <v>4710</v>
      </c>
      <c r="F633" s="2" t="s">
        <v>4711</v>
      </c>
    </row>
    <row r="634" customFormat="false" ht="15.75" hidden="false" customHeight="false" outlineLevel="0" collapsed="false">
      <c r="A634" s="2" t="n">
        <v>2.2735</v>
      </c>
      <c r="B634" s="2" t="n">
        <v>3.3267</v>
      </c>
      <c r="C634" s="79" t="s">
        <v>4712</v>
      </c>
      <c r="D634" s="2" t="s">
        <v>3244</v>
      </c>
      <c r="E634" s="2" t="s">
        <v>4713</v>
      </c>
      <c r="F634" s="2" t="s">
        <v>4714</v>
      </c>
    </row>
    <row r="635" customFormat="false" ht="15.75" hidden="false" customHeight="false" outlineLevel="0" collapsed="false">
      <c r="A635" s="2" t="n">
        <v>12.4777</v>
      </c>
      <c r="B635" s="2" t="n">
        <v>3.252</v>
      </c>
      <c r="C635" s="79" t="s">
        <v>4715</v>
      </c>
      <c r="D635" s="2" t="s">
        <v>3244</v>
      </c>
      <c r="E635" s="2" t="s">
        <v>4716</v>
      </c>
      <c r="F635" s="2" t="s">
        <v>4717</v>
      </c>
    </row>
    <row r="636" customFormat="false" ht="15.75" hidden="false" customHeight="false" outlineLevel="0" collapsed="false">
      <c r="A636" s="2" t="n">
        <v>3.5134</v>
      </c>
      <c r="B636" s="2" t="n">
        <v>3.1329</v>
      </c>
      <c r="C636" s="79" t="s">
        <v>4718</v>
      </c>
      <c r="D636" s="2" t="s">
        <v>3244</v>
      </c>
      <c r="E636" s="2" t="s">
        <v>4719</v>
      </c>
      <c r="F636" s="2" t="s">
        <v>4720</v>
      </c>
    </row>
    <row r="637" customFormat="false" ht="15.75" hidden="false" customHeight="false" outlineLevel="0" collapsed="false">
      <c r="A637" s="2" t="n">
        <v>2.0608</v>
      </c>
      <c r="B637" s="2" t="n">
        <v>3.0628</v>
      </c>
      <c r="C637" s="79" t="s">
        <v>4721</v>
      </c>
      <c r="D637" s="2" t="s">
        <v>3244</v>
      </c>
      <c r="E637" s="2" t="s">
        <v>4722</v>
      </c>
      <c r="F637" s="2"/>
    </row>
    <row r="638" customFormat="false" ht="15.75" hidden="false" customHeight="false" outlineLevel="0" collapsed="false">
      <c r="A638" s="2" t="n">
        <v>34.0713</v>
      </c>
      <c r="B638" s="2" t="n">
        <v>3.0067</v>
      </c>
      <c r="C638" s="79" t="s">
        <v>4723</v>
      </c>
      <c r="D638" s="2" t="s">
        <v>3244</v>
      </c>
      <c r="E638" s="2" t="s">
        <v>4724</v>
      </c>
      <c r="F638" s="2" t="s">
        <v>4725</v>
      </c>
    </row>
    <row r="639" customFormat="false" ht="15.75" hidden="false" customHeight="false" outlineLevel="0" collapsed="false">
      <c r="A639" s="2" t="n">
        <v>32.4002</v>
      </c>
      <c r="B639" s="2" t="n">
        <v>2.9874</v>
      </c>
      <c r="C639" s="79" t="s">
        <v>4726</v>
      </c>
      <c r="D639" s="2" t="s">
        <v>3244</v>
      </c>
      <c r="E639" s="2" t="s">
        <v>4727</v>
      </c>
      <c r="F639" s="2" t="s">
        <v>4728</v>
      </c>
    </row>
    <row r="640" customFormat="false" ht="15.75" hidden="false" customHeight="false" outlineLevel="0" collapsed="false">
      <c r="A640" s="2" t="n">
        <v>30.0244</v>
      </c>
      <c r="B640" s="2" t="n">
        <v>2.987</v>
      </c>
      <c r="C640" s="79" t="s">
        <v>4729</v>
      </c>
      <c r="D640" s="2" t="s">
        <v>3244</v>
      </c>
      <c r="E640" s="2" t="s">
        <v>4730</v>
      </c>
      <c r="F640" s="2" t="s">
        <v>4731</v>
      </c>
    </row>
    <row r="641" customFormat="false" ht="15.75" hidden="false" customHeight="false" outlineLevel="0" collapsed="false">
      <c r="A641" s="2" t="n">
        <v>49.2431</v>
      </c>
      <c r="B641" s="2" t="n">
        <v>2.9646</v>
      </c>
      <c r="C641" s="79" t="s">
        <v>4732</v>
      </c>
      <c r="D641" s="2" t="s">
        <v>3244</v>
      </c>
      <c r="E641" s="2" t="s">
        <v>4733</v>
      </c>
      <c r="F641" s="2" t="s">
        <v>4734</v>
      </c>
    </row>
    <row r="642" customFormat="false" ht="15.75" hidden="false" customHeight="false" outlineLevel="0" collapsed="false">
      <c r="A642" s="2" t="n">
        <v>1.2675</v>
      </c>
      <c r="B642" s="2" t="n">
        <v>2.9106</v>
      </c>
      <c r="C642" s="79" t="s">
        <v>4735</v>
      </c>
      <c r="D642" s="2" t="s">
        <v>3244</v>
      </c>
      <c r="E642" s="2" t="s">
        <v>4736</v>
      </c>
      <c r="F642" s="2"/>
    </row>
    <row r="643" customFormat="false" ht="15.75" hidden="false" customHeight="false" outlineLevel="0" collapsed="false">
      <c r="A643" s="2" t="n">
        <v>36.4765</v>
      </c>
      <c r="B643" s="2" t="n">
        <v>2.9052</v>
      </c>
      <c r="C643" s="79" t="s">
        <v>4737</v>
      </c>
      <c r="D643" s="2" t="s">
        <v>3244</v>
      </c>
      <c r="E643" s="2" t="s">
        <v>4738</v>
      </c>
      <c r="F643" s="2" t="s">
        <v>4739</v>
      </c>
    </row>
    <row r="644" customFormat="false" ht="15.75" hidden="false" customHeight="false" outlineLevel="0" collapsed="false">
      <c r="A644" s="2" t="n">
        <v>56.5436</v>
      </c>
      <c r="B644" s="2" t="n">
        <v>2.8954</v>
      </c>
      <c r="C644" s="79" t="s">
        <v>4740</v>
      </c>
      <c r="D644" s="2" t="s">
        <v>3244</v>
      </c>
      <c r="E644" s="2" t="s">
        <v>4741</v>
      </c>
      <c r="F644" s="2" t="s">
        <v>4742</v>
      </c>
    </row>
    <row r="645" customFormat="false" ht="15.75" hidden="false" customHeight="false" outlineLevel="0" collapsed="false">
      <c r="A645" s="2" t="n">
        <v>0.6088</v>
      </c>
      <c r="B645" s="2" t="n">
        <v>2.842</v>
      </c>
      <c r="C645" s="79" t="s">
        <v>4743</v>
      </c>
      <c r="D645" s="2" t="s">
        <v>3244</v>
      </c>
      <c r="E645" s="2" t="s">
        <v>4744</v>
      </c>
      <c r="F645" s="2"/>
    </row>
    <row r="646" customFormat="false" ht="15.75" hidden="false" customHeight="false" outlineLevel="0" collapsed="false">
      <c r="A646" s="2" t="n">
        <v>19.5111</v>
      </c>
      <c r="B646" s="2" t="n">
        <v>2.7851</v>
      </c>
      <c r="C646" s="79" t="s">
        <v>4745</v>
      </c>
      <c r="D646" s="2" t="s">
        <v>3244</v>
      </c>
      <c r="E646" s="2" t="s">
        <v>4746</v>
      </c>
      <c r="F646" s="2" t="s">
        <v>4747</v>
      </c>
    </row>
    <row r="647" customFormat="false" ht="15.75" hidden="false" customHeight="false" outlineLevel="0" collapsed="false">
      <c r="A647" s="2" t="n">
        <v>52.4944</v>
      </c>
      <c r="B647" s="2" t="n">
        <v>2.7816</v>
      </c>
      <c r="C647" s="79" t="s">
        <v>4748</v>
      </c>
      <c r="D647" s="2" t="s">
        <v>3244</v>
      </c>
      <c r="E647" s="2" t="s">
        <v>4749</v>
      </c>
      <c r="F647" s="2" t="s">
        <v>4750</v>
      </c>
    </row>
    <row r="648" customFormat="false" ht="15.75" hidden="false" customHeight="false" outlineLevel="0" collapsed="false">
      <c r="A648" s="2" t="n">
        <v>33.6834</v>
      </c>
      <c r="B648" s="2" t="n">
        <v>2.7497</v>
      </c>
      <c r="C648" s="79" t="s">
        <v>4751</v>
      </c>
      <c r="D648" s="2" t="s">
        <v>3244</v>
      </c>
      <c r="E648" s="2" t="s">
        <v>4752</v>
      </c>
      <c r="F648" s="2" t="s">
        <v>4753</v>
      </c>
    </row>
    <row r="649" customFormat="false" ht="15.75" hidden="false" customHeight="false" outlineLevel="0" collapsed="false">
      <c r="A649" s="2" t="n">
        <v>71.1006</v>
      </c>
      <c r="B649" s="2" t="n">
        <v>2.7219</v>
      </c>
      <c r="C649" s="79" t="s">
        <v>4754</v>
      </c>
      <c r="D649" s="2" t="s">
        <v>2925</v>
      </c>
      <c r="E649" s="2" t="s">
        <v>4755</v>
      </c>
      <c r="F649" s="2" t="s">
        <v>4756</v>
      </c>
    </row>
    <row r="650" customFormat="false" ht="15.75" hidden="false" customHeight="false" outlineLevel="0" collapsed="false">
      <c r="A650" s="2" t="n">
        <v>14.827</v>
      </c>
      <c r="B650" s="2" t="n">
        <v>2.5879</v>
      </c>
      <c r="C650" s="79" t="s">
        <v>4757</v>
      </c>
      <c r="D650" s="2" t="s">
        <v>3244</v>
      </c>
      <c r="E650" s="2" t="s">
        <v>4758</v>
      </c>
      <c r="F650" s="2" t="s">
        <v>4759</v>
      </c>
    </row>
    <row r="651" customFormat="false" ht="15.75" hidden="false" customHeight="false" outlineLevel="0" collapsed="false">
      <c r="A651" s="2" t="n">
        <v>47.6517</v>
      </c>
      <c r="B651" s="2" t="n">
        <v>2.5755</v>
      </c>
      <c r="C651" s="79" t="s">
        <v>4760</v>
      </c>
      <c r="D651" s="2" t="s">
        <v>3244</v>
      </c>
      <c r="E651" s="2" t="s">
        <v>4761</v>
      </c>
      <c r="F651" s="2" t="s">
        <v>4762</v>
      </c>
    </row>
    <row r="652" customFormat="false" ht="15.75" hidden="false" customHeight="false" outlineLevel="0" collapsed="false">
      <c r="A652" s="2" t="n">
        <v>34.5584</v>
      </c>
      <c r="B652" s="2" t="n">
        <v>2.5389</v>
      </c>
      <c r="C652" s="79" t="s">
        <v>4763</v>
      </c>
      <c r="D652" s="2" t="s">
        <v>3244</v>
      </c>
      <c r="E652" s="2" t="s">
        <v>4764</v>
      </c>
      <c r="F652" s="2" t="s">
        <v>4765</v>
      </c>
    </row>
    <row r="653" customFormat="false" ht="15.75" hidden="false" customHeight="false" outlineLevel="0" collapsed="false">
      <c r="A653" s="2" t="n">
        <v>16.9567</v>
      </c>
      <c r="B653" s="2" t="n">
        <v>2.5302</v>
      </c>
      <c r="C653" s="79" t="s">
        <v>4766</v>
      </c>
      <c r="D653" s="2" t="s">
        <v>3244</v>
      </c>
      <c r="E653" s="2" t="s">
        <v>4767</v>
      </c>
      <c r="F653" s="2" t="s">
        <v>4768</v>
      </c>
    </row>
    <row r="654" customFormat="false" ht="15.75" hidden="false" customHeight="false" outlineLevel="0" collapsed="false">
      <c r="A654" s="2" t="n">
        <v>36.6392</v>
      </c>
      <c r="B654" s="2" t="n">
        <v>2.5221</v>
      </c>
      <c r="C654" s="79" t="s">
        <v>4769</v>
      </c>
      <c r="D654" s="2" t="s">
        <v>3244</v>
      </c>
      <c r="E654" s="2" t="s">
        <v>4770</v>
      </c>
      <c r="F654" s="2" t="s">
        <v>4771</v>
      </c>
    </row>
    <row r="655" customFormat="false" ht="15.75" hidden="false" customHeight="false" outlineLevel="0" collapsed="false">
      <c r="A655" s="2" t="n">
        <v>29.7799</v>
      </c>
      <c r="B655" s="2" t="n">
        <v>2.326</v>
      </c>
      <c r="C655" s="79" t="s">
        <v>4772</v>
      </c>
      <c r="D655" s="2" t="s">
        <v>3244</v>
      </c>
      <c r="E655" s="2" t="s">
        <v>4773</v>
      </c>
      <c r="F655" s="2" t="s">
        <v>4774</v>
      </c>
    </row>
    <row r="656" customFormat="false" ht="15.75" hidden="false" customHeight="false" outlineLevel="0" collapsed="false">
      <c r="A656" s="2" t="n">
        <v>1.8398</v>
      </c>
      <c r="B656" s="2" t="n">
        <v>2.2757</v>
      </c>
      <c r="C656" s="79" t="s">
        <v>4775</v>
      </c>
      <c r="D656" s="2" t="s">
        <v>3244</v>
      </c>
      <c r="E656" s="2" t="s">
        <v>4776</v>
      </c>
      <c r="F656" s="2"/>
    </row>
    <row r="657" customFormat="false" ht="15.75" hidden="false" customHeight="false" outlineLevel="0" collapsed="false">
      <c r="A657" s="2" t="n">
        <v>28.1262</v>
      </c>
      <c r="B657" s="2" t="n">
        <v>2.2738</v>
      </c>
      <c r="C657" s="79" t="s">
        <v>4777</v>
      </c>
      <c r="D657" s="2" t="s">
        <v>2925</v>
      </c>
      <c r="E657" s="2" t="s">
        <v>4778</v>
      </c>
      <c r="F657" s="2" t="s">
        <v>4779</v>
      </c>
    </row>
    <row r="658" customFormat="false" ht="15.75" hidden="false" customHeight="false" outlineLevel="0" collapsed="false">
      <c r="A658" s="2" t="n">
        <v>1.4144</v>
      </c>
      <c r="B658" s="2" t="n">
        <v>2.2644</v>
      </c>
      <c r="C658" s="79" t="s">
        <v>4780</v>
      </c>
      <c r="D658" s="2" t="s">
        <v>3244</v>
      </c>
      <c r="E658" s="2" t="s">
        <v>4781</v>
      </c>
      <c r="F658" s="2" t="s">
        <v>4782</v>
      </c>
    </row>
    <row r="659" customFormat="false" ht="15.75" hidden="false" customHeight="false" outlineLevel="0" collapsed="false">
      <c r="A659" s="2" t="n">
        <v>2.2782</v>
      </c>
      <c r="B659" s="2" t="n">
        <v>2.2611</v>
      </c>
      <c r="C659" s="79" t="s">
        <v>4783</v>
      </c>
      <c r="D659" s="2" t="s">
        <v>3244</v>
      </c>
      <c r="E659" s="2" t="s">
        <v>4784</v>
      </c>
      <c r="F659" s="2"/>
    </row>
    <row r="660" customFormat="false" ht="15.75" hidden="false" customHeight="false" outlineLevel="0" collapsed="false">
      <c r="A660" s="2" t="n">
        <v>41.6848</v>
      </c>
      <c r="B660" s="2" t="n">
        <v>2.2607</v>
      </c>
      <c r="C660" s="79" t="s">
        <v>4785</v>
      </c>
      <c r="D660" s="2" t="s">
        <v>3244</v>
      </c>
      <c r="E660" s="2" t="s">
        <v>4786</v>
      </c>
      <c r="F660" s="2" t="s">
        <v>4787</v>
      </c>
    </row>
    <row r="661" customFormat="false" ht="15.75" hidden="false" customHeight="false" outlineLevel="0" collapsed="false">
      <c r="A661" s="2" t="n">
        <v>18.6493</v>
      </c>
      <c r="B661" s="2" t="n">
        <v>2.2581</v>
      </c>
      <c r="C661" s="79" t="s">
        <v>4788</v>
      </c>
      <c r="D661" s="2" t="s">
        <v>3244</v>
      </c>
      <c r="E661" s="2" t="s">
        <v>4789</v>
      </c>
      <c r="F661" s="2" t="s">
        <v>4790</v>
      </c>
    </row>
    <row r="662" customFormat="false" ht="15.75" hidden="false" customHeight="false" outlineLevel="0" collapsed="false">
      <c r="A662" s="2" t="n">
        <v>29.4055</v>
      </c>
      <c r="B662" s="2" t="n">
        <v>2.1026</v>
      </c>
      <c r="C662" s="79" t="s">
        <v>4791</v>
      </c>
      <c r="D662" s="2" t="s">
        <v>3244</v>
      </c>
      <c r="E662" s="2" t="s">
        <v>4792</v>
      </c>
      <c r="F662" s="2" t="s">
        <v>4793</v>
      </c>
    </row>
    <row r="663" customFormat="false" ht="15.75" hidden="false" customHeight="false" outlineLevel="0" collapsed="false">
      <c r="A663" s="2" t="n">
        <v>11.2142</v>
      </c>
      <c r="B663" s="2" t="n">
        <v>2.0598</v>
      </c>
      <c r="C663" s="79" t="s">
        <v>4794</v>
      </c>
      <c r="D663" s="2" t="s">
        <v>3244</v>
      </c>
      <c r="E663" s="2" t="s">
        <v>4795</v>
      </c>
      <c r="F663" s="2" t="s">
        <v>4796</v>
      </c>
    </row>
    <row r="664" customFormat="false" ht="15.75" hidden="false" customHeight="false" outlineLevel="0" collapsed="false">
      <c r="A664" s="2" t="n">
        <v>59.5151</v>
      </c>
      <c r="B664" s="2" t="n">
        <v>2.0415</v>
      </c>
      <c r="C664" s="79" t="s">
        <v>4797</v>
      </c>
      <c r="D664" s="2" t="s">
        <v>3244</v>
      </c>
      <c r="E664" s="2" t="s">
        <v>4798</v>
      </c>
      <c r="F664" s="2" t="s">
        <v>4799</v>
      </c>
    </row>
    <row r="665" customFormat="false" ht="15.75" hidden="false" customHeight="false" outlineLevel="0" collapsed="false">
      <c r="A665" s="2" t="n">
        <v>1.1811</v>
      </c>
      <c r="B665" s="2" t="n">
        <v>1.9976</v>
      </c>
      <c r="C665" s="79" t="s">
        <v>4800</v>
      </c>
      <c r="D665" s="2" t="s">
        <v>3244</v>
      </c>
      <c r="E665" s="2" t="s">
        <v>4801</v>
      </c>
      <c r="F665" s="2"/>
    </row>
    <row r="666" customFormat="false" ht="15.75" hidden="false" customHeight="false" outlineLevel="0" collapsed="false">
      <c r="A666" s="2" t="n">
        <v>1.2507</v>
      </c>
      <c r="B666" s="2" t="n">
        <v>1.9907</v>
      </c>
      <c r="C666" s="79" t="s">
        <v>4802</v>
      </c>
      <c r="D666" s="2" t="s">
        <v>3244</v>
      </c>
      <c r="E666" s="2" t="s">
        <v>4803</v>
      </c>
      <c r="F666" s="2" t="s">
        <v>4804</v>
      </c>
    </row>
    <row r="667" customFormat="false" ht="15.75" hidden="false" customHeight="false" outlineLevel="0" collapsed="false">
      <c r="A667" s="2" t="n">
        <v>19.2883</v>
      </c>
      <c r="B667" s="2" t="n">
        <v>1.9402</v>
      </c>
      <c r="C667" s="79" t="s">
        <v>4805</v>
      </c>
      <c r="D667" s="2" t="s">
        <v>3244</v>
      </c>
      <c r="E667" s="2" t="s">
        <v>4806</v>
      </c>
      <c r="F667" s="2" t="s">
        <v>4807</v>
      </c>
    </row>
    <row r="668" customFormat="false" ht="15.75" hidden="false" customHeight="false" outlineLevel="0" collapsed="false">
      <c r="A668" s="2" t="n">
        <v>44.5295</v>
      </c>
      <c r="B668" s="2" t="n">
        <v>1.9309</v>
      </c>
      <c r="C668" s="79" t="s">
        <v>4808</v>
      </c>
      <c r="D668" s="2" t="s">
        <v>3244</v>
      </c>
      <c r="E668" s="2" t="s">
        <v>4809</v>
      </c>
      <c r="F668" s="2" t="s">
        <v>4810</v>
      </c>
    </row>
    <row r="669" customFormat="false" ht="15.75" hidden="false" customHeight="false" outlineLevel="0" collapsed="false">
      <c r="A669" s="2" t="n">
        <v>25.1018</v>
      </c>
      <c r="B669" s="2" t="n">
        <v>1.7982</v>
      </c>
      <c r="C669" s="79" t="s">
        <v>4811</v>
      </c>
      <c r="D669" s="2" t="s">
        <v>3244</v>
      </c>
      <c r="E669" s="2" t="s">
        <v>4812</v>
      </c>
      <c r="F669" s="2" t="s">
        <v>4813</v>
      </c>
    </row>
    <row r="670" customFormat="false" ht="15.75" hidden="false" customHeight="false" outlineLevel="0" collapsed="false">
      <c r="A670" s="2" t="n">
        <v>13.3144</v>
      </c>
      <c r="B670" s="2" t="n">
        <v>1.74</v>
      </c>
      <c r="C670" s="79" t="s">
        <v>4814</v>
      </c>
      <c r="D670" s="2" t="s">
        <v>3244</v>
      </c>
      <c r="E670" s="2" t="s">
        <v>4815</v>
      </c>
      <c r="F670" s="2" t="s">
        <v>4816</v>
      </c>
    </row>
    <row r="671" customFormat="false" ht="15.75" hidden="false" customHeight="false" outlineLevel="0" collapsed="false">
      <c r="A671" s="2" t="n">
        <v>57.637</v>
      </c>
      <c r="B671" s="2" t="n">
        <v>1.6417</v>
      </c>
      <c r="C671" s="79" t="s">
        <v>4817</v>
      </c>
      <c r="D671" s="2" t="s">
        <v>3244</v>
      </c>
      <c r="E671" s="2" t="s">
        <v>4818</v>
      </c>
      <c r="F671" s="2" t="s">
        <v>4819</v>
      </c>
    </row>
    <row r="672" customFormat="false" ht="15.75" hidden="false" customHeight="false" outlineLevel="0" collapsed="false">
      <c r="A672" s="2" t="n">
        <v>2.6714</v>
      </c>
      <c r="B672" s="2" t="n">
        <v>1.5738</v>
      </c>
      <c r="C672" s="79" t="s">
        <v>4820</v>
      </c>
      <c r="D672" s="2" t="s">
        <v>3244</v>
      </c>
      <c r="E672" s="2" t="s">
        <v>4821</v>
      </c>
      <c r="F672" s="2" t="s">
        <v>4822</v>
      </c>
    </row>
    <row r="673" customFormat="false" ht="15.75" hidden="false" customHeight="false" outlineLevel="0" collapsed="false">
      <c r="A673" s="2" t="n">
        <v>85.0113</v>
      </c>
      <c r="B673" s="2" t="n">
        <v>1.4742</v>
      </c>
      <c r="C673" s="79" t="s">
        <v>4823</v>
      </c>
      <c r="D673" s="2" t="s">
        <v>2925</v>
      </c>
      <c r="E673" s="2" t="s">
        <v>4824</v>
      </c>
      <c r="F673" s="2" t="s">
        <v>4825</v>
      </c>
    </row>
    <row r="674" customFormat="false" ht="15.75" hidden="false" customHeight="false" outlineLevel="0" collapsed="false">
      <c r="A674" s="2" t="n">
        <v>10.012</v>
      </c>
      <c r="B674" s="2" t="n">
        <v>1.4714</v>
      </c>
      <c r="C674" s="79" t="s">
        <v>4826</v>
      </c>
      <c r="D674" s="2" t="s">
        <v>3244</v>
      </c>
      <c r="E674" s="2" t="s">
        <v>4827</v>
      </c>
      <c r="F674" s="2" t="s">
        <v>4828</v>
      </c>
    </row>
    <row r="675" customFormat="false" ht="15.75" hidden="false" customHeight="false" outlineLevel="0" collapsed="false">
      <c r="A675" s="2" t="n">
        <v>13.8285</v>
      </c>
      <c r="B675" s="2" t="n">
        <v>1.4372</v>
      </c>
      <c r="C675" s="79" t="s">
        <v>4829</v>
      </c>
      <c r="D675" s="2" t="s">
        <v>3244</v>
      </c>
      <c r="E675" s="2" t="s">
        <v>4830</v>
      </c>
      <c r="F675" s="2" t="s">
        <v>4831</v>
      </c>
    </row>
    <row r="676" customFormat="false" ht="15.75" hidden="false" customHeight="false" outlineLevel="0" collapsed="false">
      <c r="A676" s="2" t="n">
        <v>7.5785</v>
      </c>
      <c r="B676" s="2" t="n">
        <v>1.3037</v>
      </c>
      <c r="C676" s="79" t="s">
        <v>4832</v>
      </c>
      <c r="D676" s="2" t="s">
        <v>3244</v>
      </c>
      <c r="E676" s="2" t="s">
        <v>4833</v>
      </c>
      <c r="F676" s="2" t="s">
        <v>4834</v>
      </c>
    </row>
    <row r="677" customFormat="false" ht="15.75" hidden="false" customHeight="false" outlineLevel="0" collapsed="false">
      <c r="A677" s="2" t="n">
        <v>10.6442</v>
      </c>
      <c r="B677" s="2" t="n">
        <v>1.2264</v>
      </c>
      <c r="C677" s="79" t="s">
        <v>4835</v>
      </c>
      <c r="D677" s="2" t="s">
        <v>3244</v>
      </c>
      <c r="E677" s="2" t="s">
        <v>4836</v>
      </c>
      <c r="F677" s="2" t="s">
        <v>4837</v>
      </c>
    </row>
    <row r="678" customFormat="false" ht="15.75" hidden="false" customHeight="false" outlineLevel="0" collapsed="false">
      <c r="A678" s="2" t="n">
        <v>9.1661</v>
      </c>
      <c r="B678" s="2" t="n">
        <v>1.2172</v>
      </c>
      <c r="C678" s="79" t="s">
        <v>4838</v>
      </c>
      <c r="D678" s="2" t="s">
        <v>3244</v>
      </c>
      <c r="E678" s="2" t="s">
        <v>4839</v>
      </c>
      <c r="F678" s="2" t="s">
        <v>4840</v>
      </c>
    </row>
    <row r="679" customFormat="false" ht="15.75" hidden="false" customHeight="false" outlineLevel="0" collapsed="false">
      <c r="A679" s="2" t="n">
        <v>2.0232</v>
      </c>
      <c r="B679" s="2" t="n">
        <v>1.1888</v>
      </c>
      <c r="C679" s="79" t="s">
        <v>4841</v>
      </c>
      <c r="D679" s="2" t="s">
        <v>3244</v>
      </c>
      <c r="E679" s="2" t="s">
        <v>4842</v>
      </c>
      <c r="F679" s="2" t="s">
        <v>4843</v>
      </c>
    </row>
    <row r="680" customFormat="false" ht="15.75" hidden="false" customHeight="false" outlineLevel="0" collapsed="false">
      <c r="A680" s="2" t="n">
        <v>9.3293</v>
      </c>
      <c r="B680" s="2" t="n">
        <v>1.1694</v>
      </c>
      <c r="C680" s="79" t="s">
        <v>4844</v>
      </c>
      <c r="D680" s="2" t="s">
        <v>3244</v>
      </c>
      <c r="E680" s="2" t="s">
        <v>4845</v>
      </c>
      <c r="F680" s="2" t="s">
        <v>4846</v>
      </c>
    </row>
    <row r="681" customFormat="false" ht="15.75" hidden="false" customHeight="false" outlineLevel="0" collapsed="false">
      <c r="A681" s="2" t="n">
        <v>37.2999</v>
      </c>
      <c r="B681" s="2" t="n">
        <v>1.1546</v>
      </c>
      <c r="C681" s="79" t="s">
        <v>4847</v>
      </c>
      <c r="D681" s="2" t="s">
        <v>3244</v>
      </c>
      <c r="E681" s="2" t="s">
        <v>4848</v>
      </c>
      <c r="F681" s="2" t="s">
        <v>4849</v>
      </c>
    </row>
    <row r="682" customFormat="false" ht="15.75" hidden="false" customHeight="false" outlineLevel="0" collapsed="false">
      <c r="A682" s="2" t="n">
        <v>18.9257</v>
      </c>
      <c r="B682" s="2" t="n">
        <v>1.1474</v>
      </c>
      <c r="C682" s="79" t="s">
        <v>4850</v>
      </c>
      <c r="D682" s="2" t="s">
        <v>3244</v>
      </c>
      <c r="E682" s="2" t="s">
        <v>4851</v>
      </c>
      <c r="F682" s="2" t="s">
        <v>4852</v>
      </c>
    </row>
    <row r="683" customFormat="false" ht="15.75" hidden="false" customHeight="false" outlineLevel="0" collapsed="false">
      <c r="A683" s="2" t="n">
        <v>16.0566</v>
      </c>
      <c r="B683" s="2" t="n">
        <v>1.1098</v>
      </c>
      <c r="C683" s="79" t="s">
        <v>4853</v>
      </c>
      <c r="D683" s="2" t="s">
        <v>3244</v>
      </c>
      <c r="E683" s="2" t="s">
        <v>4854</v>
      </c>
      <c r="F683" s="2" t="s">
        <v>4855</v>
      </c>
    </row>
    <row r="684" customFormat="false" ht="15.75" hidden="false" customHeight="false" outlineLevel="0" collapsed="false">
      <c r="A684" s="2" t="n">
        <v>16.607</v>
      </c>
      <c r="B684" s="2" t="n">
        <v>1.0987</v>
      </c>
      <c r="C684" s="79" t="s">
        <v>4856</v>
      </c>
      <c r="D684" s="2" t="s">
        <v>3244</v>
      </c>
      <c r="E684" s="2" t="s">
        <v>4857</v>
      </c>
      <c r="F684" s="2" t="s">
        <v>4858</v>
      </c>
    </row>
    <row r="685" customFormat="false" ht="15.75" hidden="false" customHeight="false" outlineLevel="0" collapsed="false">
      <c r="A685" s="2" t="n">
        <v>35.6399</v>
      </c>
      <c r="B685" s="2" t="n">
        <v>1.0772</v>
      </c>
      <c r="C685" s="79" t="s">
        <v>4859</v>
      </c>
      <c r="D685" s="2" t="s">
        <v>3244</v>
      </c>
      <c r="E685" s="2" t="s">
        <v>4860</v>
      </c>
      <c r="F685" s="2" t="s">
        <v>4861</v>
      </c>
    </row>
    <row r="686" customFormat="false" ht="15.75" hidden="false" customHeight="false" outlineLevel="0" collapsed="false">
      <c r="A686" s="2" t="n">
        <v>5.7556</v>
      </c>
      <c r="B686" s="2" t="n">
        <v>1.009</v>
      </c>
      <c r="C686" s="79" t="s">
        <v>4862</v>
      </c>
      <c r="D686" s="2" t="s">
        <v>3244</v>
      </c>
      <c r="E686" s="2" t="s">
        <v>4863</v>
      </c>
      <c r="F686" s="2" t="s">
        <v>4864</v>
      </c>
    </row>
    <row r="687" customFormat="false" ht="15.75" hidden="false" customHeight="false" outlineLevel="0" collapsed="false">
      <c r="A687" s="2" t="n">
        <v>18.9833</v>
      </c>
      <c r="B687" s="2" t="n">
        <v>1.005</v>
      </c>
      <c r="C687" s="79" t="s">
        <v>4865</v>
      </c>
      <c r="D687" s="2" t="s">
        <v>3244</v>
      </c>
      <c r="E687" s="2" t="s">
        <v>4866</v>
      </c>
      <c r="F687" s="2" t="s">
        <v>4867</v>
      </c>
    </row>
    <row r="688" customFormat="false" ht="15.75" hidden="false" customHeight="false" outlineLevel="0" collapsed="false">
      <c r="A688" s="2" t="n">
        <v>17.7281</v>
      </c>
      <c r="B688" s="2" t="n">
        <v>0.8688</v>
      </c>
      <c r="C688" s="79" t="s">
        <v>4868</v>
      </c>
      <c r="D688" s="2" t="s">
        <v>3244</v>
      </c>
      <c r="E688" s="2" t="s">
        <v>4869</v>
      </c>
      <c r="F688" s="2" t="s">
        <v>4870</v>
      </c>
    </row>
    <row r="689" customFormat="false" ht="15.75" hidden="false" customHeight="false" outlineLevel="0" collapsed="false">
      <c r="A689" s="2" t="n">
        <v>48.1072</v>
      </c>
      <c r="B689" s="2" t="n">
        <v>0.8352</v>
      </c>
      <c r="C689" s="79" t="s">
        <v>4871</v>
      </c>
      <c r="D689" s="2" t="s">
        <v>3244</v>
      </c>
      <c r="E689" s="2" t="s">
        <v>4872</v>
      </c>
      <c r="F689" s="2" t="s">
        <v>4873</v>
      </c>
    </row>
    <row r="690" customFormat="false" ht="15.75" hidden="false" customHeight="false" outlineLevel="0" collapsed="false">
      <c r="A690" s="2" t="n">
        <v>11.2726</v>
      </c>
      <c r="B690" s="2" t="n">
        <v>0.8262</v>
      </c>
      <c r="C690" s="79" t="s">
        <v>4874</v>
      </c>
      <c r="D690" s="2" t="s">
        <v>3244</v>
      </c>
      <c r="E690" s="2" t="s">
        <v>4875</v>
      </c>
      <c r="F690" s="2" t="s">
        <v>4876</v>
      </c>
    </row>
    <row r="691" customFormat="false" ht="15.75" hidden="false" customHeight="false" outlineLevel="0" collapsed="false">
      <c r="A691" s="2" t="n">
        <v>12.8985</v>
      </c>
      <c r="B691" s="2" t="n">
        <v>0.8072</v>
      </c>
      <c r="C691" s="79" t="s">
        <v>4877</v>
      </c>
      <c r="D691" s="2" t="s">
        <v>3244</v>
      </c>
      <c r="E691" s="2" t="s">
        <v>4878</v>
      </c>
      <c r="F691" s="2" t="s">
        <v>4879</v>
      </c>
    </row>
    <row r="692" customFormat="false" ht="15.75" hidden="false" customHeight="false" outlineLevel="0" collapsed="false">
      <c r="A692" s="2" t="n">
        <v>79.6019</v>
      </c>
      <c r="B692" s="2" t="n">
        <v>0.7447</v>
      </c>
      <c r="C692" s="79" t="s">
        <v>4880</v>
      </c>
      <c r="D692" s="2" t="s">
        <v>3244</v>
      </c>
      <c r="E692" s="2" t="s">
        <v>4881</v>
      </c>
      <c r="F692" s="2" t="s">
        <v>4882</v>
      </c>
    </row>
    <row r="693" customFormat="false" ht="15.75" hidden="false" customHeight="false" outlineLevel="0" collapsed="false">
      <c r="A693" s="2" t="n">
        <v>2.7159</v>
      </c>
      <c r="B693" s="2" t="n">
        <v>0.6799</v>
      </c>
      <c r="C693" s="79" t="s">
        <v>4883</v>
      </c>
      <c r="D693" s="2" t="s">
        <v>3244</v>
      </c>
      <c r="E693" s="2" t="s">
        <v>4884</v>
      </c>
      <c r="F693" s="2" t="s">
        <v>4885</v>
      </c>
    </row>
    <row r="694" customFormat="false" ht="15.75" hidden="false" customHeight="false" outlineLevel="0" collapsed="false">
      <c r="A694" s="2" t="n">
        <v>14.1304</v>
      </c>
      <c r="B694" s="2" t="n">
        <v>0.4388</v>
      </c>
      <c r="C694" s="79" t="s">
        <v>4886</v>
      </c>
      <c r="D694" s="2" t="s">
        <v>3244</v>
      </c>
      <c r="E694" s="2" t="s">
        <v>4887</v>
      </c>
      <c r="F694" s="2" t="s">
        <v>4888</v>
      </c>
    </row>
    <row r="695" customFormat="false" ht="15.75" hidden="false" customHeight="false" outlineLevel="0" collapsed="false">
      <c r="A695" s="2" t="n">
        <v>57.4848</v>
      </c>
      <c r="B695" s="2" t="n">
        <v>0.3868</v>
      </c>
      <c r="C695" s="79" t="s">
        <v>4889</v>
      </c>
      <c r="D695" s="2" t="s">
        <v>3244</v>
      </c>
      <c r="E695" s="2" t="s">
        <v>4890</v>
      </c>
      <c r="F695" s="2" t="s">
        <v>4891</v>
      </c>
    </row>
    <row r="696" customFormat="false" ht="15.75" hidden="false" customHeight="false" outlineLevel="0" collapsed="false">
      <c r="A696" s="2" t="n">
        <v>19.4932</v>
      </c>
      <c r="B696" s="2" t="n">
        <v>0.3591</v>
      </c>
      <c r="C696" s="79" t="s">
        <v>4892</v>
      </c>
      <c r="D696" s="2" t="s">
        <v>3244</v>
      </c>
      <c r="E696" s="2" t="s">
        <v>4893</v>
      </c>
      <c r="F696" s="2" t="s">
        <v>4894</v>
      </c>
    </row>
    <row r="697" customFormat="false" ht="15.75" hidden="false" customHeight="false" outlineLevel="0" collapsed="false">
      <c r="A697" s="2" t="n">
        <v>1.4841</v>
      </c>
      <c r="B697" s="2" t="n">
        <v>0.3447</v>
      </c>
      <c r="C697" s="79" t="s">
        <v>4895</v>
      </c>
      <c r="D697" s="2" t="s">
        <v>3244</v>
      </c>
      <c r="E697" s="2" t="s">
        <v>4896</v>
      </c>
      <c r="F697" s="2" t="s">
        <v>4897</v>
      </c>
    </row>
    <row r="698" customFormat="false" ht="15.75" hidden="false" customHeight="false" outlineLevel="0" collapsed="false">
      <c r="A698" s="2" t="n">
        <v>24.1506</v>
      </c>
      <c r="B698" s="2" t="n">
        <v>0.3439</v>
      </c>
      <c r="C698" s="79" t="s">
        <v>4898</v>
      </c>
      <c r="D698" s="2" t="s">
        <v>3244</v>
      </c>
      <c r="E698" s="2" t="s">
        <v>4899</v>
      </c>
      <c r="F698" s="2" t="s">
        <v>4900</v>
      </c>
    </row>
    <row r="699" customFormat="false" ht="15.75" hidden="false" customHeight="false" outlineLevel="0" collapsed="false">
      <c r="A699" s="2" t="n">
        <v>4.3418</v>
      </c>
      <c r="B699" s="2" t="n">
        <v>0.2089</v>
      </c>
      <c r="C699" s="79" t="s">
        <v>4901</v>
      </c>
      <c r="D699" s="2" t="s">
        <v>3244</v>
      </c>
      <c r="E699" s="2" t="s">
        <v>4902</v>
      </c>
      <c r="F699" s="2" t="s">
        <v>4903</v>
      </c>
    </row>
    <row r="700" customFormat="false" ht="15.75" hidden="false" customHeight="false" outlineLevel="0" collapsed="false">
      <c r="A700" s="2" t="n">
        <v>69.4043</v>
      </c>
      <c r="B700" s="2" t="n">
        <v>0.1698</v>
      </c>
      <c r="C700" s="79" t="s">
        <v>4904</v>
      </c>
      <c r="D700" s="2" t="s">
        <v>2925</v>
      </c>
      <c r="E700" s="2" t="s">
        <v>4905</v>
      </c>
      <c r="F700" s="2" t="s">
        <v>4906</v>
      </c>
    </row>
    <row r="701" customFormat="false" ht="15.75" hidden="false" customHeight="false" outlineLevel="0" collapsed="false">
      <c r="A701" s="2" t="n">
        <v>15.6489</v>
      </c>
      <c r="B701" s="2" t="n">
        <v>0.164</v>
      </c>
      <c r="C701" s="79" t="s">
        <v>4907</v>
      </c>
      <c r="D701" s="2" t="s">
        <v>3244</v>
      </c>
      <c r="E701" s="2" t="s">
        <v>4908</v>
      </c>
      <c r="F701" s="2" t="s">
        <v>4909</v>
      </c>
    </row>
    <row r="702" customFormat="false" ht="15.75" hidden="false" customHeight="false" outlineLevel="0" collapsed="false">
      <c r="A702" s="2" t="n">
        <v>2.9602</v>
      </c>
      <c r="B702" s="2" t="n">
        <v>0.1621</v>
      </c>
      <c r="C702" s="79" t="s">
        <v>4910</v>
      </c>
      <c r="D702" s="2" t="s">
        <v>3244</v>
      </c>
      <c r="E702" s="2" t="s">
        <v>4911</v>
      </c>
      <c r="F702" s="2" t="s">
        <v>4912</v>
      </c>
    </row>
    <row r="703" customFormat="false" ht="15.75" hidden="false" customHeight="false" outlineLevel="0" collapsed="false">
      <c r="A703" s="2" t="n">
        <v>24.8899</v>
      </c>
      <c r="B703" s="2" t="n">
        <v>0.0887</v>
      </c>
      <c r="C703" s="79" t="s">
        <v>4913</v>
      </c>
      <c r="D703" s="2" t="s">
        <v>3244</v>
      </c>
      <c r="E703" s="2" t="s">
        <v>4914</v>
      </c>
      <c r="F703" s="2" t="s">
        <v>4915</v>
      </c>
    </row>
    <row r="704" customFormat="false" ht="15.75" hidden="false" customHeight="false" outlineLevel="0" collapsed="false">
      <c r="A704" s="2"/>
      <c r="B704" s="2"/>
      <c r="C704" s="2"/>
      <c r="D704" s="2"/>
      <c r="E704" s="2"/>
      <c r="F704" s="2"/>
    </row>
    <row r="705" customFormat="false" ht="15.75" hidden="false" customHeight="false" outlineLevel="0" collapsed="false">
      <c r="A705" s="2"/>
      <c r="B705" s="2"/>
      <c r="C705" s="2"/>
      <c r="D705" s="2"/>
      <c r="E705" s="2"/>
      <c r="F705" s="2"/>
    </row>
    <row r="706" customFormat="false" ht="15.75" hidden="false" customHeight="false" outlineLevel="0" collapsed="false">
      <c r="A706" s="2"/>
      <c r="B706" s="2"/>
      <c r="C706" s="2"/>
      <c r="D706" s="2"/>
      <c r="E706" s="2"/>
      <c r="F706" s="2"/>
    </row>
    <row r="707" customFormat="false" ht="15.75" hidden="false" customHeight="false" outlineLevel="0" collapsed="false">
      <c r="A707" s="2"/>
      <c r="B707" s="2"/>
      <c r="C707" s="2"/>
      <c r="D707" s="2"/>
      <c r="E707" s="2"/>
      <c r="F707" s="2"/>
    </row>
    <row r="708" customFormat="false" ht="15.75" hidden="false" customHeight="false" outlineLevel="0" collapsed="false">
      <c r="A708" s="2"/>
      <c r="B708" s="2"/>
      <c r="C708" s="2"/>
      <c r="D708" s="2"/>
      <c r="E708" s="2"/>
      <c r="F708" s="2"/>
    </row>
    <row r="709" customFormat="false" ht="15.75" hidden="false" customHeight="false" outlineLevel="0" collapsed="false">
      <c r="A709" s="2"/>
      <c r="B709" s="2"/>
      <c r="C709" s="2"/>
      <c r="D709" s="2"/>
      <c r="E709" s="2"/>
      <c r="F709" s="2"/>
    </row>
  </sheetData>
  <conditionalFormatting sqref="D1:D1000">
    <cfRule type="containsText" priority="2" operator="containsText" aboveAverage="0" equalAverage="0" bottom="0" percent="0" rank="0" text="training" dxfId="0">
      <formula>NOT(ISERROR(SEARCH("training",D1)))</formula>
    </cfRule>
  </conditionalFormatting>
  <conditionalFormatting sqref="D1:D1000">
    <cfRule type="containsText" priority="3" operator="containsText" aboveAverage="0" equalAverage="0" bottom="0" percent="0" rank="0" text="checked" dxfId="1">
      <formula>NOT(ISERROR(SEARCH("checked",D1)))</formula>
    </cfRule>
  </conditionalFormatting>
  <hyperlinks>
    <hyperlink ref="C2" r:id="rId1" display="http://www.ncbi.nlm.nih.gov/pubmed/24708189"/>
    <hyperlink ref="C3" r:id="rId2" display="http://www.ncbi.nlm.nih.gov/pubmed/20617200"/>
    <hyperlink ref="C4" r:id="rId3" display="http://www.ncbi.nlm.nih.gov/pubmed/18793413"/>
    <hyperlink ref="C5" r:id="rId4" display="http://www.ncbi.nlm.nih.gov/pubmed/25198770"/>
    <hyperlink ref="C6" r:id="rId5" display="http://www.ncbi.nlm.nih.gov/pubmed/15701525"/>
    <hyperlink ref="C7" r:id="rId6" display="http://www.ncbi.nlm.nih.gov/pubmed/21856737"/>
    <hyperlink ref="C8" r:id="rId7" display="http://www.ncbi.nlm.nih.gov/pubmed/24602402"/>
    <hyperlink ref="C9" r:id="rId8" display="http://www.ncbi.nlm.nih.gov/pubmed/23758764"/>
    <hyperlink ref="C10" r:id="rId9" display="http://www.ncbi.nlm.nih.gov/pubmed/22172045"/>
    <hyperlink ref="C11" r:id="rId10" display="http://www.ncbi.nlm.nih.gov/pubmed/22152123"/>
    <hyperlink ref="C12" r:id="rId11" display="http://www.ncbi.nlm.nih.gov/pubmed/23593445"/>
    <hyperlink ref="C13" r:id="rId12" display="http://www.ncbi.nlm.nih.gov/pubmed/25511303"/>
    <hyperlink ref="C14" r:id="rId13" display="http://www.ncbi.nlm.nih.gov/pubmed/25521762"/>
    <hyperlink ref="C15" r:id="rId14" display="http://www.ncbi.nlm.nih.gov/pubmed/21483869"/>
    <hyperlink ref="C16" r:id="rId15" display="http://www.ncbi.nlm.nih.gov/pubmed/21113338"/>
    <hyperlink ref="C17" r:id="rId16" display="http://www.ncbi.nlm.nih.gov/pubmed/19046431"/>
    <hyperlink ref="C18" r:id="rId17" display="http://www.ncbi.nlm.nih.gov/pubmed/15840834"/>
    <hyperlink ref="C19" r:id="rId18" display="http://www.ncbi.nlm.nih.gov/pubmed/22132132"/>
    <hyperlink ref="C20" r:id="rId19" display="http://www.ncbi.nlm.nih.gov/pubmed/17062146"/>
    <hyperlink ref="C21" r:id="rId20" display="http://www.ncbi.nlm.nih.gov/pubmed/24839440"/>
    <hyperlink ref="C22" r:id="rId21" display="http://www.ncbi.nlm.nih.gov/pubmed/23393030"/>
    <hyperlink ref="C23" r:id="rId22" display="http://www.ncbi.nlm.nih.gov/pubmed/21423806"/>
    <hyperlink ref="C24" r:id="rId23" display="http://www.ncbi.nlm.nih.gov/pubmed/18287116"/>
    <hyperlink ref="C25" r:id="rId24" display="http://www.ncbi.nlm.nih.gov/pubmed/23842808"/>
    <hyperlink ref="C26" r:id="rId25" display="http://www.ncbi.nlm.nih.gov/pubmed/22574964"/>
    <hyperlink ref="C27" r:id="rId26" display="http://www.ncbi.nlm.nih.gov/pubmed/24086547"/>
    <hyperlink ref="C28" r:id="rId27" display="http://www.ncbi.nlm.nih.gov/pubmed/19179695"/>
    <hyperlink ref="C29" r:id="rId28" display="http://www.ncbi.nlm.nih.gov/pubmed/25777524"/>
    <hyperlink ref="C30" r:id="rId29" display="http://www.ncbi.nlm.nih.gov/pubmed/24526711"/>
    <hyperlink ref="C31" r:id="rId30" display="http://www.ncbi.nlm.nih.gov/pubmed/22492192"/>
    <hyperlink ref="C32" r:id="rId31" display="http://www.ncbi.nlm.nih.gov/pubmed/22506536"/>
    <hyperlink ref="C33" r:id="rId32" display="http://www.ncbi.nlm.nih.gov/pubmed/19126200"/>
    <hyperlink ref="C34" r:id="rId33" display="http://www.ncbi.nlm.nih.gov/pubmed/21615913"/>
    <hyperlink ref="C35" r:id="rId34" display="http://www.ncbi.nlm.nih.gov/pubmed/25574120"/>
    <hyperlink ref="C36" r:id="rId35" display="http://www.ncbi.nlm.nih.gov/pubmed/25760244"/>
    <hyperlink ref="C37" r:id="rId36" display="http://www.ncbi.nlm.nih.gov/pubmed/21525877"/>
    <hyperlink ref="C38" r:id="rId37" display="http://www.ncbi.nlm.nih.gov/pubmed/21677664"/>
    <hyperlink ref="C39" r:id="rId38" display="http://www.ncbi.nlm.nih.gov/pubmed/22287634"/>
    <hyperlink ref="C40" r:id="rId39" display="http://www.ncbi.nlm.nih.gov/pubmed/17151342"/>
    <hyperlink ref="C41" r:id="rId40" display="http://www.ncbi.nlm.nih.gov/pubmed/21934137"/>
    <hyperlink ref="C42" r:id="rId41" display="http://www.ncbi.nlm.nih.gov/pubmed/21636596"/>
    <hyperlink ref="C43" r:id="rId42" display="http://www.ncbi.nlm.nih.gov/pubmed/21113335"/>
    <hyperlink ref="C44" r:id="rId43" display="http://www.ncbi.nlm.nih.gov/pubmed/24565220"/>
    <hyperlink ref="C45" r:id="rId44" display="http://www.ncbi.nlm.nih.gov/pubmed/20377449"/>
    <hyperlink ref="C46" r:id="rId45" display="http://www.ncbi.nlm.nih.gov/pubmed/16293191"/>
    <hyperlink ref="C47" r:id="rId46" display="http://www.ncbi.nlm.nih.gov/pubmed/11835508"/>
    <hyperlink ref="C48" r:id="rId47" display="http://www.ncbi.nlm.nih.gov/pubmed/14962936"/>
    <hyperlink ref="C49" r:id="rId48" display="http://www.ncbi.nlm.nih.gov/pubmed/22689772"/>
    <hyperlink ref="C50" r:id="rId49" display="http://www.ncbi.nlm.nih.gov/pubmed/21232129"/>
    <hyperlink ref="C51" r:id="rId50" display="http://www.ncbi.nlm.nih.gov/pubmed/25572610"/>
    <hyperlink ref="C52" r:id="rId51" display="http://www.ncbi.nlm.nih.gov/pubmed/20238416"/>
    <hyperlink ref="C53" r:id="rId52" display="http://www.ncbi.nlm.nih.gov/pubmed/25860434"/>
    <hyperlink ref="C54" r:id="rId53" display="http://www.ncbi.nlm.nih.gov/pubmed/20834037"/>
    <hyperlink ref="C55" r:id="rId54" display="http://www.ncbi.nlm.nih.gov/pubmed/19542152"/>
    <hyperlink ref="C56" r:id="rId55" display="http://www.ncbi.nlm.nih.gov/pubmed/22407710"/>
    <hyperlink ref="C57" r:id="rId56" display="http://www.ncbi.nlm.nih.gov/pubmed/22962447"/>
    <hyperlink ref="C58" r:id="rId57" display="http://www.ncbi.nlm.nih.gov/pubmed/21447171"/>
    <hyperlink ref="C59" r:id="rId58" display="http://www.ncbi.nlm.nih.gov/pubmed/21088030"/>
    <hyperlink ref="C60" r:id="rId59" display="http://www.ncbi.nlm.nih.gov/pubmed/16343337"/>
    <hyperlink ref="C61" r:id="rId60" display="http://www.ncbi.nlm.nih.gov/pubmed/15758203"/>
    <hyperlink ref="C62" r:id="rId61" display="http://www.ncbi.nlm.nih.gov/pubmed/23685787"/>
    <hyperlink ref="C63" r:id="rId62" display="http://www.ncbi.nlm.nih.gov/pubmed/21134245"/>
    <hyperlink ref="C64" r:id="rId63" display="http://www.ncbi.nlm.nih.gov/pubmed/22399676"/>
    <hyperlink ref="C65" r:id="rId64" display="http://www.ncbi.nlm.nih.gov/pubmed/26031838"/>
    <hyperlink ref="C66" r:id="rId65" display="http://www.ncbi.nlm.nih.gov/pubmed/19833741"/>
    <hyperlink ref="C67" r:id="rId66" display="http://www.ncbi.nlm.nih.gov/pubmed/22174280"/>
    <hyperlink ref="C68" r:id="rId67" display="http://www.ncbi.nlm.nih.gov/pubmed/19501178"/>
    <hyperlink ref="C69" r:id="rId68" display="http://www.ncbi.nlm.nih.gov/pubmed/23441908"/>
    <hyperlink ref="C70" r:id="rId69" display="http://www.ncbi.nlm.nih.gov/pubmed/24185836"/>
    <hyperlink ref="C71" r:id="rId70" display="http://www.ncbi.nlm.nih.gov/pubmed/21984754"/>
    <hyperlink ref="C72" r:id="rId71" display="http://www.ncbi.nlm.nih.gov/pubmed/23060612"/>
    <hyperlink ref="C73" r:id="rId72" display="http://www.ncbi.nlm.nih.gov/pubmed/24131054"/>
    <hyperlink ref="C74" r:id="rId73" display="http://www.ncbi.nlm.nih.gov/pubmed/17725841"/>
    <hyperlink ref="C75" r:id="rId74" display="http://www.ncbi.nlm.nih.gov/pubmed/23665771"/>
    <hyperlink ref="C76" r:id="rId75" display="http://www.ncbi.nlm.nih.gov/pubmed/25700475"/>
    <hyperlink ref="C77" r:id="rId76" display="http://www.ncbi.nlm.nih.gov/pubmed/18229674"/>
    <hyperlink ref="C78" r:id="rId77" display="http://www.ncbi.nlm.nih.gov/pubmed/23424130"/>
    <hyperlink ref="C79" r:id="rId78" display="http://www.ncbi.nlm.nih.gov/pubmed/22229028"/>
    <hyperlink ref="C80" r:id="rId79" display="http://www.ncbi.nlm.nih.gov/pubmed/16954142"/>
    <hyperlink ref="C81" r:id="rId80" display="http://www.ncbi.nlm.nih.gov/pubmed/10529083"/>
    <hyperlink ref="C82" r:id="rId81" display="http://www.ncbi.nlm.nih.gov/pubmed/15857510"/>
    <hyperlink ref="C83" r:id="rId82" display="http://www.ncbi.nlm.nih.gov/pubmed/17081053"/>
    <hyperlink ref="C84" r:id="rId83" display="http://www.ncbi.nlm.nih.gov/pubmed/11116328"/>
    <hyperlink ref="C85" r:id="rId84" display="http://www.ncbi.nlm.nih.gov/pubmed/24273245"/>
    <hyperlink ref="C86" r:id="rId85" display="http://www.ncbi.nlm.nih.gov/pubmed/18199023"/>
    <hyperlink ref="C87" r:id="rId86" display="http://www.ncbi.nlm.nih.gov/pubmed/23872968"/>
    <hyperlink ref="C88" r:id="rId87" display="http://www.ncbi.nlm.nih.gov/pubmed/24742000"/>
    <hyperlink ref="C89" r:id="rId88" display="http://www.ncbi.nlm.nih.gov/pubmed/25128196"/>
    <hyperlink ref="C90" r:id="rId89" display="http://www.ncbi.nlm.nih.gov/pubmed/17137519"/>
    <hyperlink ref="C91" r:id="rId90" display="http://www.ncbi.nlm.nih.gov/pubmed/18694894"/>
    <hyperlink ref="C92" r:id="rId91" display="http://www.ncbi.nlm.nih.gov/pubmed/21569267"/>
    <hyperlink ref="C93" r:id="rId92" display="http://www.ncbi.nlm.nih.gov/pubmed/23527109"/>
    <hyperlink ref="C94" r:id="rId93" display="http://www.ncbi.nlm.nih.gov/pubmed/21611185"/>
    <hyperlink ref="C95" r:id="rId94" display="http://www.ncbi.nlm.nih.gov/pubmed/20080505"/>
    <hyperlink ref="C96" r:id="rId95" display="http://www.ncbi.nlm.nih.gov/pubmed/20678477"/>
    <hyperlink ref="C97" r:id="rId96" display="http://www.ncbi.nlm.nih.gov/pubmed/21210728"/>
    <hyperlink ref="C98" r:id="rId97" display="http://www.ncbi.nlm.nih.gov/pubmed/23573036"/>
    <hyperlink ref="C99" r:id="rId98" display="http://www.ncbi.nlm.nih.gov/pubmed/25252708"/>
    <hyperlink ref="C100" r:id="rId99" display="http://www.ncbi.nlm.nih.gov/pubmed/20550700"/>
    <hyperlink ref="C101" r:id="rId100" display="http://www.ncbi.nlm.nih.gov/pubmed/22988817"/>
    <hyperlink ref="C102" r:id="rId101" display="http://www.ncbi.nlm.nih.gov/pubmed/22923295"/>
    <hyperlink ref="C103" r:id="rId102" display="http://www.ncbi.nlm.nih.gov/pubmed/22559072"/>
    <hyperlink ref="C104" r:id="rId103" display="http://www.ncbi.nlm.nih.gov/pubmed/22811546"/>
    <hyperlink ref="C105" r:id="rId104" display="http://www.ncbi.nlm.nih.gov/pubmed/21926437"/>
    <hyperlink ref="C106" r:id="rId105" display="http://www.ncbi.nlm.nih.gov/pubmed/22759417"/>
    <hyperlink ref="C107" r:id="rId106" display="http://www.ncbi.nlm.nih.gov/pubmed/22563065"/>
    <hyperlink ref="C108" r:id="rId107" display="http://www.ncbi.nlm.nih.gov/pubmed/22646090"/>
    <hyperlink ref="C109" r:id="rId108" display="http://www.ncbi.nlm.nih.gov/pubmed/25963975"/>
    <hyperlink ref="C110" r:id="rId109" display="http://www.ncbi.nlm.nih.gov/pubmed/21092284"/>
    <hyperlink ref="C111" r:id="rId110" display="http://www.ncbi.nlm.nih.gov/pubmed/21296751"/>
    <hyperlink ref="C112" r:id="rId111" display="http://www.ncbi.nlm.nih.gov/pubmed/20064276"/>
    <hyperlink ref="C113" r:id="rId112" display="http://www.ncbi.nlm.nih.gov/pubmed/16736488"/>
    <hyperlink ref="C114" r:id="rId113" display="http://www.ncbi.nlm.nih.gov/pubmed/21989196"/>
    <hyperlink ref="C115" r:id="rId114" display="http://www.ncbi.nlm.nih.gov/pubmed/20693479"/>
    <hyperlink ref="C116" r:id="rId115" display="http://www.ncbi.nlm.nih.gov/pubmed/15548751"/>
    <hyperlink ref="C117" r:id="rId116" display="http://www.ncbi.nlm.nih.gov/pubmed/21926179"/>
    <hyperlink ref="C118" r:id="rId117" display="http://www.ncbi.nlm.nih.gov/pubmed/24837624"/>
    <hyperlink ref="C119" r:id="rId118" display="http://www.ncbi.nlm.nih.gov/pubmed/19357099"/>
    <hyperlink ref="C120" r:id="rId119" display="http://www.ncbi.nlm.nih.gov/pubmed/21471560"/>
    <hyperlink ref="C121" r:id="rId120" display="http://www.ncbi.nlm.nih.gov/pubmed/21447481"/>
    <hyperlink ref="C122" r:id="rId121" display="http://www.ncbi.nlm.nih.gov/pubmed/23734846"/>
    <hyperlink ref="C123" r:id="rId122" display="http://www.ncbi.nlm.nih.gov/pubmed/15591359"/>
    <hyperlink ref="C124" r:id="rId123" display="http://www.ncbi.nlm.nih.gov/pubmed/20102627"/>
    <hyperlink ref="C125" r:id="rId124" display="http://www.ncbi.nlm.nih.gov/pubmed/22537045"/>
    <hyperlink ref="C126" r:id="rId125" display="http://www.ncbi.nlm.nih.gov/pubmed/26356857"/>
    <hyperlink ref="C127" r:id="rId126" display="http://www.ncbi.nlm.nih.gov/pubmed/16509994"/>
    <hyperlink ref="C128" r:id="rId127" display="http://www.ncbi.nlm.nih.gov/pubmed/15687296"/>
    <hyperlink ref="C129" r:id="rId128" display="http://www.ncbi.nlm.nih.gov/pubmed/19750212"/>
    <hyperlink ref="C130" r:id="rId129" display="http://www.ncbi.nlm.nih.gov/pubmed/22021898"/>
    <hyperlink ref="C131" r:id="rId130" display="http://www.ncbi.nlm.nih.gov/pubmed/15223032"/>
    <hyperlink ref="C132" r:id="rId131" display="http://www.ncbi.nlm.nih.gov/pubmed/23776689"/>
    <hyperlink ref="C133" r:id="rId132" display="http://www.ncbi.nlm.nih.gov/pubmed/22191534"/>
    <hyperlink ref="C134" r:id="rId133" display="http://www.ncbi.nlm.nih.gov/pubmed/16049194"/>
    <hyperlink ref="C135" r:id="rId134" display="http://www.ncbi.nlm.nih.gov/pubmed/22147368"/>
    <hyperlink ref="C136" r:id="rId135" display="http://www.ncbi.nlm.nih.gov/pubmed/17921494"/>
    <hyperlink ref="C137" r:id="rId136" display="http://www.ncbi.nlm.nih.gov/pubmed/23451112"/>
    <hyperlink ref="C138" r:id="rId137" display="http://www.ncbi.nlm.nih.gov/pubmed/12874040"/>
    <hyperlink ref="C139" r:id="rId138" display="http://www.ncbi.nlm.nih.gov/pubmed/20525601"/>
    <hyperlink ref="C140" r:id="rId139" display="http://www.ncbi.nlm.nih.gov/pubmed/15044736"/>
    <hyperlink ref="C141" r:id="rId140" display="http://www.ncbi.nlm.nih.gov/pubmed/16317072"/>
    <hyperlink ref="C142" r:id="rId141" display="http://www.ncbi.nlm.nih.gov/pubmed/26448206"/>
    <hyperlink ref="C143" r:id="rId142" display="http://www.ncbi.nlm.nih.gov/pubmed/19451168"/>
    <hyperlink ref="C144" r:id="rId143" display="http://www.ncbi.nlm.nih.gov/pubmed/22384018"/>
    <hyperlink ref="C145" r:id="rId144" display="http://www.ncbi.nlm.nih.gov/pubmed/23267171"/>
    <hyperlink ref="C146" r:id="rId145" display="http://www.ncbi.nlm.nih.gov/pubmed/16928733"/>
    <hyperlink ref="C147" r:id="rId146" display="http://www.ncbi.nlm.nih.gov/pubmed/19324607"/>
    <hyperlink ref="C148" r:id="rId147" display="http://www.ncbi.nlm.nih.gov/pubmed/22689389"/>
    <hyperlink ref="C149" r:id="rId148" display="http://www.ncbi.nlm.nih.gov/pubmed/22876807"/>
    <hyperlink ref="C150" r:id="rId149" display="http://www.ncbi.nlm.nih.gov/pubmed/25335563"/>
    <hyperlink ref="C151" r:id="rId150" display="http://www.ncbi.nlm.nih.gov/pubmed/25282641"/>
    <hyperlink ref="C152" r:id="rId151" display="http://www.ncbi.nlm.nih.gov/pubmed/25161245"/>
    <hyperlink ref="C153" r:id="rId152" display="http://www.ncbi.nlm.nih.gov/pubmed/7922679"/>
    <hyperlink ref="C154" r:id="rId153" display="http://www.ncbi.nlm.nih.gov/pubmed/10636045"/>
    <hyperlink ref="C155" r:id="rId154" display="http://www.ncbi.nlm.nih.gov/pubmed/12603035"/>
    <hyperlink ref="C156" r:id="rId155" display="http://www.ncbi.nlm.nih.gov/pubmed/20031974"/>
    <hyperlink ref="C157" r:id="rId156" display="http://www.ncbi.nlm.nih.gov/pubmed/17999748"/>
    <hyperlink ref="C158" r:id="rId157" display="http://www.ncbi.nlm.nih.gov/pubmed/24170395"/>
    <hyperlink ref="C159" r:id="rId158" display="http://www.ncbi.nlm.nih.gov/pubmed/12855461"/>
    <hyperlink ref="C160" r:id="rId159" display="http://www.ncbi.nlm.nih.gov/pubmed/25946889"/>
    <hyperlink ref="C161" r:id="rId160" display="http://www.ncbi.nlm.nih.gov/pubmed/26063651"/>
    <hyperlink ref="C162" r:id="rId161" display="http://www.ncbi.nlm.nih.gov/pubmed/20376325"/>
    <hyperlink ref="C163" r:id="rId162" display="http://www.ncbi.nlm.nih.gov/pubmed/19426451"/>
    <hyperlink ref="C164" r:id="rId163" display="http://www.ncbi.nlm.nih.gov/pubmed/23237454"/>
    <hyperlink ref="C165" r:id="rId164" display="http://www.ncbi.nlm.nih.gov/pubmed/25406329"/>
    <hyperlink ref="C166" r:id="rId165" display="http://www.ncbi.nlm.nih.gov/pubmed/19439514"/>
    <hyperlink ref="C167" r:id="rId166" display="http://www.ncbi.nlm.nih.gov/pubmed/25252700"/>
    <hyperlink ref="C168" r:id="rId167" display="http://www.ncbi.nlm.nih.gov/pubmed/17408237"/>
    <hyperlink ref="C169" r:id="rId168" display="http://www.ncbi.nlm.nih.gov/pubmed/22199392"/>
    <hyperlink ref="C170" r:id="rId169" display="http://www.ncbi.nlm.nih.gov/pubmed/19878606"/>
    <hyperlink ref="C171" r:id="rId170" display="http://www.ncbi.nlm.nih.gov/pubmed/23586484"/>
    <hyperlink ref="C172" r:id="rId171" display="http://www.ncbi.nlm.nih.gov/pubmed/21525143"/>
    <hyperlink ref="C173" r:id="rId172" display="http://www.ncbi.nlm.nih.gov/pubmed/20122183"/>
    <hyperlink ref="C174" r:id="rId173" display="http://www.ncbi.nlm.nih.gov/pubmed/18398452"/>
    <hyperlink ref="C175" r:id="rId174" display="http://www.ncbi.nlm.nih.gov/pubmed/24024083"/>
    <hyperlink ref="C176" r:id="rId175" display="http://www.ncbi.nlm.nih.gov/pubmed/18048181"/>
    <hyperlink ref="C177" r:id="rId176" display="http://www.ncbi.nlm.nih.gov/pubmed/22168237"/>
    <hyperlink ref="C178" r:id="rId177" display="http://www.ncbi.nlm.nih.gov/pubmed/26400819"/>
    <hyperlink ref="C179" r:id="rId178" display="http://www.ncbi.nlm.nih.gov/pubmed/12217916"/>
    <hyperlink ref="C180" r:id="rId179" display="http://www.ncbi.nlm.nih.gov/pubmed/24526710"/>
    <hyperlink ref="C181" r:id="rId180" display="http://www.ncbi.nlm.nih.gov/pubmed/21385046"/>
    <hyperlink ref="C182" r:id="rId181" display="http://www.ncbi.nlm.nih.gov/pubmed/25252881"/>
    <hyperlink ref="C183" r:id="rId182" display="http://www.ncbi.nlm.nih.gov/pubmed/26494581"/>
    <hyperlink ref="C184" r:id="rId183" display="http://www.ncbi.nlm.nih.gov/pubmed/12603038"/>
    <hyperlink ref="C185" r:id="rId184" display="http://www.ncbi.nlm.nih.gov/pubmed/22829624"/>
    <hyperlink ref="C186" r:id="rId185" display="http://www.ncbi.nlm.nih.gov/pubmed/23212387"/>
    <hyperlink ref="C187" r:id="rId186" display="http://www.ncbi.nlm.nih.gov/pubmed/17945691"/>
    <hyperlink ref="C188" r:id="rId187" display="http://www.ncbi.nlm.nih.gov/pubmed/23485108"/>
    <hyperlink ref="C189" r:id="rId188" display="http://www.ncbi.nlm.nih.gov/pubmed/15955780"/>
    <hyperlink ref="C190" r:id="rId189" display="http://www.ncbi.nlm.nih.gov/pubmed/11934755"/>
    <hyperlink ref="C191" r:id="rId190" display="http://www.ncbi.nlm.nih.gov/pubmed/24170394"/>
    <hyperlink ref="C192" r:id="rId191" display="http://www.ncbi.nlm.nih.gov/pubmed/23202746"/>
    <hyperlink ref="C193" r:id="rId192" display="http://www.ncbi.nlm.nih.gov/pubmed/22156294"/>
    <hyperlink ref="C194" r:id="rId193" display="http://www.ncbi.nlm.nih.gov/pubmed/22212352"/>
    <hyperlink ref="C195" r:id="rId194" display="http://www.ncbi.nlm.nih.gov/pubmed/23666209"/>
    <hyperlink ref="C196" r:id="rId195" display="http://www.ncbi.nlm.nih.gov/pubmed/18689823"/>
    <hyperlink ref="C197" r:id="rId196" display="http://www.ncbi.nlm.nih.gov/pubmed/18974170"/>
    <hyperlink ref="C198" r:id="rId197" display="http://www.ncbi.nlm.nih.gov/pubmed/26220471"/>
    <hyperlink ref="C199" r:id="rId198" display="http://www.ncbi.nlm.nih.gov/pubmed/25165095"/>
    <hyperlink ref="C200" r:id="rId199" display="http://www.ncbi.nlm.nih.gov/pubmed/24894600"/>
    <hyperlink ref="C201" r:id="rId200" display="http://www.ncbi.nlm.nih.gov/pubmed/23358824"/>
    <hyperlink ref="C202" r:id="rId201" display="http://www.ncbi.nlm.nih.gov/pubmed/25637556"/>
    <hyperlink ref="C203" r:id="rId202" display="http://www.ncbi.nlm.nih.gov/pubmed/22576173"/>
    <hyperlink ref="C204" r:id="rId203" display="http://www.ncbi.nlm.nih.gov/pubmed/16144805"/>
    <hyperlink ref="C205" r:id="rId204" display="http://www.ncbi.nlm.nih.gov/pubmed/15676079"/>
    <hyperlink ref="C206" r:id="rId205" display="http://www.ncbi.nlm.nih.gov/pubmed/23967117"/>
    <hyperlink ref="C207" r:id="rId206" display="http://www.ncbi.nlm.nih.gov/pubmed/23246109"/>
    <hyperlink ref="C208" r:id="rId207" display="http://www.ncbi.nlm.nih.gov/pubmed/24534604"/>
    <hyperlink ref="C209" r:id="rId208" display="http://www.ncbi.nlm.nih.gov/pubmed/10068696"/>
    <hyperlink ref="C210" r:id="rId209" display="http://www.ncbi.nlm.nih.gov/pubmed/21775302"/>
    <hyperlink ref="C211" r:id="rId210" display="http://www.ncbi.nlm.nih.gov/pubmed/21342569"/>
    <hyperlink ref="C212" r:id="rId211" display="http://www.ncbi.nlm.nih.gov/pubmed/12385990"/>
    <hyperlink ref="C213" r:id="rId212" display="http://www.ncbi.nlm.nih.gov/pubmed/17147805"/>
    <hyperlink ref="C214" r:id="rId213" display="http://www.ncbi.nlm.nih.gov/pubmed/24195722"/>
    <hyperlink ref="C215" r:id="rId214" display="http://www.ncbi.nlm.nih.gov/pubmed/12385977"/>
    <hyperlink ref="C216" r:id="rId215" display="http://www.ncbi.nlm.nih.gov/pubmed/1857191"/>
    <hyperlink ref="C217" r:id="rId216" display="http://www.ncbi.nlm.nih.gov/pubmed/24675685"/>
    <hyperlink ref="C218" r:id="rId217" display="http://www.ncbi.nlm.nih.gov/pubmed/20529929"/>
    <hyperlink ref="C219" r:id="rId218" display="http://www.ncbi.nlm.nih.gov/pubmed/24443382"/>
    <hyperlink ref="C220" r:id="rId219" display="http://www.ncbi.nlm.nih.gov/pubmed/25626517"/>
    <hyperlink ref="C221" r:id="rId220" display="http://www.ncbi.nlm.nih.gov/pubmed/17257426"/>
    <hyperlink ref="C222" r:id="rId221" display="http://www.ncbi.nlm.nih.gov/pubmed/23435231"/>
    <hyperlink ref="C223" r:id="rId222" display="http://www.ncbi.nlm.nih.gov/pubmed/22373417"/>
    <hyperlink ref="C224" r:id="rId223" display="http://www.ncbi.nlm.nih.gov/pubmed/17890735"/>
    <hyperlink ref="C225" r:id="rId224" display="http://www.ncbi.nlm.nih.gov/pubmed/19497933"/>
    <hyperlink ref="C226" r:id="rId225" display="http://www.ncbi.nlm.nih.gov/pubmed/22759419"/>
    <hyperlink ref="C227" r:id="rId226" display="http://www.ncbi.nlm.nih.gov/pubmed/18083777"/>
    <hyperlink ref="C228" r:id="rId227" display="http://www.ncbi.nlm.nih.gov/pubmed/17127215"/>
    <hyperlink ref="C229" r:id="rId228" display="http://www.ncbi.nlm.nih.gov/pubmed/25928589"/>
    <hyperlink ref="C230" r:id="rId229" display="http://www.ncbi.nlm.nih.gov/pubmed/21419864"/>
    <hyperlink ref="C231" r:id="rId230" display="http://www.ncbi.nlm.nih.gov/pubmed/21071794"/>
    <hyperlink ref="C232" r:id="rId231" display="http://www.ncbi.nlm.nih.gov/pubmed/21480434"/>
    <hyperlink ref="C233" r:id="rId232" display="http://www.ncbi.nlm.nih.gov/pubmed/24678591"/>
    <hyperlink ref="C234" r:id="rId233" display="http://www.ncbi.nlm.nih.gov/pubmed/17158778"/>
    <hyperlink ref="C235" r:id="rId234" display="http://www.ncbi.nlm.nih.gov/pubmed/16061938"/>
    <hyperlink ref="C236" r:id="rId235" display="http://www.ncbi.nlm.nih.gov/pubmed/20147201"/>
    <hyperlink ref="C237" r:id="rId236" display="http://www.ncbi.nlm.nih.gov/pubmed/20739310"/>
    <hyperlink ref="C238" r:id="rId237" display="http://www.ncbi.nlm.nih.gov/pubmed/23413433"/>
    <hyperlink ref="C239" r:id="rId238" display="http://www.ncbi.nlm.nih.gov/pubmed/24894505"/>
    <hyperlink ref="C240" r:id="rId239" display="http://www.ncbi.nlm.nih.gov/pubmed/21670797"/>
    <hyperlink ref="C241" r:id="rId240" display="http://www.ncbi.nlm.nih.gov/pubmed/21450712"/>
    <hyperlink ref="C242" r:id="rId241" display="http://www.ncbi.nlm.nih.gov/pubmed/16362903"/>
    <hyperlink ref="C243" r:id="rId242" display="http://www.ncbi.nlm.nih.gov/pubmed/24044377"/>
    <hyperlink ref="C244" r:id="rId243" display="http://www.ncbi.nlm.nih.gov/pubmed/25995232"/>
    <hyperlink ref="C245" r:id="rId244" display="http://www.ncbi.nlm.nih.gov/pubmed/19880369"/>
    <hyperlink ref="C246" r:id="rId245" display="http://www.ncbi.nlm.nih.gov/pubmed/15837170"/>
    <hyperlink ref="C247" r:id="rId246" display="http://www.ncbi.nlm.nih.gov/pubmed/12364612"/>
    <hyperlink ref="C248" r:id="rId247" display="http://www.ncbi.nlm.nih.gov/pubmed/15819989"/>
    <hyperlink ref="C249" r:id="rId248" display="http://www.ncbi.nlm.nih.gov/pubmed/25081493"/>
    <hyperlink ref="C250" r:id="rId249" display="http://www.ncbi.nlm.nih.gov/pubmed/23353650"/>
    <hyperlink ref="C251" r:id="rId250" display="http://www.ncbi.nlm.nih.gov/pubmed/24524881"/>
    <hyperlink ref="C252" r:id="rId251" display="http://www.ncbi.nlm.nih.gov/pubmed/24098642"/>
    <hyperlink ref="C253" r:id="rId252" display="http://www.ncbi.nlm.nih.gov/pubmed/20951196"/>
    <hyperlink ref="C254" r:id="rId253" display="http://www.ncbi.nlm.nih.gov/pubmed/20144947"/>
    <hyperlink ref="C255" r:id="rId254" display="http://www.ncbi.nlm.nih.gov/pubmed/21997462"/>
    <hyperlink ref="C256" r:id="rId255" display="http://www.ncbi.nlm.nih.gov/pubmed/17355623"/>
    <hyperlink ref="C257" r:id="rId256" display="http://www.ncbi.nlm.nih.gov/pubmed/25161220"/>
    <hyperlink ref="C258" r:id="rId257" display="http://www.ncbi.nlm.nih.gov/pubmed/21867510"/>
    <hyperlink ref="C259" r:id="rId258" display="http://www.ncbi.nlm.nih.gov/pubmed/12824352"/>
    <hyperlink ref="C260" r:id="rId259" display="http://www.ncbi.nlm.nih.gov/pubmed/25651949"/>
    <hyperlink ref="C261" r:id="rId260" display="http://www.ncbi.nlm.nih.gov/pubmed/21296750"/>
    <hyperlink ref="C262" r:id="rId261" display="http://www.ncbi.nlm.nih.gov/pubmed/17503386"/>
    <hyperlink ref="C263" r:id="rId262" display="http://www.ncbi.nlm.nih.gov/pubmed/20628545"/>
    <hyperlink ref="C264" r:id="rId263" display="http://www.ncbi.nlm.nih.gov/pubmed/24699692"/>
    <hyperlink ref="C265" r:id="rId264" display="http://www.ncbi.nlm.nih.gov/pubmed/25371430"/>
    <hyperlink ref="C266" r:id="rId265" display="http://www.ncbi.nlm.nih.gov/pubmed/21217122"/>
    <hyperlink ref="C267" r:id="rId266" display="http://www.ncbi.nlm.nih.gov/pubmed/15458580"/>
    <hyperlink ref="C268" r:id="rId267" display="http://www.ncbi.nlm.nih.gov/pubmed/22168258"/>
    <hyperlink ref="C269" r:id="rId268" display="http://www.ncbi.nlm.nih.gov/pubmed/25398475"/>
    <hyperlink ref="C270" r:id="rId269" display="http://www.ncbi.nlm.nih.gov/pubmed/19909532"/>
    <hyperlink ref="C271" r:id="rId270" display="http://www.ncbi.nlm.nih.gov/pubmed/22402614"/>
    <hyperlink ref="C272" r:id="rId271" display="http://www.ncbi.nlm.nih.gov/pubmed/24846939"/>
    <hyperlink ref="C273" r:id="rId272" display="http://www.ncbi.nlm.nih.gov/pubmed/25495907"/>
    <hyperlink ref="C274" r:id="rId273" display="http://www.ncbi.nlm.nih.gov/pubmed/25577371"/>
    <hyperlink ref="C275" r:id="rId274" display="http://www.ncbi.nlm.nih.gov/pubmed/26389570"/>
    <hyperlink ref="C276" r:id="rId275" display="http://www.ncbi.nlm.nih.gov/pubmed/25380957"/>
    <hyperlink ref="C277" r:id="rId276" display="http://www.ncbi.nlm.nih.gov/pubmed/19908361"/>
    <hyperlink ref="C278" r:id="rId277" display="http://www.ncbi.nlm.nih.gov/pubmed/25143289"/>
    <hyperlink ref="C279" r:id="rId278" display="http://www.ncbi.nlm.nih.gov/pubmed/23990416"/>
    <hyperlink ref="C280" r:id="rId279" display="http://www.ncbi.nlm.nih.gov/pubmed/22592379"/>
    <hyperlink ref="C281" r:id="rId280" display="http://www.ncbi.nlm.nih.gov/pubmed/26069264"/>
    <hyperlink ref="C282" r:id="rId281" display="http://www.ncbi.nlm.nih.gov/pubmed/19208115"/>
    <hyperlink ref="C283" r:id="rId282" display="http://www.ncbi.nlm.nih.gov/pubmed/19594880"/>
    <hyperlink ref="C284" r:id="rId283" display="http://www.ncbi.nlm.nih.gov/pubmed/24779008"/>
    <hyperlink ref="C285" r:id="rId284" display="http://www.ncbi.nlm.nih.gov/pubmed/23792707"/>
    <hyperlink ref="C286" r:id="rId285" display="http://www.ncbi.nlm.nih.gov/pubmed/11108700"/>
    <hyperlink ref="C287" r:id="rId286" display="http://www.ncbi.nlm.nih.gov/pubmed/22457070"/>
    <hyperlink ref="C288" r:id="rId287" display="http://www.ncbi.nlm.nih.gov/pubmed/21714130"/>
    <hyperlink ref="C289" r:id="rId288" display="http://www.ncbi.nlm.nih.gov/pubmed/18296485"/>
    <hyperlink ref="C290" r:id="rId289" display="http://www.ncbi.nlm.nih.gov/pubmed/18428768"/>
    <hyperlink ref="C291" r:id="rId290" display="http://www.ncbi.nlm.nih.gov/pubmed/20122220"/>
    <hyperlink ref="C292" r:id="rId291" display="http://www.ncbi.nlm.nih.gov/pubmed/19759199"/>
    <hyperlink ref="C293" r:id="rId292" display="http://www.ncbi.nlm.nih.gov/pubmed/23449944"/>
    <hyperlink ref="C294" r:id="rId293" display="http://www.ncbi.nlm.nih.gov/pubmed/23871964"/>
    <hyperlink ref="C295" r:id="rId294" display="http://www.ncbi.nlm.nih.gov/pubmed/17032673"/>
    <hyperlink ref="C296" r:id="rId295" display="http://www.ncbi.nlm.nih.gov/pubmed/25015987"/>
    <hyperlink ref="C297" r:id="rId296" display="http://www.ncbi.nlm.nih.gov/pubmed/17660204"/>
    <hyperlink ref="C298" r:id="rId297" display="http://www.ncbi.nlm.nih.gov/pubmed/22384016"/>
    <hyperlink ref="C299" r:id="rId298" display="http://www.ncbi.nlm.nih.gov/pubmed/15483331"/>
    <hyperlink ref="C300" r:id="rId299" display="http://www.ncbi.nlm.nih.gov/pubmed/16209710"/>
    <hyperlink ref="C301" r:id="rId300" display="http://www.ncbi.nlm.nih.gov/pubmed/22039207"/>
    <hyperlink ref="C302" r:id="rId301" display="http://www.ncbi.nlm.nih.gov/pubmed/22809309"/>
    <hyperlink ref="C303" r:id="rId302" display="http://www.ncbi.nlm.nih.gov/pubmed/18165802"/>
    <hyperlink ref="C304" r:id="rId303" display="http://www.ncbi.nlm.nih.gov/pubmed/21342544"/>
    <hyperlink ref="C305" r:id="rId304" display="http://www.ncbi.nlm.nih.gov/pubmed/17953748"/>
    <hyperlink ref="C306" r:id="rId305" display="http://www.ncbi.nlm.nih.gov/pubmed/18229679"/>
    <hyperlink ref="C307" r:id="rId306" display="http://www.ncbi.nlm.nih.gov/pubmed/21724594"/>
    <hyperlink ref="C308" r:id="rId307" display="http://www.ncbi.nlm.nih.gov/pubmed/24334383"/>
    <hyperlink ref="C309" r:id="rId308" display="http://www.ncbi.nlm.nih.gov/pubmed/18048188"/>
    <hyperlink ref="C310" r:id="rId309" display="http://www.ncbi.nlm.nih.gov/pubmed/15374876"/>
    <hyperlink ref="C311" r:id="rId310" display="http://www.ncbi.nlm.nih.gov/pubmed/21505035"/>
    <hyperlink ref="C312" r:id="rId311" display="http://www.ncbi.nlm.nih.gov/pubmed/22928840"/>
    <hyperlink ref="C313" r:id="rId312" display="http://www.ncbi.nlm.nih.gov/pubmed/18251993"/>
    <hyperlink ref="C314" r:id="rId313" display="http://www.ncbi.nlm.nih.gov/pubmed/22074762"/>
    <hyperlink ref="C315" r:id="rId314" display="http://www.ncbi.nlm.nih.gov/pubmed/14534189"/>
    <hyperlink ref="C316" r:id="rId315" display="http://www.ncbi.nlm.nih.gov/pubmed/17470273"/>
    <hyperlink ref="C317" r:id="rId316" display="http://www.ncbi.nlm.nih.gov/pubmed/23853064"/>
    <hyperlink ref="C318" r:id="rId317" display="http://www.ncbi.nlm.nih.gov/pubmed/17110369"/>
    <hyperlink ref="C319" r:id="rId318" display="http://www.ncbi.nlm.nih.gov/pubmed/23103880"/>
    <hyperlink ref="C320" r:id="rId319" display="http://www.ncbi.nlm.nih.gov/pubmed/14642655"/>
    <hyperlink ref="C321" r:id="rId320" display="http://www.ncbi.nlm.nih.gov/pubmed/16188930"/>
    <hyperlink ref="C322" r:id="rId321" display="http://www.ncbi.nlm.nih.gov/pubmed/17698491"/>
    <hyperlink ref="C323" r:id="rId322" display="http://www.ncbi.nlm.nih.gov/pubmed/21729295"/>
    <hyperlink ref="C324" r:id="rId323" display="http://www.ncbi.nlm.nih.gov/pubmed/24091401"/>
    <hyperlink ref="C325" r:id="rId324" display="http://www.ncbi.nlm.nih.gov/pubmed/24989857"/>
    <hyperlink ref="C326" r:id="rId325" display="http://www.ncbi.nlm.nih.gov/pubmed/21672185"/>
    <hyperlink ref="C327" r:id="rId326" display="http://www.ncbi.nlm.nih.gov/pubmed/23066102"/>
    <hyperlink ref="C328" r:id="rId327" display="http://www.ncbi.nlm.nih.gov/pubmed/19772398"/>
    <hyperlink ref="C329" r:id="rId328" display="http://www.ncbi.nlm.nih.gov/pubmed/24090403"/>
    <hyperlink ref="C330" r:id="rId329" display="http://www.ncbi.nlm.nih.gov/pubmed/23469172"/>
    <hyperlink ref="C331" r:id="rId330" display="http://www.ncbi.nlm.nih.gov/pubmed/26033916"/>
    <hyperlink ref="C332" r:id="rId331" display="http://www.ncbi.nlm.nih.gov/pubmed/18229672"/>
    <hyperlink ref="C333" r:id="rId332" display="http://www.ncbi.nlm.nih.gov/pubmed/16845078"/>
    <hyperlink ref="C334" r:id="rId333" display="http://www.ncbi.nlm.nih.gov/pubmed/19239711"/>
    <hyperlink ref="C335" r:id="rId334" display="http://www.ncbi.nlm.nih.gov/pubmed/22676195"/>
    <hyperlink ref="C336" r:id="rId335" display="http://www.ncbi.nlm.nih.gov/pubmed/21088026"/>
    <hyperlink ref="C337" r:id="rId336" display="http://www.ncbi.nlm.nih.gov/pubmed/24227677"/>
    <hyperlink ref="C338" r:id="rId337" display="http://www.ncbi.nlm.nih.gov/pubmed/24885381"/>
    <hyperlink ref="C339" r:id="rId338" display="http://www.ncbi.nlm.nih.gov/pubmed/20427515"/>
    <hyperlink ref="C340" r:id="rId339" display="http://www.ncbi.nlm.nih.gov/pubmed/17237082"/>
    <hyperlink ref="C341" r:id="rId340" display="http://www.ncbi.nlm.nih.gov/pubmed/14980012"/>
    <hyperlink ref="C342" r:id="rId341" display="http://www.ncbi.nlm.nih.gov/pubmed/24639164"/>
    <hyperlink ref="C343" r:id="rId342" display="http://www.ncbi.nlm.nih.gov/pubmed/19675096"/>
    <hyperlink ref="C344" r:id="rId343" display="http://www.ncbi.nlm.nih.gov/pubmed/15980534"/>
    <hyperlink ref="C345" r:id="rId344" display="http://www.ncbi.nlm.nih.gov/pubmed/19907642"/>
    <hyperlink ref="C346" r:id="rId345" display="http://www.ncbi.nlm.nih.gov/pubmed/21599912"/>
    <hyperlink ref="C347" r:id="rId346" display="http://www.ncbi.nlm.nih.gov/pubmed/11473001"/>
    <hyperlink ref="C348" r:id="rId347" display="http://www.ncbi.nlm.nih.gov/pubmed/19900305"/>
    <hyperlink ref="C349" r:id="rId348" display="http://www.ncbi.nlm.nih.gov/pubmed/24947750"/>
    <hyperlink ref="C350" r:id="rId349" display="http://www.ncbi.nlm.nih.gov/pubmed/18755046"/>
    <hyperlink ref="C351" r:id="rId350" display="http://www.ncbi.nlm.nih.gov/pubmed/18556476"/>
    <hyperlink ref="C352" r:id="rId351" display="http://www.ncbi.nlm.nih.gov/pubmed/25482036"/>
    <hyperlink ref="C353" r:id="rId352" display="http://www.ncbi.nlm.nih.gov/pubmed/19535537"/>
    <hyperlink ref="C354" r:id="rId353" display="http://www.ncbi.nlm.nih.gov/pubmed/23323857"/>
    <hyperlink ref="C355" r:id="rId354" display="http://www.ncbi.nlm.nih.gov/pubmed/16928736"/>
    <hyperlink ref="C356" r:id="rId355" display="http://www.ncbi.nlm.nih.gov/pubmed/21903629"/>
    <hyperlink ref="C357" r:id="rId356" display="http://www.ncbi.nlm.nih.gov/pubmed/23428640"/>
    <hyperlink ref="C358" r:id="rId357" display="http://www.ncbi.nlm.nih.gov/pubmed/22727112"/>
    <hyperlink ref="C359" r:id="rId358" display="http://www.ncbi.nlm.nih.gov/pubmed/20813068"/>
    <hyperlink ref="C360" r:id="rId359" display="http://www.ncbi.nlm.nih.gov/pubmed/25273068"/>
    <hyperlink ref="C361" r:id="rId360" display="http://www.ncbi.nlm.nih.gov/pubmed/12804087"/>
    <hyperlink ref="C362" r:id="rId361" display="http://www.ncbi.nlm.nih.gov/pubmed/21526119"/>
    <hyperlink ref="C363" r:id="rId362" display="http://www.ncbi.nlm.nih.gov/pubmed/26355786"/>
    <hyperlink ref="C364" r:id="rId363" display="http://www.ncbi.nlm.nih.gov/pubmed/26130333"/>
    <hyperlink ref="C365" r:id="rId364" display="http://www.ncbi.nlm.nih.gov/pubmed/15852503"/>
    <hyperlink ref="C366" r:id="rId365" display="http://www.ncbi.nlm.nih.gov/pubmed/21778524"/>
    <hyperlink ref="C367" r:id="rId366" display="http://www.ncbi.nlm.nih.gov/pubmed/25402007"/>
    <hyperlink ref="C368" r:id="rId367" display="http://www.ncbi.nlm.nih.gov/pubmed/20529904"/>
    <hyperlink ref="C369" r:id="rId368" display="http://www.ncbi.nlm.nih.gov/pubmed/19148271"/>
    <hyperlink ref="C370" r:id="rId369" display="http://www.ncbi.nlm.nih.gov/pubmed/16260755"/>
    <hyperlink ref="C371" r:id="rId370" display="http://www.ncbi.nlm.nih.gov/pubmed/18592192"/>
    <hyperlink ref="C372" r:id="rId371" display="http://www.ncbi.nlm.nih.gov/pubmed/21940641"/>
    <hyperlink ref="C373" r:id="rId372" display="http://www.ncbi.nlm.nih.gov/pubmed/23189847"/>
    <hyperlink ref="C374" r:id="rId373" display="http://www.ncbi.nlm.nih.gov/pubmed/19478005"/>
    <hyperlink ref="C375" r:id="rId374" display="http://www.ncbi.nlm.nih.gov/pubmed/20639539"/>
    <hyperlink ref="C376" r:id="rId375" display="http://www.ncbi.nlm.nih.gov/pubmed/26026137"/>
    <hyperlink ref="C377" r:id="rId376" display="http://www.ncbi.nlm.nih.gov/pubmed/16752207"/>
    <hyperlink ref="C378" r:id="rId377" display="http://www.ncbi.nlm.nih.gov/pubmed/19589133"/>
    <hyperlink ref="C379" r:id="rId378" display="http://www.ncbi.nlm.nih.gov/pubmed/21914630"/>
    <hyperlink ref="C380" r:id="rId379" display="http://www.ncbi.nlm.nih.gov/pubmed/20616145"/>
    <hyperlink ref="C381" r:id="rId380" display="http://www.ncbi.nlm.nih.gov/pubmed/22617168"/>
    <hyperlink ref="C382" r:id="rId381" display="http://www.ncbi.nlm.nih.gov/pubmed/24599517"/>
    <hyperlink ref="C383" r:id="rId382" display="http://www.ncbi.nlm.nih.gov/pubmed/19208116"/>
    <hyperlink ref="C384" r:id="rId383" display="http://www.ncbi.nlm.nih.gov/pubmed/22962460"/>
    <hyperlink ref="C385" r:id="rId384" display="http://www.ncbi.nlm.nih.gov/pubmed/17217504"/>
    <hyperlink ref="C386" r:id="rId385" display="http://www.ncbi.nlm.nih.gov/pubmed/15130542"/>
    <hyperlink ref="C387" r:id="rId386" display="http://www.ncbi.nlm.nih.gov/pubmed/23422339"/>
    <hyperlink ref="C388" r:id="rId387" display="http://www.ncbi.nlm.nih.gov/pubmed/12584134"/>
    <hyperlink ref="C389" r:id="rId388" display="http://www.ncbi.nlm.nih.gov/pubmed/9765049"/>
    <hyperlink ref="C390" r:id="rId389" display="http://www.ncbi.nlm.nih.gov/pubmed/22254466"/>
    <hyperlink ref="C391" r:id="rId390" display="http://www.ncbi.nlm.nih.gov/pubmed/23902564"/>
    <hyperlink ref="C392" r:id="rId391" display="http://www.ncbi.nlm.nih.gov/pubmed/11108703"/>
    <hyperlink ref="C393" r:id="rId392" display="http://www.ncbi.nlm.nih.gov/pubmed/24564257"/>
    <hyperlink ref="C394" r:id="rId393" display="http://www.ncbi.nlm.nih.gov/pubmed/24441936"/>
    <hyperlink ref="C395" r:id="rId394" display="http://www.ncbi.nlm.nih.gov/pubmed/10736233"/>
    <hyperlink ref="C396" r:id="rId395" display="http://www.ncbi.nlm.nih.gov/pubmed/19218350"/>
    <hyperlink ref="C397" r:id="rId396" display="http://www.ncbi.nlm.nih.gov/pubmed/22566777"/>
    <hyperlink ref="C398" r:id="rId397" display="http://www.ncbi.nlm.nih.gov/pubmed/15807512"/>
    <hyperlink ref="C399" r:id="rId398" display="http://www.ncbi.nlm.nih.gov/pubmed/17237093"/>
    <hyperlink ref="C400" r:id="rId399" display="http://www.ncbi.nlm.nih.gov/pubmed/24955109"/>
    <hyperlink ref="C401" r:id="rId400" display="http://www.ncbi.nlm.nih.gov/pubmed/16361270"/>
    <hyperlink ref="C402" r:id="rId401" display="http://www.ncbi.nlm.nih.gov/pubmed/23331634"/>
    <hyperlink ref="C403" r:id="rId402" display="http://www.ncbi.nlm.nih.gov/pubmed/22537038"/>
    <hyperlink ref="C404" r:id="rId403" display="http://www.ncbi.nlm.nih.gov/pubmed/19378141"/>
    <hyperlink ref="C405" r:id="rId404" display="http://www.ncbi.nlm.nih.gov/pubmed/24639165"/>
    <hyperlink ref="C406" r:id="rId405" display="http://www.ncbi.nlm.nih.gov/pubmed/17951828"/>
    <hyperlink ref="C407" r:id="rId406" display="http://www.ncbi.nlm.nih.gov/pubmed/20958248"/>
    <hyperlink ref="C408" r:id="rId407" display="http://www.ncbi.nlm.nih.gov/pubmed/17033961"/>
    <hyperlink ref="C409" r:id="rId408" display="http://www.ncbi.nlm.nih.gov/pubmed/19900304"/>
    <hyperlink ref="C410" r:id="rId409" display="http://www.ncbi.nlm.nih.gov/pubmed/18613966"/>
    <hyperlink ref="C411" r:id="rId410" display="http://www.ncbi.nlm.nih.gov/pubmed/25431302"/>
    <hyperlink ref="C412" r:id="rId411" display="http://www.ncbi.nlm.nih.gov/pubmed/24603409"/>
    <hyperlink ref="C413" r:id="rId412" display="http://www.ncbi.nlm.nih.gov/pubmed/26220960"/>
    <hyperlink ref="C414" r:id="rId413" display="http://www.ncbi.nlm.nih.gov/pubmed/20433723"/>
    <hyperlink ref="C415" r:id="rId414" display="http://www.ncbi.nlm.nih.gov/pubmed/26130249"/>
    <hyperlink ref="C416" r:id="rId415" display="http://www.ncbi.nlm.nih.gov/pubmed/24413520"/>
    <hyperlink ref="C417" r:id="rId416" display="http://www.ncbi.nlm.nih.gov/pubmed/16234323"/>
    <hyperlink ref="C418" r:id="rId417" display="http://www.ncbi.nlm.nih.gov/pubmed/19208114"/>
    <hyperlink ref="C419" r:id="rId418" display="http://www.ncbi.nlm.nih.gov/pubmed/14552658"/>
    <hyperlink ref="C420" r:id="rId419" display="http://www.ncbi.nlm.nih.gov/pubmed/15961473"/>
    <hyperlink ref="C421" r:id="rId420" display="http://www.ncbi.nlm.nih.gov/pubmed/18204064"/>
    <hyperlink ref="C422" r:id="rId421" display="http://www.ncbi.nlm.nih.gov/pubmed/16752216"/>
    <hyperlink ref="C423" r:id="rId422" display="http://www.ncbi.nlm.nih.gov/pubmed/17573965"/>
    <hyperlink ref="C424" r:id="rId423" display="http://www.ncbi.nlm.nih.gov/pubmed/15073002"/>
    <hyperlink ref="C425" r:id="rId424" display="http://www.ncbi.nlm.nih.gov/pubmed/17021931"/>
    <hyperlink ref="C426" r:id="rId425" display="http://www.ncbi.nlm.nih.gov/pubmed/20660489"/>
    <hyperlink ref="C427" r:id="rId426" display="http://www.ncbi.nlm.nih.gov/pubmed/17646343"/>
    <hyperlink ref="C428" r:id="rId427" display="http://www.ncbi.nlm.nih.gov/pubmed/22844203"/>
    <hyperlink ref="C429" r:id="rId428" display="http://www.ncbi.nlm.nih.gov/pubmed/24499321"/>
    <hyperlink ref="C430" r:id="rId429" display="http://www.ncbi.nlm.nih.gov/pubmed/11524379"/>
    <hyperlink ref="C431" r:id="rId430" display="http://www.ncbi.nlm.nih.gov/pubmed/18226245"/>
    <hyperlink ref="C432" r:id="rId431" display="http://www.ncbi.nlm.nih.gov/pubmed/20513662"/>
    <hyperlink ref="C433" r:id="rId432" display="http://www.ncbi.nlm.nih.gov/pubmed/19228804"/>
    <hyperlink ref="C434" r:id="rId433" display="http://www.ncbi.nlm.nih.gov/pubmed/14752003"/>
    <hyperlink ref="C435" r:id="rId434" display="http://www.ncbi.nlm.nih.gov/pubmed/16837522"/>
    <hyperlink ref="C436" r:id="rId435" display="http://www.ncbi.nlm.nih.gov/pubmed/9632828"/>
    <hyperlink ref="C437" r:id="rId436" display="http://www.ncbi.nlm.nih.gov/pubmed/18344523"/>
    <hyperlink ref="C438" r:id="rId437" display="http://www.ncbi.nlm.nih.gov/pubmed/23023740"/>
    <hyperlink ref="C439" r:id="rId438" display="http://www.ncbi.nlm.nih.gov/pubmed/15514074"/>
    <hyperlink ref="C440" r:id="rId439" display="http://www.ncbi.nlm.nih.gov/pubmed/11673230"/>
    <hyperlink ref="C441" r:id="rId440" display="http://www.ncbi.nlm.nih.gov/pubmed/12603037"/>
    <hyperlink ref="C442" r:id="rId441" display="http://www.ncbi.nlm.nih.gov/pubmed/25435458"/>
    <hyperlink ref="C443" r:id="rId442" display="http://www.ncbi.nlm.nih.gov/pubmed/25143290"/>
    <hyperlink ref="C444" r:id="rId443" display="http://www.ncbi.nlm.nih.gov/pubmed/16805103"/>
    <hyperlink ref="C445" r:id="rId444" display="http://www.ncbi.nlm.nih.gov/pubmed/11943092"/>
    <hyperlink ref="C446" r:id="rId445" display="http://www.ncbi.nlm.nih.gov/pubmed/21216775"/>
    <hyperlink ref="C447" r:id="rId446" display="http://www.ncbi.nlm.nih.gov/pubmed/15318951"/>
    <hyperlink ref="C448" r:id="rId447" display="http://www.ncbi.nlm.nih.gov/pubmed/24957992"/>
    <hyperlink ref="C449" r:id="rId448" display="http://www.ncbi.nlm.nih.gov/pubmed/26072508"/>
    <hyperlink ref="C450" r:id="rId449" display="http://www.ncbi.nlm.nih.gov/pubmed/21962010"/>
    <hyperlink ref="C451" r:id="rId450" display="http://www.ncbi.nlm.nih.gov/pubmed/18229722"/>
    <hyperlink ref="C452" r:id="rId451" display="http://www.ncbi.nlm.nih.gov/pubmed/18849525"/>
    <hyperlink ref="C453" r:id="rId452" display="http://www.ncbi.nlm.nih.gov/pubmed/18215258"/>
    <hyperlink ref="C454" r:id="rId453" display="http://www.ncbi.nlm.nih.gov/pubmed/22556368"/>
    <hyperlink ref="C455" r:id="rId454" display="http://www.ncbi.nlm.nih.gov/pubmed/24376861"/>
    <hyperlink ref="C456" r:id="rId455" display="http://www.ncbi.nlm.nih.gov/pubmed/23441880"/>
    <hyperlink ref="C457" r:id="rId456" display="http://www.ncbi.nlm.nih.gov/pubmed/23282463"/>
    <hyperlink ref="C458" r:id="rId457" display="http://www.ncbi.nlm.nih.gov/pubmed/9669886"/>
    <hyperlink ref="C459" r:id="rId458" display="http://www.ncbi.nlm.nih.gov/pubmed/21903630"/>
    <hyperlink ref="C460" r:id="rId459" display="http://www.ncbi.nlm.nih.gov/pubmed/19997069"/>
    <hyperlink ref="C461" r:id="rId460" display="http://www.ncbi.nlm.nih.gov/pubmed/24861618"/>
    <hyperlink ref="C462" r:id="rId461" display="http://www.ncbi.nlm.nih.gov/pubmed/10089197"/>
    <hyperlink ref="C463" r:id="rId462" display="http://www.ncbi.nlm.nih.gov/pubmed/25879410"/>
    <hyperlink ref="C464" r:id="rId463" display="http://www.ncbi.nlm.nih.gov/pubmed/17686799"/>
    <hyperlink ref="C465" r:id="rId464" display="http://www.ncbi.nlm.nih.gov/pubmed/15272832"/>
    <hyperlink ref="C466" r:id="rId465" display="http://www.ncbi.nlm.nih.gov/pubmed/17883866"/>
    <hyperlink ref="C467" r:id="rId466" display="http://www.ncbi.nlm.nih.gov/pubmed/20940124"/>
    <hyperlink ref="C468" r:id="rId467" display="http://www.ncbi.nlm.nih.gov/pubmed/22848137"/>
    <hyperlink ref="C469" r:id="rId468" display="http://www.ncbi.nlm.nih.gov/pubmed/26355522"/>
    <hyperlink ref="C470" r:id="rId469" display="http://www.ncbi.nlm.nih.gov/pubmed/26139637"/>
    <hyperlink ref="C471" r:id="rId470" display="http://www.ncbi.nlm.nih.gov/pubmed/22536905"/>
    <hyperlink ref="C472" r:id="rId471" display="http://www.ncbi.nlm.nih.gov/pubmed/21558155"/>
    <hyperlink ref="C473" r:id="rId472" display="http://www.ncbi.nlm.nih.gov/pubmed/24339886"/>
    <hyperlink ref="C474" r:id="rId473" display="http://www.ncbi.nlm.nih.gov/pubmed/19056777"/>
    <hyperlink ref="C475" r:id="rId474" display="http://www.ncbi.nlm.nih.gov/pubmed/18226231"/>
    <hyperlink ref="C476" r:id="rId475" display="http://www.ncbi.nlm.nih.gov/pubmed/11473006"/>
    <hyperlink ref="C477" r:id="rId476" display="http://www.ncbi.nlm.nih.gov/pubmed/17331638"/>
    <hyperlink ref="C478" r:id="rId477" display="http://www.ncbi.nlm.nih.gov/pubmed/12376373"/>
    <hyperlink ref="C479" r:id="rId478" display="http://www.ncbi.nlm.nih.gov/pubmed/21106125"/>
    <hyperlink ref="C480" r:id="rId479" display="http://www.ncbi.nlm.nih.gov/pubmed/16646807"/>
    <hyperlink ref="C481" r:id="rId480" display="http://www.ncbi.nlm.nih.gov/pubmed/22286085"/>
    <hyperlink ref="C482" r:id="rId481" display="http://www.ncbi.nlm.nih.gov/pubmed/21204006"/>
    <hyperlink ref="C483" r:id="rId482" display="http://www.ncbi.nlm.nih.gov/pubmed/25013894"/>
    <hyperlink ref="C484" r:id="rId483" display="http://www.ncbi.nlm.nih.gov/pubmed/25649620"/>
    <hyperlink ref="C485" r:id="rId484" display="http://www.ncbi.nlm.nih.gov/pubmed/19897565"/>
    <hyperlink ref="C486" r:id="rId485" display="http://www.ncbi.nlm.nih.gov/pubmed/18499351"/>
    <hyperlink ref="C487" r:id="rId486" display="http://www.ncbi.nlm.nih.gov/pubmed/15059836"/>
    <hyperlink ref="C488" r:id="rId487" display="http://www.ncbi.nlm.nih.gov/pubmed/20671321"/>
    <hyperlink ref="C489" r:id="rId488" display="http://www.ncbi.nlm.nih.gov/pubmed/20671039"/>
    <hyperlink ref="C490" r:id="rId489" display="http://www.ncbi.nlm.nih.gov/pubmed/25873435"/>
    <hyperlink ref="C491" r:id="rId490" display="http://www.ncbi.nlm.nih.gov/pubmed/24001726"/>
    <hyperlink ref="C492" r:id="rId491" display="http://www.ncbi.nlm.nih.gov/pubmed/18924102"/>
    <hyperlink ref="C493" r:id="rId492" display="http://www.ncbi.nlm.nih.gov/pubmed/18172932"/>
    <hyperlink ref="C494" r:id="rId493" display="http://www.ncbi.nlm.nih.gov/pubmed/23284938"/>
    <hyperlink ref="C495" r:id="rId494" display="http://www.ncbi.nlm.nih.gov/pubmed/15961487"/>
    <hyperlink ref="C496" r:id="rId495" display="http://www.ncbi.nlm.nih.gov/pubmed/26250558"/>
    <hyperlink ref="C497" r:id="rId496" display="http://www.ncbi.nlm.nih.gov/pubmed/15060009"/>
    <hyperlink ref="C498" r:id="rId497" display="http://www.ncbi.nlm.nih.gov/pubmed/12801878"/>
    <hyperlink ref="C499" r:id="rId498" display="http://www.ncbi.nlm.nih.gov/pubmed/21681149"/>
    <hyperlink ref="C500" r:id="rId499" display="http://www.ncbi.nlm.nih.gov/pubmed/16904630"/>
    <hyperlink ref="C501" r:id="rId500" display="http://www.ncbi.nlm.nih.gov/pubmed/18275003"/>
    <hyperlink ref="C502" r:id="rId501" display="http://www.ncbi.nlm.nih.gov/pubmed/18689818"/>
    <hyperlink ref="C503" r:id="rId502" display="http://www.ncbi.nlm.nih.gov/pubmed/14668231"/>
    <hyperlink ref="C504" r:id="rId503" display="http://www.ncbi.nlm.nih.gov/pubmed/21624887"/>
    <hyperlink ref="C505" r:id="rId504" display="http://www.ncbi.nlm.nih.gov/pubmed/17237080"/>
    <hyperlink ref="C506" r:id="rId505" display="http://www.ncbi.nlm.nih.gov/pubmed/17709332"/>
    <hyperlink ref="C507" r:id="rId506" display="http://www.ncbi.nlm.nih.gov/pubmed/19580519"/>
    <hyperlink ref="C508" r:id="rId507" display="http://www.ncbi.nlm.nih.gov/pubmed/23071271"/>
    <hyperlink ref="C509" r:id="rId508" display="http://www.ncbi.nlm.nih.gov/pubmed/21504561"/>
    <hyperlink ref="C510" r:id="rId509" display="http://www.ncbi.nlm.nih.gov/pubmed/21081237"/>
    <hyperlink ref="C511" r:id="rId510" display="http://www.ncbi.nlm.nih.gov/pubmed/20576627"/>
    <hyperlink ref="C512" r:id="rId511" display="http://www.ncbi.nlm.nih.gov/pubmed/24451621"/>
    <hyperlink ref="C513" r:id="rId512" display="http://www.ncbi.nlm.nih.gov/pubmed/19179705"/>
    <hyperlink ref="C514" r:id="rId513" display="http://www.ncbi.nlm.nih.gov/pubmed/22373054"/>
    <hyperlink ref="C515" r:id="rId514" display="http://www.ncbi.nlm.nih.gov/pubmed/20375457"/>
    <hyperlink ref="C516" r:id="rId515" display="http://www.ncbi.nlm.nih.gov/pubmed/24911103"/>
    <hyperlink ref="C517" r:id="rId516" display="http://www.ncbi.nlm.nih.gov/pubmed/16522791"/>
    <hyperlink ref="C518" r:id="rId517" display="http://www.ncbi.nlm.nih.gov/pubmed/22285832"/>
    <hyperlink ref="C519" r:id="rId518" display="http://www.ncbi.nlm.nih.gov/pubmed/21482625"/>
    <hyperlink ref="C520" r:id="rId519" display="http://www.ncbi.nlm.nih.gov/pubmed/21245053"/>
    <hyperlink ref="C521" r:id="rId520" display="http://www.ncbi.nlm.nih.gov/pubmed/17849327"/>
    <hyperlink ref="C522" r:id="rId521" display="http://www.ncbi.nlm.nih.gov/pubmed/20049164"/>
    <hyperlink ref="C523" r:id="rId522" display="http://www.ncbi.nlm.nih.gov/pubmed/21154708"/>
    <hyperlink ref="C524" r:id="rId523" display="http://www.ncbi.nlm.nih.gov/pubmed/25592313"/>
    <hyperlink ref="C525" r:id="rId524" display="http://www.ncbi.nlm.nih.gov/pubmed/14630652"/>
    <hyperlink ref="C526" r:id="rId525" display="http://www.ncbi.nlm.nih.gov/pubmed/21034504"/>
    <hyperlink ref="C527" r:id="rId526" display="http://www.ncbi.nlm.nih.gov/pubmed/12888528"/>
    <hyperlink ref="C528" r:id="rId527" display="http://www.ncbi.nlm.nih.gov/pubmed/25838465"/>
    <hyperlink ref="C529" r:id="rId528" display="http://www.ncbi.nlm.nih.gov/pubmed/16040277"/>
    <hyperlink ref="C530" r:id="rId529" display="http://www.ncbi.nlm.nih.gov/pubmed/19450287"/>
    <hyperlink ref="C531" r:id="rId530" display="http://www.ncbi.nlm.nih.gov/pubmed/16412478"/>
    <hyperlink ref="C532" r:id="rId531" display="http://www.ncbi.nlm.nih.gov/pubmed/23259766"/>
    <hyperlink ref="C533" r:id="rId532" display="http://www.ncbi.nlm.nih.gov/pubmed/20307279"/>
    <hyperlink ref="C534" r:id="rId533" display="http://www.ncbi.nlm.nih.gov/pubmed/23560931"/>
    <hyperlink ref="C535" r:id="rId534" display="http://www.ncbi.nlm.nih.gov/pubmed/21096142"/>
    <hyperlink ref="C536" r:id="rId535" display="http://www.ncbi.nlm.nih.gov/pubmed/23129110"/>
    <hyperlink ref="C537" r:id="rId536" display="http://www.ncbi.nlm.nih.gov/pubmed/23393031"/>
    <hyperlink ref="C538" r:id="rId537" display="http://www.ncbi.nlm.nih.gov/pubmed/18689821"/>
    <hyperlink ref="C539" r:id="rId538" display="http://www.ncbi.nlm.nih.gov/pubmed/15514003"/>
    <hyperlink ref="C540" r:id="rId539" display="http://www.ncbi.nlm.nih.gov/pubmed/20221299"/>
    <hyperlink ref="C541" r:id="rId540" display="http://www.ncbi.nlm.nih.gov/pubmed/22388286"/>
    <hyperlink ref="C542" r:id="rId541" display="http://www.ncbi.nlm.nih.gov/pubmed/15661851"/>
    <hyperlink ref="C543" r:id="rId542" display="http://www.ncbi.nlm.nih.gov/pubmed/22431553"/>
    <hyperlink ref="C544" r:id="rId543" display="http://www.ncbi.nlm.nih.gov/pubmed/18474508"/>
    <hyperlink ref="C545" r:id="rId544" display="http://www.ncbi.nlm.nih.gov/pubmed/20529898"/>
    <hyperlink ref="C546" r:id="rId545" display="http://www.ncbi.nlm.nih.gov/pubmed/16328949"/>
    <hyperlink ref="C547" r:id="rId546" display="http://www.ncbi.nlm.nih.gov/pubmed/23424136"/>
    <hyperlink ref="C548" r:id="rId547" display="http://www.ncbi.nlm.nih.gov/pubmed/15941743"/>
    <hyperlink ref="C549" r:id="rId548" display="http://www.ncbi.nlm.nih.gov/pubmed/22844541"/>
    <hyperlink ref="C550" r:id="rId549" display="http://www.ncbi.nlm.nih.gov/pubmed/18048174"/>
    <hyperlink ref="C551" r:id="rId550" display="http://www.ncbi.nlm.nih.gov/pubmed/18774904"/>
    <hyperlink ref="C552" r:id="rId551" display="http://www.ncbi.nlm.nih.gov/pubmed/18353788"/>
    <hyperlink ref="C553" r:id="rId552" display="http://www.ncbi.nlm.nih.gov/pubmed/11413491"/>
    <hyperlink ref="C554" r:id="rId553" display="http://www.ncbi.nlm.nih.gov/pubmed/16861207"/>
    <hyperlink ref="C555" r:id="rId554" display="http://www.ncbi.nlm.nih.gov/pubmed/23853667"/>
    <hyperlink ref="C556" r:id="rId555" display="http://www.ncbi.nlm.nih.gov/pubmed/25161241"/>
    <hyperlink ref="C557" r:id="rId556" display="http://www.ncbi.nlm.nih.gov/pubmed/24884701"/>
    <hyperlink ref="C558" r:id="rId557" display="http://www.ncbi.nlm.nih.gov/pubmed/19635172"/>
    <hyperlink ref="C559" r:id="rId558" display="http://www.ncbi.nlm.nih.gov/pubmed/24694831"/>
    <hyperlink ref="C560" r:id="rId559" display="http://www.ncbi.nlm.nih.gov/pubmed/18327723"/>
    <hyperlink ref="C561" r:id="rId560" display="http://www.ncbi.nlm.nih.gov/pubmed/21658294"/>
    <hyperlink ref="C562" r:id="rId561" display="http://www.ncbi.nlm.nih.gov/pubmed/21115437"/>
    <hyperlink ref="C563" r:id="rId562" display="http://www.ncbi.nlm.nih.gov/pubmed/18366762"/>
    <hyperlink ref="C564" r:id="rId563" display="http://www.ncbi.nlm.nih.gov/pubmed/25901289"/>
    <hyperlink ref="C565" r:id="rId564" display="http://www.ncbi.nlm.nih.gov/pubmed/16046495"/>
    <hyperlink ref="C566" r:id="rId565" display="http://www.ncbi.nlm.nih.gov/pubmed/20172941"/>
    <hyperlink ref="C567" r:id="rId566" display="http://www.ncbi.nlm.nih.gov/pubmed/15706496"/>
    <hyperlink ref="C568" r:id="rId567" display="http://www.ncbi.nlm.nih.gov/pubmed/20973743"/>
    <hyperlink ref="C569" r:id="rId568" display="http://www.ncbi.nlm.nih.gov/pubmed/23732276"/>
    <hyperlink ref="C570" r:id="rId569" display="http://www.ncbi.nlm.nih.gov/pubmed/24955362"/>
    <hyperlink ref="C571" r:id="rId570" display="http://www.ncbi.nlm.nih.gov/pubmed/18831780"/>
    <hyperlink ref="C572" r:id="rId571" display="http://www.ncbi.nlm.nih.gov/pubmed/16204131"/>
    <hyperlink ref="C573" r:id="rId572" display="http://www.ncbi.nlm.nih.gov/pubmed/23894349"/>
    <hyperlink ref="C574" r:id="rId573" display="http://www.ncbi.nlm.nih.gov/pubmed/11673234"/>
    <hyperlink ref="C575" r:id="rId574" display="http://www.ncbi.nlm.nih.gov/pubmed/23575005"/>
    <hyperlink ref="C576" r:id="rId575" display="http://www.ncbi.nlm.nih.gov/pubmed/18787703"/>
    <hyperlink ref="C577" r:id="rId576" display="http://www.ncbi.nlm.nih.gov/pubmed/25266120"/>
    <hyperlink ref="C578" r:id="rId577" display="http://www.ncbi.nlm.nih.gov/pubmed/22319566"/>
    <hyperlink ref="C579" r:id="rId578" display="http://www.ncbi.nlm.nih.gov/pubmed/17646306"/>
    <hyperlink ref="C580" r:id="rId579" display="http://www.ncbi.nlm.nih.gov/pubmed/15637633"/>
    <hyperlink ref="C581" r:id="rId580" display="http://www.ncbi.nlm.nih.gov/pubmed/24653210"/>
    <hyperlink ref="C582" r:id="rId581" display="http://www.ncbi.nlm.nih.gov/pubmed/24532719"/>
    <hyperlink ref="C583" r:id="rId582" display="http://www.ncbi.nlm.nih.gov/pubmed/21831268"/>
    <hyperlink ref="C584" r:id="rId583" display="http://www.ncbi.nlm.nih.gov/pubmed/25183486"/>
    <hyperlink ref="C585" r:id="rId584" display="http://www.ncbi.nlm.nih.gov/pubmed/14594718"/>
    <hyperlink ref="C586" r:id="rId585" display="http://www.ncbi.nlm.nih.gov/pubmed/22759650"/>
    <hyperlink ref="C587" r:id="rId586" display="http://www.ncbi.nlm.nih.gov/pubmed/22522955"/>
    <hyperlink ref="C588" r:id="rId587" display="http://www.ncbi.nlm.nih.gov/pubmed/21303862"/>
    <hyperlink ref="C589" r:id="rId588" display="http://www.ncbi.nlm.nih.gov/pubmed/15919726"/>
    <hyperlink ref="C590" r:id="rId589" display="http://www.ncbi.nlm.nih.gov/pubmed/20823302"/>
    <hyperlink ref="C591" r:id="rId590" display="http://www.ncbi.nlm.nih.gov/pubmed/14748004"/>
    <hyperlink ref="C592" r:id="rId591" display="http://www.ncbi.nlm.nih.gov/pubmed/21071814"/>
    <hyperlink ref="C593" r:id="rId592" display="http://www.ncbi.nlm.nih.gov/pubmed/23349213"/>
    <hyperlink ref="C594" r:id="rId593" display="http://www.ncbi.nlm.nih.gov/pubmed/14990445"/>
    <hyperlink ref="C595" r:id="rId594" display="http://www.ncbi.nlm.nih.gov/pubmed/22160766"/>
    <hyperlink ref="C596" r:id="rId595" display="http://www.ncbi.nlm.nih.gov/pubmed/20093431"/>
    <hyperlink ref="C597" r:id="rId596" display="http://www.ncbi.nlm.nih.gov/pubmed/21453508"/>
    <hyperlink ref="C598" r:id="rId597" display="http://www.ncbi.nlm.nih.gov/pubmed/25594089"/>
    <hyperlink ref="C599" r:id="rId598" display="http://www.ncbi.nlm.nih.gov/pubmed/22569177"/>
    <hyperlink ref="C600" r:id="rId599" display="http://www.ncbi.nlm.nih.gov/pubmed/25445293"/>
    <hyperlink ref="C601" r:id="rId600" display="http://www.ncbi.nlm.nih.gov/pubmed/26363082"/>
    <hyperlink ref="C602" r:id="rId601" display="http://www.ncbi.nlm.nih.gov/pubmed/22084252"/>
    <hyperlink ref="C603" r:id="rId602" display="http://www.ncbi.nlm.nih.gov/pubmed/22846331"/>
    <hyperlink ref="C604" r:id="rId603" display="http://www.ncbi.nlm.nih.gov/pubmed/10383814"/>
    <hyperlink ref="C605" r:id="rId604" display="http://www.ncbi.nlm.nih.gov/pubmed/16006623"/>
    <hyperlink ref="C606" r:id="rId605" display="http://www.ncbi.nlm.nih.gov/pubmed/22591859"/>
    <hyperlink ref="C607" r:id="rId606" display="http://www.ncbi.nlm.nih.gov/pubmed/11955022"/>
    <hyperlink ref="C608" r:id="rId607" display="http://www.ncbi.nlm.nih.gov/pubmed/26454279"/>
    <hyperlink ref="C609" r:id="rId608" display="http://www.ncbi.nlm.nih.gov/pubmed/18426551"/>
    <hyperlink ref="C610" r:id="rId609" display="http://www.ncbi.nlm.nih.gov/pubmed/20583927"/>
    <hyperlink ref="C611" r:id="rId610" display="http://www.ncbi.nlm.nih.gov/pubmed/24255987"/>
    <hyperlink ref="C612" r:id="rId611" display="http://www.ncbi.nlm.nih.gov/pubmed/21252073"/>
    <hyperlink ref="C613" r:id="rId612" display="http://www.ncbi.nlm.nih.gov/pubmed/12015880"/>
    <hyperlink ref="C614" r:id="rId613" display="http://www.ncbi.nlm.nih.gov/pubmed/26439851"/>
    <hyperlink ref="C615" r:id="rId614" display="http://www.ncbi.nlm.nih.gov/pubmed/18616828"/>
    <hyperlink ref="C616" r:id="rId615" display="http://www.ncbi.nlm.nih.gov/pubmed/21458786"/>
    <hyperlink ref="C617" r:id="rId616" display="http://www.ncbi.nlm.nih.gov/pubmed/16731699"/>
    <hyperlink ref="C618" r:id="rId617" display="http://www.ncbi.nlm.nih.gov/pubmed/20407039"/>
    <hyperlink ref="C619" r:id="rId618" display="http://www.ncbi.nlm.nih.gov/pubmed/17332019"/>
    <hyperlink ref="C620" r:id="rId619" display="http://www.ncbi.nlm.nih.gov/pubmed/16988678"/>
    <hyperlink ref="C621" r:id="rId620" display="http://www.ncbi.nlm.nih.gov/pubmed/17277416"/>
    <hyperlink ref="C622" r:id="rId621" display="http://www.ncbi.nlm.nih.gov/pubmed/25692814"/>
    <hyperlink ref="C623" r:id="rId622" display="http://www.ncbi.nlm.nih.gov/pubmed/17672887"/>
    <hyperlink ref="C624" r:id="rId623" display="http://www.ncbi.nlm.nih.gov/pubmed/25890305"/>
    <hyperlink ref="C625" r:id="rId624" display="http://www.ncbi.nlm.nih.gov/pubmed/11524372"/>
    <hyperlink ref="C626" r:id="rId625" display="http://www.ncbi.nlm.nih.gov/pubmed/23780644"/>
    <hyperlink ref="C627" r:id="rId626" display="http://www.ncbi.nlm.nih.gov/pubmed/21444294"/>
    <hyperlink ref="C628" r:id="rId627" display="http://www.ncbi.nlm.nih.gov/pubmed/20363730"/>
    <hyperlink ref="C629" r:id="rId628" display="http://www.ncbi.nlm.nih.gov/pubmed/19208158"/>
    <hyperlink ref="C630" r:id="rId629" display="http://www.ncbi.nlm.nih.gov/pubmed/20018981"/>
    <hyperlink ref="C631" r:id="rId630" display="http://www.ncbi.nlm.nih.gov/pubmed/22442130"/>
    <hyperlink ref="C632" r:id="rId631" display="http://www.ncbi.nlm.nih.gov/pubmed/23033843"/>
    <hyperlink ref="C633" r:id="rId632" display="http://www.ncbi.nlm.nih.gov/pubmed/20660951"/>
    <hyperlink ref="C634" r:id="rId633" display="http://www.ncbi.nlm.nih.gov/pubmed/20090164"/>
    <hyperlink ref="C635" r:id="rId634" display="http://www.ncbi.nlm.nih.gov/pubmed/22231622"/>
    <hyperlink ref="C636" r:id="rId635" display="http://www.ncbi.nlm.nih.gov/pubmed/23028417"/>
    <hyperlink ref="C637" r:id="rId636" display="http://www.ncbi.nlm.nih.gov/pubmed/25075902"/>
    <hyperlink ref="C638" r:id="rId637" display="http://www.ncbi.nlm.nih.gov/pubmed/24407302"/>
    <hyperlink ref="C639" r:id="rId638" display="http://www.ncbi.nlm.nih.gov/pubmed/12070323"/>
    <hyperlink ref="C640" r:id="rId639" display="http://www.ncbi.nlm.nih.gov/pubmed/17459961"/>
    <hyperlink ref="C641" r:id="rId640" display="http://www.ncbi.nlm.nih.gov/pubmed/24334388"/>
    <hyperlink ref="C642" r:id="rId641" display="http://www.ncbi.nlm.nih.gov/pubmed/11566128"/>
    <hyperlink ref="C643" r:id="rId642" display="http://www.ncbi.nlm.nih.gov/pubmed/22735696"/>
    <hyperlink ref="C644" r:id="rId643" display="http://www.ncbi.nlm.nih.gov/pubmed/19393050"/>
    <hyperlink ref="C645" r:id="rId644" display="http://www.ncbi.nlm.nih.gov/pubmed/11964485"/>
    <hyperlink ref="C646" r:id="rId645" display="http://www.ncbi.nlm.nih.gov/pubmed/24170399"/>
    <hyperlink ref="C647" r:id="rId646" display="http://www.ncbi.nlm.nih.gov/pubmed/23677942"/>
    <hyperlink ref="C648" r:id="rId647" display="http://www.ncbi.nlm.nih.gov/pubmed/16282169"/>
    <hyperlink ref="C649" r:id="rId648" display="http://www.ncbi.nlm.nih.gov/pubmed/20298584"/>
    <hyperlink ref="C650" r:id="rId649" display="http://www.ncbi.nlm.nih.gov/pubmed/22002823"/>
    <hyperlink ref="C651" r:id="rId650" display="http://www.ncbi.nlm.nih.gov/pubmed/21245917"/>
    <hyperlink ref="C652" r:id="rId651" display="http://www.ncbi.nlm.nih.gov/pubmed/17277421"/>
    <hyperlink ref="C653" r:id="rId652" display="http://www.ncbi.nlm.nih.gov/pubmed/21216778"/>
    <hyperlink ref="C654" r:id="rId653" display="http://www.ncbi.nlm.nih.gov/pubmed/17048387"/>
    <hyperlink ref="C655" r:id="rId654" display="http://www.ncbi.nlm.nih.gov/pubmed/25886892"/>
    <hyperlink ref="C656" r:id="rId655" display="http://www.ncbi.nlm.nih.gov/pubmed/24870820"/>
    <hyperlink ref="C657" r:id="rId656" display="http://www.ncbi.nlm.nih.gov/pubmed/24564250"/>
    <hyperlink ref="C658" r:id="rId657" display="http://www.ncbi.nlm.nih.gov/pubmed/19705484"/>
    <hyperlink ref="C659" r:id="rId658" display="http://www.ncbi.nlm.nih.gov/pubmed/17118213"/>
    <hyperlink ref="C660" r:id="rId659" display="http://www.ncbi.nlm.nih.gov/pubmed/25885358"/>
    <hyperlink ref="C661" r:id="rId660" display="http://www.ncbi.nlm.nih.gov/pubmed/17468765"/>
    <hyperlink ref="C662" r:id="rId661" display="http://www.ncbi.nlm.nih.gov/pubmed/16174334"/>
    <hyperlink ref="C663" r:id="rId662" display="http://www.ncbi.nlm.nih.gov/pubmed/24060133"/>
    <hyperlink ref="C664" r:id="rId663" display="http://www.ncbi.nlm.nih.gov/pubmed/17105653"/>
    <hyperlink ref="C665" r:id="rId664" display="http://www.ncbi.nlm.nih.gov/pubmed/9149938"/>
    <hyperlink ref="C666" r:id="rId665" display="http://www.ncbi.nlm.nih.gov/pubmed/20865495"/>
    <hyperlink ref="C667" r:id="rId666" display="http://www.ncbi.nlm.nih.gov/pubmed/15060014"/>
    <hyperlink ref="C668" r:id="rId667" display="http://www.ncbi.nlm.nih.gov/pubmed/10021765"/>
    <hyperlink ref="C669" r:id="rId668" display="http://www.ncbi.nlm.nih.gov/pubmed/16492684"/>
    <hyperlink ref="C670" r:id="rId669" display="http://www.ncbi.nlm.nih.gov/pubmed/24496008"/>
    <hyperlink ref="C671" r:id="rId670" display="http://www.ncbi.nlm.nih.gov/pubmed/26422374"/>
    <hyperlink ref="C672" r:id="rId671" display="http://www.ncbi.nlm.nih.gov/pubmed/18184684"/>
    <hyperlink ref="C673" r:id="rId672" display="http://www.ncbi.nlm.nih.gov/pubmed/12015885"/>
    <hyperlink ref="C674" r:id="rId673" display="http://www.ncbi.nlm.nih.gov/pubmed/24657908"/>
    <hyperlink ref="C675" r:id="rId674" display="http://www.ncbi.nlm.nih.gov/pubmed/19414532"/>
    <hyperlink ref="C676" r:id="rId675" display="http://www.ncbi.nlm.nih.gov/pubmed/18689815"/>
    <hyperlink ref="C677" r:id="rId676" display="http://www.ncbi.nlm.nih.gov/pubmed/22849555"/>
    <hyperlink ref="C678" r:id="rId677" display="http://www.ncbi.nlm.nih.gov/pubmed/24845651"/>
    <hyperlink ref="C679" r:id="rId678" display="http://www.ncbi.nlm.nih.gov/pubmed/21209072"/>
    <hyperlink ref="C680" r:id="rId679" display="http://www.ncbi.nlm.nih.gov/pubmed/18048180"/>
    <hyperlink ref="C681" r:id="rId680" display="http://www.ncbi.nlm.nih.gov/pubmed/23414778"/>
    <hyperlink ref="C682" r:id="rId681" display="http://www.ncbi.nlm.nih.gov/pubmed/23679007"/>
    <hyperlink ref="C683" r:id="rId682" display="http://www.ncbi.nlm.nih.gov/pubmed/21085574"/>
    <hyperlink ref="C684" r:id="rId683" display="http://www.ncbi.nlm.nih.gov/pubmed/14734321"/>
    <hyperlink ref="C685" r:id="rId684" display="http://www.ncbi.nlm.nih.gov/pubmed/24945300"/>
    <hyperlink ref="C686" r:id="rId685" display="http://www.ncbi.nlm.nih.gov/pubmed/21369889"/>
    <hyperlink ref="C687" r:id="rId686" display="http://www.ncbi.nlm.nih.gov/pubmed/19846436"/>
    <hyperlink ref="C688" r:id="rId687" display="http://www.ncbi.nlm.nih.gov/pubmed/12761068"/>
    <hyperlink ref="C689" r:id="rId688" display="http://www.ncbi.nlm.nih.gov/pubmed/24564333"/>
    <hyperlink ref="C690" r:id="rId689" display="http://www.ncbi.nlm.nih.gov/pubmed/23736102"/>
    <hyperlink ref="C691" r:id="rId690" display="http://www.ncbi.nlm.nih.gov/pubmed/25077414"/>
    <hyperlink ref="C692" r:id="rId691" display="http://www.ncbi.nlm.nih.gov/pubmed/22046256"/>
    <hyperlink ref="C693" r:id="rId692" display="http://www.ncbi.nlm.nih.gov/pubmed/25609798"/>
    <hyperlink ref="C694" r:id="rId693" display="http://www.ncbi.nlm.nih.gov/pubmed/12424131"/>
    <hyperlink ref="C695" r:id="rId694" display="http://www.ncbi.nlm.nih.gov/pubmed/18841204"/>
    <hyperlink ref="C696" r:id="rId695" display="http://www.ncbi.nlm.nih.gov/pubmed/26338770"/>
    <hyperlink ref="C697" r:id="rId696" display="http://www.ncbi.nlm.nih.gov/pubmed/23113980"/>
    <hyperlink ref="C698" r:id="rId697" display="http://www.ncbi.nlm.nih.gov/pubmed/24347576"/>
    <hyperlink ref="C699" r:id="rId698" display="http://www.ncbi.nlm.nih.gov/pubmed/17975267"/>
    <hyperlink ref="C700" r:id="rId699" display="http://www.ncbi.nlm.nih.gov/pubmed/24564706"/>
    <hyperlink ref="C701" r:id="rId700" display="http://www.ncbi.nlm.nih.gov/pubmed/24589664"/>
    <hyperlink ref="C702" r:id="rId701" display="http://www.ncbi.nlm.nih.gov/pubmed/14534198"/>
    <hyperlink ref="C703" r:id="rId702" display="http://www.ncbi.nlm.nih.gov/pubmed/2109231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cols>
    <col collapsed="false" customWidth="true" hidden="false" outlineLevel="0" max="1" min="1" style="0" width="68.71"/>
    <col collapsed="false" customWidth="true" hidden="false" outlineLevel="0" max="2" min="2" style="0" width="23.01"/>
    <col collapsed="false" customWidth="true" hidden="false" outlineLevel="0" max="3" min="3" style="0" width="18.13"/>
    <col collapsed="false" customWidth="true" hidden="false" outlineLevel="0" max="4" min="4" style="0" width="10.58"/>
    <col collapsed="false" customWidth="true" hidden="false" outlineLevel="0" max="5" min="5" style="0" width="17.58"/>
  </cols>
  <sheetData>
    <row r="1" customFormat="false" ht="15.75" hidden="false" customHeight="false" outlineLevel="0" collapsed="false">
      <c r="A1" s="2" t="s">
        <v>4916</v>
      </c>
      <c r="B1" s="2" t="s">
        <v>4917</v>
      </c>
      <c r="C1" s="2" t="s">
        <v>4918</v>
      </c>
      <c r="D1" s="2" t="s">
        <v>4919</v>
      </c>
      <c r="E1" s="2" t="s">
        <v>4920</v>
      </c>
    </row>
    <row r="2" customFormat="false" ht="15.75" hidden="false" customHeight="false" outlineLevel="0" collapsed="false">
      <c r="A2" s="2" t="s">
        <v>1825</v>
      </c>
      <c r="B2" s="2" t="s">
        <v>4921</v>
      </c>
      <c r="C2" s="2" t="n">
        <v>1</v>
      </c>
      <c r="D2" s="2" t="n">
        <v>15035</v>
      </c>
      <c r="E2" s="2" t="n">
        <v>2.68</v>
      </c>
      <c r="F2" s="5" t="s">
        <v>18</v>
      </c>
    </row>
    <row r="3" customFormat="false" ht="15.75" hidden="false" customHeight="false" outlineLevel="0" collapsed="false">
      <c r="A3" s="2" t="s">
        <v>1382</v>
      </c>
      <c r="B3" s="2" t="s">
        <v>4922</v>
      </c>
      <c r="C3" s="2" t="n">
        <v>4</v>
      </c>
      <c r="D3" s="2" t="n">
        <v>434</v>
      </c>
      <c r="E3" s="2" t="n">
        <v>1.463</v>
      </c>
      <c r="F3" s="5" t="s">
        <v>18</v>
      </c>
    </row>
    <row r="4" customFormat="false" ht="15.75" hidden="false" customHeight="false" outlineLevel="0" collapsed="false">
      <c r="A4" s="2" t="s">
        <v>1032</v>
      </c>
      <c r="B4" s="2" t="s">
        <v>4923</v>
      </c>
      <c r="C4" s="2" t="n">
        <v>1</v>
      </c>
      <c r="D4" s="2" t="n">
        <v>34816</v>
      </c>
      <c r="E4" s="2" t="n">
        <v>10.931</v>
      </c>
      <c r="F4" s="5" t="s">
        <v>18</v>
      </c>
    </row>
    <row r="5" customFormat="false" ht="15.75" hidden="false" customHeight="false" outlineLevel="0" collapsed="false">
      <c r="A5" s="2" t="s">
        <v>2810</v>
      </c>
      <c r="B5" s="2" t="s">
        <v>4924</v>
      </c>
      <c r="C5" s="2" t="n">
        <v>2</v>
      </c>
      <c r="D5" s="2" t="n">
        <v>105680</v>
      </c>
      <c r="E5" s="2" t="n">
        <v>5.636</v>
      </c>
      <c r="F5" s="5" t="s">
        <v>18</v>
      </c>
    </row>
    <row r="6" customFormat="false" ht="15.75" hidden="false" customHeight="false" outlineLevel="0" collapsed="false">
      <c r="A6" s="2" t="s">
        <v>2520</v>
      </c>
      <c r="B6" s="2"/>
      <c r="C6" s="2" t="n">
        <v>1</v>
      </c>
      <c r="D6" s="2"/>
      <c r="E6" s="2"/>
    </row>
    <row r="7" customFormat="false" ht="15.75" hidden="false" customHeight="false" outlineLevel="0" collapsed="false">
      <c r="A7" s="2" t="s">
        <v>2823</v>
      </c>
      <c r="B7" s="2"/>
      <c r="C7" s="2" t="n">
        <v>2</v>
      </c>
      <c r="D7" s="2"/>
      <c r="E7" s="2"/>
    </row>
    <row r="8" customFormat="false" ht="15.75" hidden="false" customHeight="false" outlineLevel="0" collapsed="false">
      <c r="A8" s="2" t="s">
        <v>970</v>
      </c>
      <c r="B8" s="2" t="s">
        <v>4925</v>
      </c>
      <c r="C8" s="2" t="n">
        <v>52</v>
      </c>
      <c r="D8" s="2" t="n">
        <v>64998</v>
      </c>
      <c r="E8" s="2" t="n">
        <v>4.981</v>
      </c>
      <c r="F8" s="5" t="s">
        <v>18</v>
      </c>
    </row>
    <row r="9" customFormat="false" ht="15.75" hidden="false" customHeight="false" outlineLevel="0" collapsed="false">
      <c r="A9" s="2" t="s">
        <v>1899</v>
      </c>
      <c r="B9" s="2"/>
      <c r="C9" s="2" t="n">
        <v>1</v>
      </c>
      <c r="D9" s="2"/>
      <c r="E9" s="2"/>
    </row>
    <row r="10" customFormat="false" ht="15.75" hidden="false" customHeight="false" outlineLevel="0" collapsed="false">
      <c r="A10" s="2" t="s">
        <v>959</v>
      </c>
      <c r="B10" s="2" t="s">
        <v>4926</v>
      </c>
      <c r="C10" s="2" t="n">
        <v>17</v>
      </c>
      <c r="D10" s="2" t="n">
        <v>21091</v>
      </c>
      <c r="E10" s="2" t="n">
        <v>2.576</v>
      </c>
      <c r="F10" s="5" t="s">
        <v>18</v>
      </c>
    </row>
    <row r="11" customFormat="false" ht="15.75" hidden="false" customHeight="false" outlineLevel="0" collapsed="false">
      <c r="A11" s="2" t="s">
        <v>2002</v>
      </c>
      <c r="B11" s="2" t="s">
        <v>4927</v>
      </c>
      <c r="C11" s="2" t="n">
        <v>1</v>
      </c>
      <c r="D11" s="2" t="n">
        <v>10569</v>
      </c>
      <c r="E11" s="2" t="n">
        <v>3.368</v>
      </c>
      <c r="F11" s="5" t="s">
        <v>18</v>
      </c>
    </row>
    <row r="12" customFormat="false" ht="15.75" hidden="false" customHeight="false" outlineLevel="0" collapsed="false">
      <c r="A12" s="2" t="s">
        <v>1177</v>
      </c>
      <c r="B12" s="2" t="s">
        <v>4928</v>
      </c>
      <c r="C12" s="2" t="n">
        <v>1</v>
      </c>
      <c r="D12" s="2" t="n">
        <v>25105</v>
      </c>
      <c r="E12" s="2" t="n">
        <v>3.986</v>
      </c>
      <c r="F12" s="5" t="s">
        <v>18</v>
      </c>
    </row>
    <row r="13" customFormat="false" ht="15.75" hidden="false" customHeight="false" outlineLevel="0" collapsed="false">
      <c r="A13" s="2" t="s">
        <v>955</v>
      </c>
      <c r="B13" s="2"/>
      <c r="C13" s="2" t="n">
        <v>1</v>
      </c>
      <c r="D13" s="2"/>
      <c r="E13" s="2"/>
    </row>
    <row r="14" customFormat="false" ht="15.75" hidden="false" customHeight="false" outlineLevel="0" collapsed="false">
      <c r="A14" s="2" t="s">
        <v>2564</v>
      </c>
      <c r="B14" s="2" t="s">
        <v>4929</v>
      </c>
      <c r="C14" s="2" t="n">
        <v>4</v>
      </c>
      <c r="D14" s="2" t="n">
        <v>3679</v>
      </c>
      <c r="E14" s="2" t="n">
        <v>9.617</v>
      </c>
      <c r="F14" s="5" t="s">
        <v>18</v>
      </c>
    </row>
    <row r="15" customFormat="false" ht="15.75" hidden="false" customHeight="false" outlineLevel="0" collapsed="false">
      <c r="A15" s="2" t="s">
        <v>4918</v>
      </c>
      <c r="B15" s="2"/>
      <c r="C15" s="2" t="n">
        <v>1</v>
      </c>
      <c r="D15" s="2"/>
      <c r="E15" s="2"/>
    </row>
    <row r="16" customFormat="false" ht="15.75" hidden="false" customHeight="false" outlineLevel="0" collapsed="false">
      <c r="A16" s="2" t="s">
        <v>2669</v>
      </c>
      <c r="B16" s="2" t="s">
        <v>4930</v>
      </c>
      <c r="C16" s="2" t="n">
        <v>1</v>
      </c>
      <c r="D16" s="2" t="n">
        <v>48575</v>
      </c>
      <c r="E16" s="2" t="n">
        <v>9.571</v>
      </c>
      <c r="F16" s="5" t="s">
        <v>18</v>
      </c>
    </row>
    <row r="17" customFormat="false" ht="15.75" hidden="false" customHeight="false" outlineLevel="0" collapsed="false">
      <c r="A17" s="2" t="s">
        <v>1296</v>
      </c>
      <c r="B17" s="2"/>
      <c r="C17" s="2" t="n">
        <v>1</v>
      </c>
      <c r="D17" s="2"/>
      <c r="E17" s="2"/>
    </row>
    <row r="18" customFormat="false" ht="15.75" hidden="false" customHeight="false" outlineLevel="0" collapsed="false">
      <c r="A18" s="2" t="s">
        <v>1419</v>
      </c>
      <c r="B18" s="2" t="s">
        <v>4931</v>
      </c>
      <c r="C18" s="2" t="n">
        <v>1</v>
      </c>
      <c r="D18" s="2" t="n">
        <v>21526</v>
      </c>
      <c r="E18" s="2" t="n">
        <v>2.138</v>
      </c>
      <c r="F18" s="5" t="s">
        <v>18</v>
      </c>
    </row>
    <row r="19" customFormat="false" ht="15.75" hidden="false" customHeight="false" outlineLevel="0" collapsed="false">
      <c r="A19" s="2" t="s">
        <v>1038</v>
      </c>
      <c r="B19" s="2" t="s">
        <v>4932</v>
      </c>
      <c r="C19" s="2" t="n">
        <v>3</v>
      </c>
      <c r="D19" s="2" t="n">
        <v>22663</v>
      </c>
      <c r="E19" s="2" t="n">
        <v>10.81</v>
      </c>
      <c r="F19" s="5" t="s">
        <v>18</v>
      </c>
    </row>
    <row r="20" customFormat="false" ht="15.75" hidden="false" customHeight="false" outlineLevel="0" collapsed="false">
      <c r="A20" s="2" t="s">
        <v>1132</v>
      </c>
      <c r="B20" s="2" t="s">
        <v>4933</v>
      </c>
      <c r="C20" s="2" t="n">
        <v>16</v>
      </c>
      <c r="D20" s="2" t="n">
        <v>33977</v>
      </c>
      <c r="E20" s="2" t="n">
        <v>14.63</v>
      </c>
      <c r="F20" s="5" t="s">
        <v>18</v>
      </c>
    </row>
    <row r="21" customFormat="false" ht="15.75" hidden="false" customHeight="false" outlineLevel="0" collapsed="false">
      <c r="A21" s="2" t="s">
        <v>2622</v>
      </c>
      <c r="B21" s="2" t="s">
        <v>4934</v>
      </c>
      <c r="C21" s="2" t="n">
        <v>1</v>
      </c>
      <c r="D21" s="2" t="n">
        <v>9202</v>
      </c>
      <c r="E21" s="2" t="n">
        <v>2.284</v>
      </c>
      <c r="F21" s="5" t="s">
        <v>18</v>
      </c>
    </row>
    <row r="22" customFormat="false" ht="15.75" hidden="false" customHeight="false" outlineLevel="0" collapsed="false">
      <c r="A22" s="2" t="s">
        <v>2194</v>
      </c>
      <c r="B22" s="2"/>
      <c r="C22" s="2" t="n">
        <v>1</v>
      </c>
      <c r="D22" s="2"/>
      <c r="E22" s="2"/>
    </row>
    <row r="23" customFormat="false" ht="15.75" hidden="false" customHeight="false" outlineLevel="0" collapsed="false">
      <c r="A23" s="2" t="s">
        <v>2594</v>
      </c>
      <c r="B23" s="2"/>
      <c r="C23" s="2" t="n">
        <v>1</v>
      </c>
      <c r="D23" s="2"/>
      <c r="E23" s="2"/>
    </row>
    <row r="24" customFormat="false" ht="15.75" hidden="false" customHeight="false" outlineLevel="0" collapsed="false">
      <c r="A24" s="2" t="s">
        <v>1346</v>
      </c>
      <c r="B24" s="2" t="s">
        <v>4935</v>
      </c>
      <c r="C24" s="2" t="n">
        <v>1</v>
      </c>
      <c r="D24" s="2" t="n">
        <v>673</v>
      </c>
      <c r="E24" s="2" t="n">
        <v>0.592</v>
      </c>
      <c r="F24" s="5" t="s">
        <v>18</v>
      </c>
    </row>
    <row r="25" customFormat="false" ht="15.75" hidden="false" customHeight="false" outlineLevel="0" collapsed="false">
      <c r="A25" s="2" t="s">
        <v>2569</v>
      </c>
      <c r="B25" s="2" t="s">
        <v>4936</v>
      </c>
      <c r="C25" s="2" t="n">
        <v>1</v>
      </c>
      <c r="D25" s="2" t="n">
        <v>2829</v>
      </c>
      <c r="E25" s="2" t="n">
        <v>1.737</v>
      </c>
      <c r="F25" s="5" t="s">
        <v>18</v>
      </c>
    </row>
    <row r="26" customFormat="false" ht="15.75" hidden="false" customHeight="false" outlineLevel="0" collapsed="false">
      <c r="A26" s="2" t="s">
        <v>1475</v>
      </c>
      <c r="B26" s="2" t="s">
        <v>4937</v>
      </c>
      <c r="C26" s="2" t="n">
        <v>10</v>
      </c>
      <c r="D26" s="2" t="n">
        <v>66318</v>
      </c>
      <c r="E26" s="2" t="n">
        <v>4.333</v>
      </c>
      <c r="F26" s="5" t="s">
        <v>18</v>
      </c>
    </row>
    <row r="27" customFormat="false" ht="15.75" hidden="false" customHeight="false" outlineLevel="0" collapsed="false">
      <c r="A27" s="2" t="s">
        <v>1600</v>
      </c>
      <c r="B27" s="2" t="s">
        <v>4938</v>
      </c>
      <c r="C27" s="2" t="n">
        <v>1</v>
      </c>
      <c r="D27" s="2" t="n">
        <v>8143</v>
      </c>
      <c r="E27" s="2" t="n">
        <v>1.68</v>
      </c>
      <c r="F27" s="5" t="s">
        <v>18</v>
      </c>
    </row>
    <row r="28" customFormat="false" ht="15.75" hidden="false" customHeight="false" outlineLevel="0" collapsed="false">
      <c r="A28" s="2" t="s">
        <v>2638</v>
      </c>
      <c r="B28" s="2"/>
      <c r="C28" s="2" t="n">
        <v>1</v>
      </c>
      <c r="D28" s="2"/>
      <c r="E28" s="2"/>
    </row>
    <row r="29" customFormat="false" ht="15.75" hidden="false" customHeight="false" outlineLevel="0" collapsed="false">
      <c r="A29" s="2" t="s">
        <v>2255</v>
      </c>
      <c r="B29" s="2"/>
      <c r="C29" s="2" t="n">
        <v>1</v>
      </c>
      <c r="D29" s="2"/>
      <c r="E29" s="2"/>
    </row>
    <row r="30" customFormat="false" ht="15.75" hidden="false" customHeight="false" outlineLevel="0" collapsed="false">
      <c r="A30" s="2" t="s">
        <v>4939</v>
      </c>
      <c r="B30" s="2"/>
      <c r="C30" s="2" t="n">
        <v>1</v>
      </c>
      <c r="D30" s="2"/>
      <c r="E30" s="2"/>
    </row>
    <row r="31" customFormat="false" ht="15.75" hidden="false" customHeight="false" outlineLevel="0" collapsed="false">
      <c r="A31" s="2" t="s">
        <v>2826</v>
      </c>
      <c r="B31" s="2" t="s">
        <v>4940</v>
      </c>
      <c r="C31" s="2" t="n">
        <v>1</v>
      </c>
      <c r="D31" s="2" t="n">
        <v>24777</v>
      </c>
      <c r="E31" s="2" t="n">
        <v>2.088</v>
      </c>
      <c r="F31" s="5" t="s">
        <v>18</v>
      </c>
    </row>
    <row r="32" customFormat="false" ht="15.75" hidden="false" customHeight="false" outlineLevel="0" collapsed="false">
      <c r="A32" s="2" t="s">
        <v>1515</v>
      </c>
      <c r="B32" s="2" t="s">
        <v>4941</v>
      </c>
      <c r="C32" s="2" t="n">
        <v>2</v>
      </c>
      <c r="D32" s="2" t="n">
        <v>37529</v>
      </c>
      <c r="E32" s="2" t="n">
        <v>9.105</v>
      </c>
      <c r="F32" s="5" t="s">
        <v>18</v>
      </c>
    </row>
    <row r="33" customFormat="false" ht="15.75" hidden="false" customHeight="false" outlineLevel="0" collapsed="false">
      <c r="A33" s="2" t="s">
        <v>2587</v>
      </c>
      <c r="B33" s="2" t="s">
        <v>4942</v>
      </c>
      <c r="C33" s="2" t="n">
        <v>1</v>
      </c>
      <c r="D33" s="2" t="n">
        <v>16299</v>
      </c>
      <c r="E33" s="2" t="n">
        <v>6.564</v>
      </c>
      <c r="F33" s="5" t="s">
        <v>18</v>
      </c>
    </row>
    <row r="34" customFormat="false" ht="15.75" hidden="false" customHeight="false" outlineLevel="0" collapsed="false">
      <c r="A34" s="2" t="s">
        <v>2827</v>
      </c>
      <c r="B34" s="2" t="s">
        <v>4943</v>
      </c>
      <c r="C34" s="2" t="n">
        <v>2</v>
      </c>
      <c r="D34" s="2" t="n">
        <v>15916</v>
      </c>
      <c r="E34" s="2" t="n">
        <v>3.916</v>
      </c>
      <c r="F34" s="5" t="s">
        <v>18</v>
      </c>
    </row>
    <row r="35" customFormat="false" ht="15.75" hidden="false" customHeight="false" outlineLevel="0" collapsed="false">
      <c r="A35" s="2" t="s">
        <v>1200</v>
      </c>
      <c r="B35" s="2" t="s">
        <v>4944</v>
      </c>
      <c r="C35" s="2" t="n">
        <v>1</v>
      </c>
      <c r="D35" s="2" t="n">
        <v>7644</v>
      </c>
      <c r="E35" s="2" t="n">
        <v>10.872</v>
      </c>
      <c r="F35" s="5" t="s">
        <v>18</v>
      </c>
    </row>
    <row r="36" customFormat="false" ht="15.75" hidden="false" customHeight="false" outlineLevel="0" collapsed="false">
      <c r="A36" s="2" t="s">
        <v>2077</v>
      </c>
      <c r="B36" s="2" t="s">
        <v>4945</v>
      </c>
      <c r="C36" s="2" t="n">
        <v>1</v>
      </c>
      <c r="D36" s="2" t="n">
        <v>617363</v>
      </c>
      <c r="E36" s="2" t="n">
        <v>41.456</v>
      </c>
      <c r="F36" s="5" t="s">
        <v>18</v>
      </c>
    </row>
    <row r="37" customFormat="false" ht="15.75" hidden="false" customHeight="false" outlineLevel="0" collapsed="false">
      <c r="A37" s="2" t="s">
        <v>1057</v>
      </c>
      <c r="B37" s="2" t="s">
        <v>4946</v>
      </c>
      <c r="C37" s="2" t="n">
        <v>3</v>
      </c>
      <c r="D37" s="2" t="n">
        <v>45986</v>
      </c>
      <c r="E37" s="2" t="n">
        <v>41.514</v>
      </c>
      <c r="F37" s="5" t="s">
        <v>18</v>
      </c>
    </row>
    <row r="38" customFormat="false" ht="15.75" hidden="false" customHeight="false" outlineLevel="0" collapsed="false">
      <c r="A38" s="2" t="s">
        <v>1271</v>
      </c>
      <c r="B38" s="2" t="s">
        <v>4947</v>
      </c>
      <c r="C38" s="2" t="n">
        <v>1</v>
      </c>
      <c r="D38" s="2" t="n">
        <v>85481</v>
      </c>
      <c r="E38" s="2" t="n">
        <v>29.352</v>
      </c>
      <c r="F38" s="5" t="s">
        <v>18</v>
      </c>
    </row>
    <row r="39" customFormat="false" ht="15.75" hidden="false" customHeight="false" outlineLevel="0" collapsed="false">
      <c r="A39" s="2" t="s">
        <v>1045</v>
      </c>
      <c r="B39" s="2" t="s">
        <v>4948</v>
      </c>
      <c r="C39" s="2" t="n">
        <v>6</v>
      </c>
      <c r="D39" s="2" t="n">
        <v>32342</v>
      </c>
      <c r="E39" s="2" t="n">
        <v>32.072</v>
      </c>
      <c r="F39" s="5" t="s">
        <v>18</v>
      </c>
    </row>
    <row r="40" customFormat="false" ht="15.75" hidden="false" customHeight="false" outlineLevel="0" collapsed="false">
      <c r="A40" s="2" t="s">
        <v>2828</v>
      </c>
      <c r="B40" s="2" t="s">
        <v>4949</v>
      </c>
      <c r="C40" s="2" t="n">
        <v>1</v>
      </c>
      <c r="D40" s="2" t="n">
        <v>24589</v>
      </c>
      <c r="E40" s="2" t="n">
        <v>9.673</v>
      </c>
      <c r="F40" s="5" t="s">
        <v>18</v>
      </c>
    </row>
    <row r="41" customFormat="false" ht="15.75" hidden="false" customHeight="false" outlineLevel="0" collapsed="false">
      <c r="A41" s="2" t="s">
        <v>2829</v>
      </c>
      <c r="B41" s="2" t="s">
        <v>4950</v>
      </c>
      <c r="C41" s="2" t="n">
        <v>1</v>
      </c>
      <c r="D41" s="2" t="n">
        <v>26673</v>
      </c>
      <c r="E41" s="2" t="n">
        <v>13.309</v>
      </c>
      <c r="F41" s="5" t="s">
        <v>18</v>
      </c>
    </row>
    <row r="42" customFormat="false" ht="15.75" hidden="false" customHeight="false" outlineLevel="0" collapsed="false">
      <c r="A42" s="2" t="s">
        <v>967</v>
      </c>
      <c r="B42" s="2" t="s">
        <v>4951</v>
      </c>
      <c r="C42" s="2" t="n">
        <v>17</v>
      </c>
      <c r="D42" s="2" t="n">
        <v>136883</v>
      </c>
      <c r="E42" s="2" t="n">
        <v>9.112</v>
      </c>
      <c r="F42" s="5" t="s">
        <v>18</v>
      </c>
    </row>
    <row r="43" customFormat="false" ht="15.75" hidden="false" customHeight="false" outlineLevel="0" collapsed="false">
      <c r="A43" s="2" t="s">
        <v>2239</v>
      </c>
      <c r="B43" s="2"/>
      <c r="C43" s="2" t="n">
        <v>1</v>
      </c>
      <c r="D43" s="2"/>
      <c r="E43" s="2"/>
    </row>
    <row r="44" customFormat="false" ht="15.75" hidden="false" customHeight="false" outlineLevel="0" collapsed="false">
      <c r="A44" s="2" t="s">
        <v>2437</v>
      </c>
      <c r="B44" s="2" t="s">
        <v>4952</v>
      </c>
      <c r="C44" s="2" t="n">
        <v>2</v>
      </c>
      <c r="D44" s="2" t="n">
        <v>16444</v>
      </c>
      <c r="E44" s="2" t="n">
        <v>4.62</v>
      </c>
      <c r="F44" s="5" t="s">
        <v>18</v>
      </c>
    </row>
    <row r="45" customFormat="false" ht="15.75" hidden="false" customHeight="false" outlineLevel="0" collapsed="false">
      <c r="A45" s="2" t="s">
        <v>1460</v>
      </c>
      <c r="B45" s="2" t="s">
        <v>4953</v>
      </c>
      <c r="C45" s="2" t="n">
        <v>1</v>
      </c>
      <c r="D45" s="2" t="n">
        <v>33624</v>
      </c>
      <c r="E45" s="2" t="n">
        <v>7.528</v>
      </c>
      <c r="F45" s="5" t="s">
        <v>18</v>
      </c>
    </row>
    <row r="46" customFormat="false" ht="15.75" hidden="false" customHeight="false" outlineLevel="0" collapsed="false">
      <c r="A46" s="2" t="s">
        <v>986</v>
      </c>
      <c r="B46" s="2" t="s">
        <v>4954</v>
      </c>
      <c r="C46" s="2" t="n">
        <v>4</v>
      </c>
      <c r="D46" s="2" t="n">
        <v>332716</v>
      </c>
      <c r="E46" s="2" t="n">
        <v>3.234</v>
      </c>
      <c r="F46" s="5" t="s">
        <v>18</v>
      </c>
    </row>
    <row r="47" customFormat="false" ht="15.75" hidden="false" customHeight="false" outlineLevel="0" collapsed="false">
      <c r="A47" s="2" t="s">
        <v>997</v>
      </c>
      <c r="B47" s="2" t="s">
        <v>4955</v>
      </c>
      <c r="C47" s="2" t="n">
        <v>2</v>
      </c>
      <c r="D47" s="2" t="n">
        <v>586144</v>
      </c>
      <c r="E47" s="2" t="n">
        <v>9.674</v>
      </c>
      <c r="F47" s="5" t="s">
        <v>18</v>
      </c>
    </row>
    <row r="48" customFormat="false" ht="15.75" hidden="false" customHeight="false" outlineLevel="0" collapsed="false">
      <c r="A48" s="2" t="s">
        <v>2830</v>
      </c>
      <c r="B48" s="2"/>
      <c r="C48" s="2" t="n">
        <v>1</v>
      </c>
      <c r="D48" s="2"/>
      <c r="E48" s="2"/>
    </row>
    <row r="49" customFormat="false" ht="15.75" hidden="false" customHeight="false" outlineLevel="0" collapsed="false">
      <c r="A49" s="2" t="s">
        <v>2631</v>
      </c>
      <c r="B49" s="2"/>
      <c r="C49" s="2" t="n">
        <v>1</v>
      </c>
      <c r="D49" s="2"/>
      <c r="E49" s="2"/>
    </row>
    <row r="50" customFormat="false" ht="15.75" hidden="false" customHeight="false" outlineLevel="0" collapsed="false">
      <c r="A50" s="2" t="s">
        <v>2504</v>
      </c>
      <c r="B50" s="2"/>
      <c r="C50" s="2" t="n">
        <v>1</v>
      </c>
      <c r="D50" s="2"/>
      <c r="E50" s="2"/>
    </row>
    <row r="51" customFormat="false" ht="15.75" hidden="false" customHeight="false" outlineLevel="0" collapsed="false">
      <c r="A51" s="2" t="s">
        <v>1274</v>
      </c>
      <c r="B51" s="2"/>
      <c r="C51" s="2" t="n">
        <v>2</v>
      </c>
      <c r="D51" s="2"/>
      <c r="E51" s="2"/>
    </row>
    <row r="52" customFormat="false" ht="15.75" hidden="false" customHeight="false" outlineLevel="0" collapsed="false">
      <c r="A52" s="2" t="s">
        <v>1151</v>
      </c>
      <c r="B52" s="2"/>
      <c r="C52" s="2" t="n">
        <v>1</v>
      </c>
      <c r="D52" s="2"/>
      <c r="E52" s="2"/>
    </row>
    <row r="53" customFormat="false" ht="15.75" hidden="false" customHeight="false" outlineLevel="0" collapsed="false">
      <c r="A53" s="2" t="s">
        <v>2431</v>
      </c>
      <c r="B53" s="2" t="s">
        <v>4956</v>
      </c>
      <c r="C53" s="2" t="n">
        <v>2</v>
      </c>
      <c r="D53" s="2" t="n">
        <v>13904</v>
      </c>
      <c r="E53" s="2" t="n">
        <v>2.854</v>
      </c>
      <c r="F53" s="5" t="s">
        <v>18</v>
      </c>
    </row>
    <row r="54" customFormat="false" ht="15.75" hidden="false" customHeight="false" outlineLevel="0" collapsed="false">
      <c r="A54" s="2" t="s">
        <v>1408</v>
      </c>
      <c r="B54" s="2"/>
      <c r="C54" s="2" t="n">
        <v>2</v>
      </c>
      <c r="D54" s="2"/>
      <c r="E54" s="2"/>
    </row>
    <row r="55" customFormat="false" ht="15.75" hidden="false" customHeight="false" outlineLevel="0" collapsed="false">
      <c r="A55" s="2" t="s">
        <v>2360</v>
      </c>
      <c r="B55" s="2" t="s">
        <v>2360</v>
      </c>
      <c r="C55" s="2" t="n">
        <v>1</v>
      </c>
      <c r="D55" s="2" t="n">
        <v>12544</v>
      </c>
      <c r="E55" s="2" t="n">
        <v>4.936</v>
      </c>
      <c r="F55" s="5" t="s">
        <v>18</v>
      </c>
    </row>
    <row r="56" customFormat="false" ht="15.75" hidden="false" customHeight="false" outlineLevel="0" collapsed="false">
      <c r="A56" s="2" t="s">
        <v>975</v>
      </c>
      <c r="B56" s="2" t="s">
        <v>4957</v>
      </c>
      <c r="C56" s="2" t="n">
        <v>1</v>
      </c>
      <c r="D56" s="2" t="n">
        <v>4002</v>
      </c>
      <c r="E56" s="2" t="n">
        <v>2.738</v>
      </c>
      <c r="F56" s="5" t="s">
        <v>18</v>
      </c>
    </row>
    <row r="57" customFormat="false" ht="15.75" hidden="false" customHeight="false" outlineLevel="0" collapsed="false">
      <c r="A57" s="2" t="s">
        <v>1491</v>
      </c>
      <c r="B57" s="2"/>
      <c r="C57" s="2" t="n">
        <v>1</v>
      </c>
      <c r="D57" s="2"/>
      <c r="E57" s="2"/>
    </row>
    <row r="58" customFormat="false" ht="15.75" hidden="false" customHeight="false" outlineLevel="0" collapsed="false">
      <c r="A58" s="2" t="s">
        <v>1121</v>
      </c>
      <c r="B58" s="2" t="s">
        <v>4958</v>
      </c>
      <c r="C58" s="2" t="n">
        <v>4</v>
      </c>
      <c r="D58" s="2" t="n">
        <v>13303</v>
      </c>
      <c r="E58" s="2" t="n">
        <v>14.387</v>
      </c>
      <c r="F58" s="5" t="s">
        <v>18</v>
      </c>
    </row>
    <row r="59" customFormat="false" ht="15.75" hidden="false" customHeight="false" outlineLevel="0" collapsed="false">
      <c r="A59" s="2" t="s">
        <v>2831</v>
      </c>
      <c r="B59" s="2" t="s">
        <v>4959</v>
      </c>
      <c r="C59" s="2" t="n">
        <v>2</v>
      </c>
      <c r="D59" s="2" t="n">
        <v>4476</v>
      </c>
      <c r="E59" s="2" t="n">
        <v>3.299</v>
      </c>
      <c r="F59" s="5" t="s">
        <v>18</v>
      </c>
    </row>
    <row r="60" customFormat="false" ht="15.75" hidden="false" customHeight="false" outlineLevel="0" collapsed="false">
      <c r="A60" s="2"/>
    </row>
    <row r="61" customFormat="false" ht="15.75" hidden="false" customHeight="false" outlineLevel="0" collapsed="false">
      <c r="A61" s="2"/>
    </row>
    <row r="62" customFormat="false" ht="15.75" hidden="false" customHeight="false" outlineLevel="0" collapsed="false">
      <c r="A62" s="2"/>
    </row>
    <row r="63" customFormat="false" ht="15.75" hidden="false" customHeight="false" outlineLevel="0" collapsed="false">
      <c r="A63" s="2"/>
    </row>
    <row r="64" customFormat="false" ht="15.75" hidden="false" customHeight="false" outlineLevel="0" collapsed="false">
      <c r="A64" s="2"/>
    </row>
    <row r="65" customFormat="false" ht="15.75" hidden="false" customHeight="false" outlineLevel="0" collapsed="false">
      <c r="A65" s="2"/>
    </row>
    <row r="66" customFormat="false" ht="15.75" hidden="false" customHeight="false" outlineLevel="0" collapsed="false">
      <c r="A66" s="2"/>
    </row>
    <row r="67" customFormat="false" ht="15.75" hidden="false" customHeight="false" outlineLevel="0" collapsed="false">
      <c r="A67" s="2"/>
    </row>
    <row r="68" customFormat="false" ht="15.75" hidden="false" customHeight="false" outlineLevel="0" collapsed="false">
      <c r="A68" s="2"/>
    </row>
    <row r="69" customFormat="false" ht="15.75" hidden="false" customHeight="false" outlineLevel="0" collapsed="false">
      <c r="A69" s="2"/>
    </row>
    <row r="70" customFormat="false" ht="15.75" hidden="false" customHeight="false" outlineLevel="0" collapsed="false">
      <c r="A70" s="2"/>
    </row>
    <row r="71" customFormat="false" ht="15.75" hidden="false" customHeight="false" outlineLevel="0" collapsed="false">
      <c r="A71" s="2"/>
    </row>
    <row r="72" customFormat="false" ht="15.75" hidden="false" customHeight="false" outlineLevel="0" collapsed="false">
      <c r="A72" s="2"/>
    </row>
    <row r="73" customFormat="false" ht="15.75" hidden="false" customHeight="false" outlineLevel="0" collapsed="false">
      <c r="A73" s="2"/>
    </row>
    <row r="74" customFormat="false" ht="15.75" hidden="false" customHeight="false" outlineLevel="0" collapsed="false">
      <c r="A74" s="2"/>
    </row>
    <row r="75" customFormat="false" ht="15.75" hidden="false" customHeight="false" outlineLevel="0" collapsed="false">
      <c r="A75" s="2"/>
    </row>
    <row r="76" customFormat="false" ht="15.75" hidden="false" customHeight="false" outlineLevel="0" collapsed="false">
      <c r="A76" s="2"/>
    </row>
    <row r="77" customFormat="false" ht="15.75" hidden="false" customHeight="false" outlineLevel="0" collapsed="false">
      <c r="A77" s="2"/>
    </row>
    <row r="78" customFormat="false" ht="15.75" hidden="false" customHeight="false" outlineLevel="0" collapsed="false">
      <c r="A78"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cols>
    <col collapsed="false" customWidth="true" hidden="false" outlineLevel="0" max="5" min="5" style="0" width="97.14"/>
  </cols>
  <sheetData>
    <row r="1" customFormat="false" ht="15.75" hidden="false" customHeight="false" outlineLevel="0" collapsed="false">
      <c r="A1" s="101" t="s">
        <v>2832</v>
      </c>
      <c r="B1" s="101" t="s">
        <v>2833</v>
      </c>
      <c r="C1" s="2" t="s">
        <v>2834</v>
      </c>
      <c r="D1" s="2" t="s">
        <v>4960</v>
      </c>
      <c r="E1" s="2" t="s">
        <v>1</v>
      </c>
      <c r="F1" s="2" t="s">
        <v>2835</v>
      </c>
    </row>
    <row r="2" customFormat="false" ht="15.75" hidden="false" customHeight="false" outlineLevel="0" collapsed="false">
      <c r="A2" s="101" t="n">
        <v>299.4646</v>
      </c>
      <c r="B2" s="101" t="n">
        <v>708.9472</v>
      </c>
      <c r="C2" s="79" t="s">
        <v>4961</v>
      </c>
      <c r="D2" s="2" t="s">
        <v>2837</v>
      </c>
      <c r="E2" s="2" t="s">
        <v>4962</v>
      </c>
      <c r="F2" s="2" t="s">
        <v>4963</v>
      </c>
    </row>
    <row r="3" customFormat="false" ht="15.75" hidden="false" customHeight="false" outlineLevel="0" collapsed="false">
      <c r="A3" s="101" t="n">
        <v>278.7351</v>
      </c>
      <c r="B3" s="101" t="n">
        <v>594.0826</v>
      </c>
      <c r="C3" s="79" t="s">
        <v>4964</v>
      </c>
      <c r="D3" s="2" t="s">
        <v>2837</v>
      </c>
      <c r="E3" s="2" t="s">
        <v>528</v>
      </c>
      <c r="F3" s="2" t="s">
        <v>4965</v>
      </c>
    </row>
    <row r="4" customFormat="false" ht="15.75" hidden="false" customHeight="false" outlineLevel="0" collapsed="false">
      <c r="A4" s="101" t="n">
        <v>258.0091</v>
      </c>
      <c r="B4" s="101" t="n">
        <v>522.0042</v>
      </c>
      <c r="C4" s="79" t="s">
        <v>4966</v>
      </c>
      <c r="D4" s="2" t="s">
        <v>2837</v>
      </c>
      <c r="E4" s="2" t="s">
        <v>770</v>
      </c>
      <c r="F4" s="2" t="s">
        <v>4967</v>
      </c>
    </row>
    <row r="5" customFormat="false" ht="15.75" hidden="false" customHeight="false" outlineLevel="0" collapsed="false">
      <c r="A5" s="101" t="n">
        <v>240.1918</v>
      </c>
      <c r="B5" s="101" t="n">
        <v>508.8173</v>
      </c>
      <c r="C5" s="79" t="s">
        <v>4968</v>
      </c>
      <c r="D5" s="2" t="s">
        <v>2837</v>
      </c>
      <c r="E5" s="2" t="s">
        <v>4969</v>
      </c>
      <c r="F5" s="2" t="s">
        <v>4970</v>
      </c>
    </row>
    <row r="6" customFormat="false" ht="15.75" hidden="false" customHeight="false" outlineLevel="0" collapsed="false">
      <c r="A6" s="101" t="n">
        <v>233.1185</v>
      </c>
      <c r="B6" s="101" t="n">
        <v>138.7697</v>
      </c>
      <c r="C6" s="79" t="s">
        <v>4971</v>
      </c>
      <c r="D6" s="2" t="s">
        <v>2925</v>
      </c>
      <c r="E6" s="2" t="s">
        <v>4972</v>
      </c>
      <c r="F6" s="2" t="s">
        <v>4973</v>
      </c>
    </row>
    <row r="7" customFormat="false" ht="15.75" hidden="false" customHeight="false" outlineLevel="0" collapsed="false">
      <c r="A7" s="101" t="n">
        <v>229.3799</v>
      </c>
      <c r="B7" s="101" t="n">
        <v>464.8827</v>
      </c>
      <c r="C7" s="79" t="s">
        <v>4974</v>
      </c>
      <c r="D7" s="2" t="s">
        <v>2837</v>
      </c>
      <c r="E7" s="2" t="s">
        <v>653</v>
      </c>
      <c r="F7" s="2" t="s">
        <v>4975</v>
      </c>
    </row>
    <row r="8" customFormat="false" ht="15.75" hidden="false" customHeight="false" outlineLevel="0" collapsed="false">
      <c r="A8" s="101" t="n">
        <v>221.6654</v>
      </c>
      <c r="B8" s="101" t="n">
        <v>195.61</v>
      </c>
      <c r="C8" s="79" t="s">
        <v>4976</v>
      </c>
      <c r="D8" s="2" t="s">
        <v>2925</v>
      </c>
      <c r="E8" s="2" t="s">
        <v>4977</v>
      </c>
      <c r="F8" s="2" t="s">
        <v>4978</v>
      </c>
    </row>
    <row r="9" customFormat="false" ht="15.75" hidden="false" customHeight="false" outlineLevel="0" collapsed="false">
      <c r="A9" s="101" t="n">
        <v>219.3417</v>
      </c>
      <c r="B9" s="101" t="n">
        <v>601.7483</v>
      </c>
      <c r="C9" s="79" t="s">
        <v>4979</v>
      </c>
      <c r="D9" s="2" t="s">
        <v>2837</v>
      </c>
      <c r="E9" s="2" t="s">
        <v>568</v>
      </c>
      <c r="F9" s="2" t="s">
        <v>4980</v>
      </c>
    </row>
    <row r="10" customFormat="false" ht="15.75" hidden="false" customHeight="false" outlineLevel="0" collapsed="false">
      <c r="A10" s="101" t="n">
        <v>219.2415</v>
      </c>
      <c r="B10" s="101" t="n">
        <v>456.8374</v>
      </c>
      <c r="C10" s="79" t="s">
        <v>4981</v>
      </c>
      <c r="D10" s="2" t="s">
        <v>2837</v>
      </c>
      <c r="E10" s="2" t="s">
        <v>460</v>
      </c>
      <c r="F10" s="2" t="s">
        <v>4982</v>
      </c>
    </row>
    <row r="11" customFormat="false" ht="15.75" hidden="false" customHeight="false" outlineLevel="0" collapsed="false">
      <c r="A11" s="101" t="n">
        <v>217.2388</v>
      </c>
      <c r="B11" s="101" t="n">
        <v>446.3786</v>
      </c>
      <c r="C11" s="79" t="s">
        <v>4983</v>
      </c>
      <c r="D11" s="2" t="s">
        <v>2837</v>
      </c>
      <c r="E11" s="2" t="s">
        <v>586</v>
      </c>
      <c r="F11" s="2" t="s">
        <v>4984</v>
      </c>
    </row>
    <row r="12" customFormat="false" ht="15.75" hidden="false" customHeight="false" outlineLevel="0" collapsed="false">
      <c r="A12" s="101" t="n">
        <v>197.1803</v>
      </c>
      <c r="B12" s="101" t="n">
        <v>418.7835</v>
      </c>
      <c r="C12" s="79" t="s">
        <v>4985</v>
      </c>
      <c r="D12" s="2" t="s">
        <v>2837</v>
      </c>
      <c r="E12" s="2" t="s">
        <v>4986</v>
      </c>
      <c r="F12" s="2" t="s">
        <v>4987</v>
      </c>
    </row>
    <row r="13" customFormat="false" ht="15.75" hidden="false" customHeight="false" outlineLevel="0" collapsed="false">
      <c r="A13" s="101" t="n">
        <v>196.0198</v>
      </c>
      <c r="B13" s="101" t="n">
        <v>447.4137</v>
      </c>
      <c r="C13" s="79" t="s">
        <v>4988</v>
      </c>
      <c r="D13" s="2" t="s">
        <v>2837</v>
      </c>
      <c r="E13" s="2" t="s">
        <v>691</v>
      </c>
      <c r="F13" s="2" t="s">
        <v>4989</v>
      </c>
    </row>
    <row r="14" customFormat="false" ht="15.75" hidden="false" customHeight="false" outlineLevel="0" collapsed="false">
      <c r="A14" s="101" t="n">
        <v>195.3423</v>
      </c>
      <c r="B14" s="101" t="n">
        <v>479.0692</v>
      </c>
      <c r="C14" s="79" t="s">
        <v>4990</v>
      </c>
      <c r="D14" s="2" t="s">
        <v>2837</v>
      </c>
      <c r="E14" s="2" t="s">
        <v>626</v>
      </c>
      <c r="F14" s="2" t="s">
        <v>4991</v>
      </c>
    </row>
    <row r="15" customFormat="false" ht="15.75" hidden="false" customHeight="false" outlineLevel="0" collapsed="false">
      <c r="A15" s="101" t="n">
        <v>194.5276</v>
      </c>
      <c r="B15" s="101" t="n">
        <v>490.7546</v>
      </c>
      <c r="C15" s="79" t="s">
        <v>4992</v>
      </c>
      <c r="D15" s="2" t="s">
        <v>2837</v>
      </c>
      <c r="E15" s="2" t="s">
        <v>4993</v>
      </c>
      <c r="F15" s="2" t="s">
        <v>4994</v>
      </c>
    </row>
    <row r="16" customFormat="false" ht="15.75" hidden="false" customHeight="false" outlineLevel="0" collapsed="false">
      <c r="A16" s="101" t="n">
        <v>192.6686</v>
      </c>
      <c r="B16" s="101" t="n">
        <v>478.152</v>
      </c>
      <c r="C16" s="79" t="s">
        <v>4995</v>
      </c>
      <c r="D16" s="2" t="s">
        <v>2837</v>
      </c>
      <c r="E16" s="2" t="s">
        <v>446</v>
      </c>
      <c r="F16" s="2" t="s">
        <v>4996</v>
      </c>
    </row>
    <row r="17" customFormat="false" ht="15.75" hidden="false" customHeight="false" outlineLevel="0" collapsed="false">
      <c r="A17" s="101" t="n">
        <v>187.832</v>
      </c>
      <c r="B17" s="101" t="n">
        <v>526.2117</v>
      </c>
      <c r="C17" s="79" t="s">
        <v>4997</v>
      </c>
      <c r="D17" s="2" t="s">
        <v>2837</v>
      </c>
      <c r="E17" s="2" t="s">
        <v>577</v>
      </c>
      <c r="F17" s="2" t="s">
        <v>4998</v>
      </c>
    </row>
    <row r="18" customFormat="false" ht="15.75" hidden="false" customHeight="false" outlineLevel="0" collapsed="false">
      <c r="A18" s="101" t="n">
        <v>187.5166</v>
      </c>
      <c r="B18" s="101" t="n">
        <v>588.5086</v>
      </c>
      <c r="C18" s="79" t="s">
        <v>4999</v>
      </c>
      <c r="D18" s="2" t="s">
        <v>2837</v>
      </c>
      <c r="E18" s="2" t="s">
        <v>639</v>
      </c>
      <c r="F18" s="2" t="s">
        <v>5000</v>
      </c>
    </row>
    <row r="19" customFormat="false" ht="15.75" hidden="false" customHeight="false" outlineLevel="0" collapsed="false">
      <c r="A19" s="101" t="n">
        <v>181.7443</v>
      </c>
      <c r="B19" s="101" t="n">
        <v>465.8833</v>
      </c>
      <c r="C19" s="79" t="s">
        <v>5001</v>
      </c>
      <c r="D19" s="2" t="s">
        <v>2837</v>
      </c>
      <c r="E19" s="2" t="s">
        <v>665</v>
      </c>
      <c r="F19" s="2" t="s">
        <v>5002</v>
      </c>
    </row>
    <row r="20" customFormat="false" ht="15.75" hidden="false" customHeight="false" outlineLevel="0" collapsed="false">
      <c r="A20" s="101" t="n">
        <v>180.446</v>
      </c>
      <c r="B20" s="101" t="n">
        <v>131.2733</v>
      </c>
      <c r="C20" s="79" t="s">
        <v>5003</v>
      </c>
      <c r="D20" s="2" t="s">
        <v>2925</v>
      </c>
      <c r="E20" s="2" t="s">
        <v>5004</v>
      </c>
      <c r="F20" s="2" t="s">
        <v>5005</v>
      </c>
    </row>
    <row r="21" customFormat="false" ht="15.75" hidden="false" customHeight="false" outlineLevel="0" collapsed="false">
      <c r="A21" s="101" t="n">
        <v>171.2809</v>
      </c>
      <c r="B21" s="101" t="n">
        <v>135.5587</v>
      </c>
      <c r="C21" s="79" t="s">
        <v>5006</v>
      </c>
      <c r="D21" s="2" t="s">
        <v>2925</v>
      </c>
      <c r="E21" s="2" t="s">
        <v>5007</v>
      </c>
      <c r="F21" s="2" t="s">
        <v>5008</v>
      </c>
    </row>
    <row r="22" customFormat="false" ht="15.75" hidden="false" customHeight="false" outlineLevel="0" collapsed="false">
      <c r="A22" s="101" t="n">
        <v>158.9177</v>
      </c>
      <c r="B22" s="101" t="n">
        <v>339.4161</v>
      </c>
      <c r="C22" s="79" t="s">
        <v>5009</v>
      </c>
      <c r="D22" s="2" t="s">
        <v>2837</v>
      </c>
      <c r="E22" s="2" t="s">
        <v>610</v>
      </c>
      <c r="F22" s="2" t="s">
        <v>5010</v>
      </c>
    </row>
    <row r="23" customFormat="false" ht="15.75" hidden="false" customHeight="false" outlineLevel="0" collapsed="false">
      <c r="A23" s="101" t="n">
        <v>156.199</v>
      </c>
      <c r="B23" s="101" t="n">
        <v>314.3841</v>
      </c>
      <c r="C23" s="79" t="s">
        <v>5011</v>
      </c>
      <c r="D23" s="2" t="s">
        <v>2837</v>
      </c>
      <c r="E23" s="2" t="s">
        <v>746</v>
      </c>
      <c r="F23" s="2" t="s">
        <v>5012</v>
      </c>
    </row>
    <row r="24" customFormat="false" ht="15.75" hidden="false" customHeight="false" outlineLevel="0" collapsed="false">
      <c r="A24" s="101" t="n">
        <v>153.3021</v>
      </c>
      <c r="B24" s="101" t="n">
        <v>117.7076</v>
      </c>
      <c r="C24" s="79" t="s">
        <v>5013</v>
      </c>
      <c r="D24" s="2" t="s">
        <v>2925</v>
      </c>
      <c r="E24" s="2" t="s">
        <v>5014</v>
      </c>
      <c r="F24" s="2" t="s">
        <v>5015</v>
      </c>
    </row>
    <row r="25" customFormat="false" ht="15.75" hidden="false" customHeight="false" outlineLevel="0" collapsed="false">
      <c r="A25" s="101" t="n">
        <v>151.8113</v>
      </c>
      <c r="B25" s="101" t="n">
        <v>354.4981</v>
      </c>
      <c r="C25" s="79" t="s">
        <v>5016</v>
      </c>
      <c r="D25" s="2" t="s">
        <v>2837</v>
      </c>
      <c r="E25" s="2" t="s">
        <v>812</v>
      </c>
      <c r="F25" s="2" t="s">
        <v>5017</v>
      </c>
    </row>
    <row r="26" customFormat="false" ht="15.75" hidden="false" customHeight="false" outlineLevel="0" collapsed="false">
      <c r="A26" s="101" t="n">
        <v>150.8263</v>
      </c>
      <c r="B26" s="101" t="n">
        <v>59.2506</v>
      </c>
      <c r="C26" s="79" t="s">
        <v>5018</v>
      </c>
      <c r="D26" s="2" t="s">
        <v>2925</v>
      </c>
      <c r="E26" s="2" t="s">
        <v>5019</v>
      </c>
      <c r="F26" s="2" t="s">
        <v>5020</v>
      </c>
    </row>
    <row r="27" customFormat="false" ht="15.75" hidden="false" customHeight="false" outlineLevel="0" collapsed="false">
      <c r="A27" s="101" t="n">
        <v>148.2371</v>
      </c>
      <c r="B27" s="101" t="n">
        <v>38.6928</v>
      </c>
      <c r="C27" s="79" t="s">
        <v>5021</v>
      </c>
      <c r="D27" s="2" t="s">
        <v>2925</v>
      </c>
      <c r="E27" s="2" t="s">
        <v>5022</v>
      </c>
      <c r="F27" s="2" t="s">
        <v>5023</v>
      </c>
    </row>
    <row r="28" customFormat="false" ht="15.75" hidden="false" customHeight="false" outlineLevel="0" collapsed="false">
      <c r="A28" s="101" t="n">
        <v>147.0653</v>
      </c>
      <c r="B28" s="101" t="n">
        <v>80.5635</v>
      </c>
      <c r="C28" s="79" t="s">
        <v>5024</v>
      </c>
      <c r="D28" s="2" t="s">
        <v>2925</v>
      </c>
      <c r="E28" s="2" t="s">
        <v>5025</v>
      </c>
      <c r="F28" s="2" t="s">
        <v>5026</v>
      </c>
    </row>
    <row r="29" customFormat="false" ht="15.75" hidden="false" customHeight="false" outlineLevel="0" collapsed="false">
      <c r="A29" s="101" t="n">
        <v>144.2795</v>
      </c>
      <c r="B29" s="101" t="n">
        <v>324.8182</v>
      </c>
      <c r="C29" s="79" t="s">
        <v>5027</v>
      </c>
      <c r="D29" s="2" t="s">
        <v>2837</v>
      </c>
      <c r="E29" s="2" t="s">
        <v>678</v>
      </c>
      <c r="F29" s="2" t="s">
        <v>5028</v>
      </c>
    </row>
    <row r="30" customFormat="false" ht="15.75" hidden="false" customHeight="false" outlineLevel="0" collapsed="false">
      <c r="A30" s="101" t="n">
        <v>144.0452</v>
      </c>
      <c r="B30" s="101" t="n">
        <v>89.7221</v>
      </c>
      <c r="C30" s="79" t="s">
        <v>5029</v>
      </c>
      <c r="D30" s="2" t="s">
        <v>2925</v>
      </c>
      <c r="E30" s="2" t="s">
        <v>5030</v>
      </c>
      <c r="F30" s="2" t="s">
        <v>5031</v>
      </c>
    </row>
    <row r="31" customFormat="false" ht="15.75" hidden="false" customHeight="false" outlineLevel="0" collapsed="false">
      <c r="A31" s="101" t="n">
        <v>138.6067</v>
      </c>
      <c r="B31" s="101" t="n">
        <v>300.8607</v>
      </c>
      <c r="C31" s="79" t="s">
        <v>5032</v>
      </c>
      <c r="D31" s="2" t="s">
        <v>2837</v>
      </c>
      <c r="E31" s="2" t="s">
        <v>659</v>
      </c>
      <c r="F31" s="2" t="s">
        <v>5033</v>
      </c>
    </row>
    <row r="32" customFormat="false" ht="15.75" hidden="false" customHeight="false" outlineLevel="0" collapsed="false">
      <c r="A32" s="101" t="n">
        <v>138.4046</v>
      </c>
      <c r="B32" s="101" t="n">
        <v>216.4362</v>
      </c>
      <c r="C32" s="79" t="s">
        <v>5034</v>
      </c>
      <c r="D32" s="2" t="s">
        <v>2925</v>
      </c>
      <c r="E32" s="2" t="s">
        <v>5035</v>
      </c>
      <c r="F32" s="2" t="s">
        <v>5036</v>
      </c>
    </row>
    <row r="33" customFormat="false" ht="15.75" hidden="false" customHeight="false" outlineLevel="0" collapsed="false">
      <c r="A33" s="101" t="n">
        <v>137.8107</v>
      </c>
      <c r="B33" s="101" t="n">
        <v>76.7497</v>
      </c>
      <c r="C33" s="79" t="s">
        <v>5037</v>
      </c>
      <c r="D33" s="2" t="s">
        <v>2925</v>
      </c>
      <c r="E33" s="2" t="s">
        <v>5038</v>
      </c>
      <c r="F33" s="2" t="s">
        <v>5039</v>
      </c>
    </row>
    <row r="34" customFormat="false" ht="15.75" hidden="false" customHeight="false" outlineLevel="0" collapsed="false">
      <c r="A34" s="101" t="n">
        <v>136.0181</v>
      </c>
      <c r="B34" s="101" t="n">
        <v>319.9773</v>
      </c>
      <c r="C34" s="79" t="s">
        <v>5040</v>
      </c>
      <c r="D34" s="2" t="s">
        <v>2837</v>
      </c>
      <c r="E34" s="2" t="s">
        <v>476</v>
      </c>
      <c r="F34" s="2" t="s">
        <v>5041</v>
      </c>
    </row>
    <row r="35" customFormat="false" ht="15.75" hidden="false" customHeight="false" outlineLevel="0" collapsed="false">
      <c r="A35" s="101" t="n">
        <v>135.6954</v>
      </c>
      <c r="B35" s="101" t="n">
        <v>94.9502</v>
      </c>
      <c r="C35" s="79" t="s">
        <v>5042</v>
      </c>
      <c r="D35" s="2" t="s">
        <v>2925</v>
      </c>
      <c r="E35" s="2" t="s">
        <v>5043</v>
      </c>
      <c r="F35" s="2" t="s">
        <v>5044</v>
      </c>
    </row>
    <row r="36" customFormat="false" ht="15.75" hidden="false" customHeight="false" outlineLevel="0" collapsed="false">
      <c r="A36" s="101" t="n">
        <v>134.7252</v>
      </c>
      <c r="B36" s="101" t="n">
        <v>63.0212</v>
      </c>
      <c r="C36" s="79" t="s">
        <v>5045</v>
      </c>
      <c r="D36" s="2" t="s">
        <v>2925</v>
      </c>
      <c r="E36" s="2" t="s">
        <v>5046</v>
      </c>
      <c r="F36" s="2" t="s">
        <v>5047</v>
      </c>
    </row>
    <row r="37" customFormat="false" ht="15.75" hidden="false" customHeight="false" outlineLevel="0" collapsed="false">
      <c r="A37" s="101" t="n">
        <v>128.8886</v>
      </c>
      <c r="B37" s="101" t="n">
        <v>19.2498</v>
      </c>
      <c r="C37" s="79" t="s">
        <v>5048</v>
      </c>
      <c r="D37" s="2" t="s">
        <v>2925</v>
      </c>
      <c r="E37" s="2" t="s">
        <v>5049</v>
      </c>
      <c r="F37" s="2" t="s">
        <v>5050</v>
      </c>
    </row>
    <row r="38" customFormat="false" ht="15.75" hidden="false" customHeight="false" outlineLevel="0" collapsed="false">
      <c r="A38" s="101" t="n">
        <v>125.6513</v>
      </c>
      <c r="B38" s="101" t="n">
        <v>81.9037</v>
      </c>
      <c r="C38" s="79" t="s">
        <v>5051</v>
      </c>
      <c r="D38" s="2" t="s">
        <v>2925</v>
      </c>
      <c r="E38" s="2" t="s">
        <v>5052</v>
      </c>
      <c r="F38" s="2" t="s">
        <v>5053</v>
      </c>
    </row>
    <row r="39" customFormat="false" ht="15.75" hidden="false" customHeight="false" outlineLevel="0" collapsed="false">
      <c r="A39" s="101" t="n">
        <v>123.5578</v>
      </c>
      <c r="B39" s="101" t="n">
        <v>93.6026</v>
      </c>
      <c r="C39" s="79" t="s">
        <v>5054</v>
      </c>
      <c r="D39" s="2" t="s">
        <v>2837</v>
      </c>
      <c r="E39" s="2" t="s">
        <v>5055</v>
      </c>
      <c r="F39" s="2" t="s">
        <v>5056</v>
      </c>
    </row>
    <row r="40" customFormat="false" ht="15.75" hidden="false" customHeight="false" outlineLevel="0" collapsed="false">
      <c r="A40" s="101" t="n">
        <v>122.1781</v>
      </c>
      <c r="B40" s="101" t="n">
        <v>57.0802</v>
      </c>
      <c r="C40" s="79" t="s">
        <v>5057</v>
      </c>
      <c r="D40" s="2" t="s">
        <v>2925</v>
      </c>
      <c r="E40" s="2" t="s">
        <v>5058</v>
      </c>
      <c r="F40" s="2" t="s">
        <v>5059</v>
      </c>
    </row>
    <row r="41" customFormat="false" ht="15.75" hidden="false" customHeight="false" outlineLevel="0" collapsed="false">
      <c r="A41" s="101" t="n">
        <v>121.2237</v>
      </c>
      <c r="B41" s="101" t="n">
        <v>154.1998</v>
      </c>
      <c r="C41" s="79" t="s">
        <v>5060</v>
      </c>
      <c r="D41" s="2" t="s">
        <v>2837</v>
      </c>
      <c r="E41" s="2" t="s">
        <v>778</v>
      </c>
      <c r="F41" s="2" t="s">
        <v>5061</v>
      </c>
    </row>
    <row r="42" customFormat="false" ht="15.75" hidden="false" customHeight="false" outlineLevel="0" collapsed="false">
      <c r="A42" s="101" t="n">
        <v>120.4692</v>
      </c>
      <c r="B42" s="101" t="n">
        <v>56.5972</v>
      </c>
      <c r="C42" s="79" t="s">
        <v>5062</v>
      </c>
      <c r="D42" s="2" t="s">
        <v>2925</v>
      </c>
      <c r="E42" s="2" t="s">
        <v>5063</v>
      </c>
      <c r="F42" s="2" t="s">
        <v>5064</v>
      </c>
    </row>
    <row r="43" customFormat="false" ht="15.75" hidden="false" customHeight="false" outlineLevel="0" collapsed="false">
      <c r="A43" s="101" t="n">
        <v>120.059</v>
      </c>
      <c r="B43" s="101" t="n">
        <v>73.9805</v>
      </c>
      <c r="C43" s="79" t="s">
        <v>5065</v>
      </c>
      <c r="D43" s="2" t="s">
        <v>2925</v>
      </c>
      <c r="E43" s="2" t="s">
        <v>5066</v>
      </c>
      <c r="F43" s="2" t="s">
        <v>5067</v>
      </c>
    </row>
    <row r="44" customFormat="false" ht="15.75" hidden="false" customHeight="false" outlineLevel="0" collapsed="false">
      <c r="A44" s="101" t="n">
        <v>118.8406</v>
      </c>
      <c r="B44" s="101" t="n">
        <v>335.0017</v>
      </c>
      <c r="C44" s="79" t="s">
        <v>5068</v>
      </c>
      <c r="D44" s="2" t="s">
        <v>2837</v>
      </c>
      <c r="E44" s="2" t="s">
        <v>5069</v>
      </c>
      <c r="F44" s="2" t="s">
        <v>5070</v>
      </c>
    </row>
    <row r="45" customFormat="false" ht="15.75" hidden="false" customHeight="false" outlineLevel="0" collapsed="false">
      <c r="A45" s="101" t="n">
        <v>118.0365</v>
      </c>
      <c r="B45" s="101" t="n">
        <v>47.142</v>
      </c>
      <c r="C45" s="79" t="s">
        <v>5071</v>
      </c>
      <c r="D45" s="2" t="s">
        <v>2925</v>
      </c>
      <c r="E45" s="2" t="s">
        <v>5072</v>
      </c>
      <c r="F45" s="2" t="s">
        <v>5073</v>
      </c>
    </row>
    <row r="46" customFormat="false" ht="15.75" hidden="false" customHeight="false" outlineLevel="0" collapsed="false">
      <c r="A46" s="101" t="n">
        <v>118.0362</v>
      </c>
      <c r="B46" s="101" t="n">
        <v>49.7068</v>
      </c>
      <c r="C46" s="79" t="s">
        <v>5074</v>
      </c>
      <c r="D46" s="2" t="s">
        <v>2925</v>
      </c>
      <c r="E46" s="2" t="s">
        <v>5075</v>
      </c>
      <c r="F46" s="2" t="s">
        <v>5076</v>
      </c>
    </row>
    <row r="47" customFormat="false" ht="15.75" hidden="false" customHeight="false" outlineLevel="0" collapsed="false">
      <c r="A47" s="101" t="n">
        <v>118.0217</v>
      </c>
      <c r="B47" s="101" t="n">
        <v>66.6419</v>
      </c>
      <c r="C47" s="79" t="s">
        <v>5077</v>
      </c>
      <c r="D47" s="2" t="s">
        <v>2925</v>
      </c>
      <c r="E47" s="2" t="s">
        <v>5078</v>
      </c>
      <c r="F47" s="2" t="s">
        <v>5079</v>
      </c>
    </row>
    <row r="48" customFormat="false" ht="15.75" hidden="false" customHeight="false" outlineLevel="0" collapsed="false">
      <c r="A48" s="101" t="n">
        <v>117.7605</v>
      </c>
      <c r="B48" s="101" t="n">
        <v>87.2329</v>
      </c>
      <c r="C48" s="79" t="s">
        <v>5080</v>
      </c>
      <c r="D48" s="2" t="s">
        <v>2837</v>
      </c>
      <c r="E48" s="2" t="s">
        <v>5081</v>
      </c>
      <c r="F48" s="2" t="s">
        <v>5082</v>
      </c>
    </row>
    <row r="49" customFormat="false" ht="15.75" hidden="false" customHeight="false" outlineLevel="0" collapsed="false">
      <c r="A49" s="101" t="n">
        <v>116.7511</v>
      </c>
      <c r="B49" s="101" t="n">
        <v>119.3687</v>
      </c>
      <c r="C49" s="79" t="s">
        <v>5083</v>
      </c>
      <c r="D49" s="2" t="s">
        <v>2925</v>
      </c>
      <c r="E49" s="2" t="s">
        <v>5084</v>
      </c>
      <c r="F49" s="2" t="s">
        <v>5085</v>
      </c>
    </row>
    <row r="50" customFormat="false" ht="15.75" hidden="false" customHeight="false" outlineLevel="0" collapsed="false">
      <c r="A50" s="101" t="n">
        <v>116.3649</v>
      </c>
      <c r="B50" s="101" t="n">
        <v>49.2498</v>
      </c>
      <c r="C50" s="79" t="s">
        <v>5086</v>
      </c>
      <c r="D50" s="2" t="s">
        <v>2925</v>
      </c>
      <c r="E50" s="2" t="s">
        <v>5087</v>
      </c>
      <c r="F50" s="2" t="s">
        <v>5088</v>
      </c>
    </row>
    <row r="51" customFormat="false" ht="15.75" hidden="false" customHeight="false" outlineLevel="0" collapsed="false">
      <c r="A51" s="101" t="n">
        <v>115.3198</v>
      </c>
      <c r="B51" s="101" t="n">
        <v>52.7069</v>
      </c>
      <c r="C51" s="79" t="s">
        <v>5089</v>
      </c>
      <c r="D51" s="2" t="s">
        <v>2925</v>
      </c>
      <c r="E51" s="2" t="s">
        <v>5090</v>
      </c>
      <c r="F51" s="2" t="s">
        <v>5091</v>
      </c>
    </row>
    <row r="52" customFormat="false" ht="15.75" hidden="false" customHeight="false" outlineLevel="0" collapsed="false">
      <c r="A52" s="101" t="n">
        <v>115.1228</v>
      </c>
      <c r="B52" s="101" t="n">
        <v>82.7332</v>
      </c>
      <c r="C52" s="79" t="s">
        <v>5092</v>
      </c>
      <c r="D52" s="2" t="s">
        <v>2837</v>
      </c>
      <c r="E52" s="2" t="s">
        <v>5093</v>
      </c>
      <c r="F52" s="2" t="s">
        <v>5094</v>
      </c>
    </row>
    <row r="53" customFormat="false" ht="15.75" hidden="false" customHeight="false" outlineLevel="0" collapsed="false">
      <c r="A53" s="101" t="n">
        <v>113.3348</v>
      </c>
      <c r="B53" s="101" t="n">
        <v>18.4884</v>
      </c>
      <c r="C53" s="79" t="s">
        <v>5095</v>
      </c>
      <c r="D53" s="2" t="s">
        <v>2925</v>
      </c>
      <c r="E53" s="2" t="s">
        <v>5096</v>
      </c>
      <c r="F53" s="2" t="s">
        <v>5097</v>
      </c>
    </row>
    <row r="54" customFormat="false" ht="15.75" hidden="false" customHeight="false" outlineLevel="0" collapsed="false">
      <c r="A54" s="101" t="n">
        <v>113.2207</v>
      </c>
      <c r="B54" s="101" t="n">
        <v>315.3383</v>
      </c>
      <c r="C54" s="79" t="s">
        <v>5098</v>
      </c>
      <c r="D54" s="2" t="s">
        <v>2837</v>
      </c>
      <c r="E54" s="2" t="s">
        <v>5099</v>
      </c>
      <c r="F54" s="2" t="s">
        <v>5100</v>
      </c>
    </row>
    <row r="55" customFormat="false" ht="15.75" hidden="false" customHeight="false" outlineLevel="0" collapsed="false">
      <c r="A55" s="101" t="n">
        <v>112.89</v>
      </c>
      <c r="B55" s="101" t="n">
        <v>98.0626</v>
      </c>
      <c r="C55" s="79" t="s">
        <v>5101</v>
      </c>
      <c r="D55" s="2" t="s">
        <v>2925</v>
      </c>
      <c r="E55" s="2" t="s">
        <v>5102</v>
      </c>
      <c r="F55" s="2" t="s">
        <v>5103</v>
      </c>
    </row>
    <row r="56" customFormat="false" ht="15.75" hidden="false" customHeight="false" outlineLevel="0" collapsed="false">
      <c r="A56" s="101" t="n">
        <v>112.6565</v>
      </c>
      <c r="B56" s="101" t="n">
        <v>88.4205</v>
      </c>
      <c r="C56" s="79" t="s">
        <v>5104</v>
      </c>
      <c r="D56" s="2" t="s">
        <v>2925</v>
      </c>
      <c r="E56" s="2" t="s">
        <v>5105</v>
      </c>
      <c r="F56" s="2" t="s">
        <v>5106</v>
      </c>
    </row>
    <row r="57" customFormat="false" ht="15.75" hidden="false" customHeight="false" outlineLevel="0" collapsed="false">
      <c r="A57" s="101" t="n">
        <v>112.5067</v>
      </c>
      <c r="B57" s="101" t="n">
        <v>60.4952</v>
      </c>
      <c r="C57" s="79" t="s">
        <v>5107</v>
      </c>
      <c r="D57" s="2" t="s">
        <v>2925</v>
      </c>
      <c r="E57" s="2" t="s">
        <v>5108</v>
      </c>
      <c r="F57" s="2" t="s">
        <v>5109</v>
      </c>
    </row>
    <row r="58" customFormat="false" ht="15.75" hidden="false" customHeight="false" outlineLevel="0" collapsed="false">
      <c r="A58" s="101" t="n">
        <v>111.5852</v>
      </c>
      <c r="B58" s="101" t="n">
        <v>16.4903</v>
      </c>
      <c r="C58" s="79" t="s">
        <v>5110</v>
      </c>
      <c r="D58" s="2" t="s">
        <v>2925</v>
      </c>
      <c r="E58" s="2" t="s">
        <v>5111</v>
      </c>
      <c r="F58" s="2" t="s">
        <v>5112</v>
      </c>
    </row>
    <row r="59" customFormat="false" ht="15.75" hidden="false" customHeight="false" outlineLevel="0" collapsed="false">
      <c r="A59" s="101" t="n">
        <v>110.1453</v>
      </c>
      <c r="B59" s="101" t="n">
        <v>21.2947</v>
      </c>
      <c r="C59" s="79" t="s">
        <v>5113</v>
      </c>
      <c r="D59" s="2" t="s">
        <v>2925</v>
      </c>
      <c r="E59" s="2" t="s">
        <v>5114</v>
      </c>
      <c r="F59" s="2" t="s">
        <v>5115</v>
      </c>
    </row>
    <row r="60" customFormat="false" ht="15.75" hidden="false" customHeight="false" outlineLevel="0" collapsed="false">
      <c r="A60" s="101" t="n">
        <v>110.0111</v>
      </c>
      <c r="B60" s="101" t="n">
        <v>61.7196</v>
      </c>
      <c r="C60" s="79" t="s">
        <v>5116</v>
      </c>
      <c r="D60" s="2" t="s">
        <v>2925</v>
      </c>
      <c r="E60" s="2" t="s">
        <v>5117</v>
      </c>
      <c r="F60" s="2" t="s">
        <v>5118</v>
      </c>
    </row>
    <row r="61" customFormat="false" ht="15.75" hidden="false" customHeight="false" outlineLevel="0" collapsed="false">
      <c r="A61" s="101" t="n">
        <v>109.9796</v>
      </c>
      <c r="B61" s="101" t="n">
        <v>62.6634</v>
      </c>
      <c r="C61" s="79" t="s">
        <v>5119</v>
      </c>
      <c r="D61" s="2" t="s">
        <v>2925</v>
      </c>
      <c r="E61" s="2" t="s">
        <v>5120</v>
      </c>
      <c r="F61" s="2" t="s">
        <v>5121</v>
      </c>
    </row>
    <row r="62" customFormat="false" ht="15.75" hidden="false" customHeight="false" outlineLevel="0" collapsed="false">
      <c r="A62" s="101" t="n">
        <v>109.9287</v>
      </c>
      <c r="B62" s="101" t="n">
        <v>77.0112</v>
      </c>
      <c r="C62" s="79" t="s">
        <v>5122</v>
      </c>
      <c r="D62" s="2" t="s">
        <v>2925</v>
      </c>
      <c r="E62" s="2" t="s">
        <v>5123</v>
      </c>
      <c r="F62" s="2" t="s">
        <v>5124</v>
      </c>
    </row>
    <row r="63" customFormat="false" ht="15.75" hidden="false" customHeight="false" outlineLevel="0" collapsed="false">
      <c r="A63" s="101" t="n">
        <v>109.2293</v>
      </c>
      <c r="B63" s="101" t="n">
        <v>70.3653</v>
      </c>
      <c r="C63" s="79" t="s">
        <v>5125</v>
      </c>
      <c r="D63" s="2" t="s">
        <v>2925</v>
      </c>
      <c r="E63" s="2" t="s">
        <v>5126</v>
      </c>
      <c r="F63" s="2" t="s">
        <v>5127</v>
      </c>
    </row>
    <row r="64" customFormat="false" ht="15.75" hidden="false" customHeight="false" outlineLevel="0" collapsed="false">
      <c r="A64" s="101" t="n">
        <v>108.8424</v>
      </c>
      <c r="B64" s="101" t="n">
        <v>74.0182</v>
      </c>
      <c r="C64" s="79" t="s">
        <v>5128</v>
      </c>
      <c r="D64" s="2" t="s">
        <v>2925</v>
      </c>
      <c r="E64" s="2" t="s">
        <v>5129</v>
      </c>
      <c r="F64" s="2" t="s">
        <v>5130</v>
      </c>
    </row>
    <row r="65" customFormat="false" ht="15.75" hidden="false" customHeight="false" outlineLevel="0" collapsed="false">
      <c r="A65" s="101" t="n">
        <v>108.7972</v>
      </c>
      <c r="B65" s="101" t="n">
        <v>57.8644</v>
      </c>
      <c r="C65" s="79" t="s">
        <v>5131</v>
      </c>
      <c r="D65" s="2" t="s">
        <v>2925</v>
      </c>
      <c r="E65" s="2" t="s">
        <v>5132</v>
      </c>
      <c r="F65" s="2" t="s">
        <v>5133</v>
      </c>
    </row>
    <row r="66" customFormat="false" ht="15.75" hidden="false" customHeight="false" outlineLevel="0" collapsed="false">
      <c r="A66" s="101" t="n">
        <v>107.8578</v>
      </c>
      <c r="B66" s="101" t="n">
        <v>72.7947</v>
      </c>
      <c r="C66" s="79" t="s">
        <v>5134</v>
      </c>
      <c r="D66" s="2" t="s">
        <v>2925</v>
      </c>
      <c r="E66" s="2" t="s">
        <v>5135</v>
      </c>
      <c r="F66" s="2" t="s">
        <v>5136</v>
      </c>
    </row>
    <row r="67" customFormat="false" ht="15.75" hidden="false" customHeight="false" outlineLevel="0" collapsed="false">
      <c r="A67" s="101" t="n">
        <v>106.938</v>
      </c>
      <c r="B67" s="101" t="n">
        <v>34.5828</v>
      </c>
      <c r="C67" s="79" t="s">
        <v>5137</v>
      </c>
      <c r="D67" s="2" t="s">
        <v>2925</v>
      </c>
      <c r="E67" s="2" t="s">
        <v>5138</v>
      </c>
      <c r="F67" s="2" t="s">
        <v>5139</v>
      </c>
    </row>
    <row r="68" customFormat="false" ht="15.75" hidden="false" customHeight="false" outlineLevel="0" collapsed="false">
      <c r="A68" s="101" t="n">
        <v>106.6665</v>
      </c>
      <c r="B68" s="101" t="n">
        <v>98.0995</v>
      </c>
      <c r="C68" s="79" t="s">
        <v>5140</v>
      </c>
      <c r="D68" s="2" t="s">
        <v>2925</v>
      </c>
      <c r="E68" s="2" t="s">
        <v>5141</v>
      </c>
      <c r="F68" s="2" t="s">
        <v>5142</v>
      </c>
    </row>
    <row r="69" customFormat="false" ht="15.75" hidden="false" customHeight="false" outlineLevel="0" collapsed="false">
      <c r="A69" s="101" t="n">
        <v>105.347</v>
      </c>
      <c r="B69" s="101" t="n">
        <v>67.5855</v>
      </c>
      <c r="C69" s="79" t="s">
        <v>5143</v>
      </c>
      <c r="D69" s="2" t="s">
        <v>2925</v>
      </c>
      <c r="E69" s="2" t="s">
        <v>5144</v>
      </c>
      <c r="F69" s="2" t="s">
        <v>5145</v>
      </c>
    </row>
    <row r="70" customFormat="false" ht="15.75" hidden="false" customHeight="false" outlineLevel="0" collapsed="false">
      <c r="A70" s="101" t="n">
        <v>105.1959</v>
      </c>
      <c r="B70" s="101" t="n">
        <v>115.5698</v>
      </c>
      <c r="C70" s="79" t="s">
        <v>5146</v>
      </c>
      <c r="D70" s="2" t="s">
        <v>2925</v>
      </c>
      <c r="E70" s="2" t="s">
        <v>5147</v>
      </c>
      <c r="F70" s="2" t="s">
        <v>5148</v>
      </c>
    </row>
    <row r="71" customFormat="false" ht="15.75" hidden="false" customHeight="false" outlineLevel="0" collapsed="false">
      <c r="A71" s="101" t="n">
        <v>105.165</v>
      </c>
      <c r="B71" s="101" t="n">
        <v>49.0648</v>
      </c>
      <c r="C71" s="79" t="s">
        <v>5149</v>
      </c>
      <c r="D71" s="2" t="s">
        <v>2925</v>
      </c>
      <c r="E71" s="2" t="s">
        <v>5150</v>
      </c>
      <c r="F71" s="2" t="s">
        <v>5151</v>
      </c>
    </row>
    <row r="72" customFormat="false" ht="15.75" hidden="false" customHeight="false" outlineLevel="0" collapsed="false">
      <c r="A72" s="101" t="n">
        <v>105.0325</v>
      </c>
      <c r="B72" s="101" t="n">
        <v>114.6718</v>
      </c>
      <c r="C72" s="79" t="s">
        <v>5152</v>
      </c>
      <c r="D72" s="2" t="s">
        <v>2925</v>
      </c>
      <c r="E72" s="2" t="s">
        <v>5153</v>
      </c>
      <c r="F72" s="2" t="s">
        <v>5154</v>
      </c>
    </row>
    <row r="73" customFormat="false" ht="15.75" hidden="false" customHeight="false" outlineLevel="0" collapsed="false">
      <c r="A73" s="101" t="n">
        <v>103.9749</v>
      </c>
      <c r="B73" s="101" t="n">
        <v>49.238</v>
      </c>
      <c r="C73" s="79" t="s">
        <v>5155</v>
      </c>
      <c r="D73" s="2" t="s">
        <v>2925</v>
      </c>
      <c r="E73" s="2" t="s">
        <v>5156</v>
      </c>
      <c r="F73" s="2" t="s">
        <v>5157</v>
      </c>
    </row>
    <row r="74" customFormat="false" ht="15.75" hidden="false" customHeight="false" outlineLevel="0" collapsed="false">
      <c r="A74" s="101" t="n">
        <v>103.7737</v>
      </c>
      <c r="B74" s="101" t="n">
        <v>84.1891</v>
      </c>
      <c r="C74" s="79" t="s">
        <v>5158</v>
      </c>
      <c r="D74" s="2" t="s">
        <v>2925</v>
      </c>
      <c r="E74" s="2" t="s">
        <v>5159</v>
      </c>
      <c r="F74" s="2" t="s">
        <v>5160</v>
      </c>
    </row>
    <row r="75" customFormat="false" ht="15.75" hidden="false" customHeight="false" outlineLevel="0" collapsed="false">
      <c r="A75" s="101" t="n">
        <v>103.5554</v>
      </c>
      <c r="B75" s="101" t="n">
        <v>61.2173</v>
      </c>
      <c r="C75" s="79" t="s">
        <v>5161</v>
      </c>
      <c r="D75" s="2" t="s">
        <v>2925</v>
      </c>
      <c r="E75" s="2" t="s">
        <v>5162</v>
      </c>
      <c r="F75" s="2" t="s">
        <v>5163</v>
      </c>
    </row>
    <row r="76" customFormat="false" ht="15.75" hidden="false" customHeight="false" outlineLevel="0" collapsed="false">
      <c r="A76" s="101" t="n">
        <v>102.9192</v>
      </c>
      <c r="B76" s="101" t="n">
        <v>16.1303</v>
      </c>
      <c r="C76" s="79" t="s">
        <v>5164</v>
      </c>
      <c r="D76" s="2" t="s">
        <v>2925</v>
      </c>
      <c r="E76" s="2" t="s">
        <v>5165</v>
      </c>
      <c r="F76" s="2" t="s">
        <v>5166</v>
      </c>
    </row>
    <row r="77" customFormat="false" ht="15.75" hidden="false" customHeight="false" outlineLevel="0" collapsed="false">
      <c r="A77" s="101" t="n">
        <v>102.6405</v>
      </c>
      <c r="B77" s="101" t="n">
        <v>26.8843</v>
      </c>
      <c r="C77" s="79" t="s">
        <v>5167</v>
      </c>
      <c r="D77" s="2" t="s">
        <v>2837</v>
      </c>
      <c r="E77" s="2" t="s">
        <v>5168</v>
      </c>
      <c r="F77" s="2" t="s">
        <v>5169</v>
      </c>
    </row>
    <row r="78" customFormat="false" ht="15.75" hidden="false" customHeight="false" outlineLevel="0" collapsed="false">
      <c r="A78" s="101" t="n">
        <v>102.4587</v>
      </c>
      <c r="B78" s="101" t="n">
        <v>91.3274</v>
      </c>
      <c r="C78" s="79" t="s">
        <v>5170</v>
      </c>
      <c r="D78" s="2" t="s">
        <v>2837</v>
      </c>
      <c r="E78" s="2" t="s">
        <v>5171</v>
      </c>
      <c r="F78" s="2" t="s">
        <v>5172</v>
      </c>
    </row>
    <row r="79" customFormat="false" ht="15.75" hidden="false" customHeight="false" outlineLevel="0" collapsed="false">
      <c r="A79" s="101" t="n">
        <v>102.2934</v>
      </c>
      <c r="B79" s="101" t="n">
        <v>40.175</v>
      </c>
      <c r="C79" s="79" t="s">
        <v>5173</v>
      </c>
      <c r="D79" s="2" t="s">
        <v>2925</v>
      </c>
      <c r="E79" s="2" t="s">
        <v>5174</v>
      </c>
      <c r="F79" s="2" t="s">
        <v>5175</v>
      </c>
    </row>
    <row r="80" customFormat="false" ht="15.75" hidden="false" customHeight="false" outlineLevel="0" collapsed="false">
      <c r="A80" s="101" t="n">
        <v>102.2408</v>
      </c>
      <c r="B80" s="101" t="n">
        <v>40.3577</v>
      </c>
      <c r="C80" s="79" t="s">
        <v>5176</v>
      </c>
      <c r="D80" s="2" t="s">
        <v>2925</v>
      </c>
      <c r="E80" s="2" t="s">
        <v>5177</v>
      </c>
      <c r="F80" s="2" t="s">
        <v>5178</v>
      </c>
    </row>
    <row r="81" customFormat="false" ht="15.75" hidden="false" customHeight="false" outlineLevel="0" collapsed="false">
      <c r="A81" s="101" t="n">
        <v>102.0627</v>
      </c>
      <c r="B81" s="101" t="n">
        <v>25.8616</v>
      </c>
      <c r="C81" s="79" t="s">
        <v>5179</v>
      </c>
      <c r="D81" s="2" t="s">
        <v>2925</v>
      </c>
      <c r="E81" s="2" t="s">
        <v>5180</v>
      </c>
      <c r="F81" s="2" t="s">
        <v>5181</v>
      </c>
    </row>
    <row r="82" customFormat="false" ht="15.75" hidden="false" customHeight="false" outlineLevel="0" collapsed="false">
      <c r="A82" s="101" t="n">
        <v>101.0303</v>
      </c>
      <c r="B82" s="101" t="n">
        <v>59.5255</v>
      </c>
      <c r="C82" s="79" t="s">
        <v>5182</v>
      </c>
      <c r="D82" s="2" t="s">
        <v>2925</v>
      </c>
      <c r="E82" s="2" t="s">
        <v>5183</v>
      </c>
      <c r="F82" s="2" t="s">
        <v>5184</v>
      </c>
    </row>
    <row r="83" customFormat="false" ht="15.75" hidden="false" customHeight="false" outlineLevel="0" collapsed="false">
      <c r="A83" s="101" t="n">
        <v>100.7791</v>
      </c>
      <c r="B83" s="101" t="n">
        <v>39.2074</v>
      </c>
      <c r="C83" s="79" t="s">
        <v>5185</v>
      </c>
      <c r="D83" s="2" t="s">
        <v>2925</v>
      </c>
      <c r="E83" s="2" t="s">
        <v>5186</v>
      </c>
      <c r="F83" s="2" t="s">
        <v>5187</v>
      </c>
    </row>
    <row r="84" customFormat="false" ht="15.75" hidden="false" customHeight="false" outlineLevel="0" collapsed="false">
      <c r="A84" s="101" t="n">
        <v>100.4944</v>
      </c>
      <c r="B84" s="101" t="n">
        <v>63.9484</v>
      </c>
      <c r="C84" s="79" t="s">
        <v>5188</v>
      </c>
      <c r="D84" s="2" t="s">
        <v>2925</v>
      </c>
      <c r="E84" s="2" t="s">
        <v>5189</v>
      </c>
      <c r="F84" s="2" t="s">
        <v>5190</v>
      </c>
    </row>
    <row r="85" customFormat="false" ht="15.75" hidden="false" customHeight="false" outlineLevel="0" collapsed="false">
      <c r="A85" s="101" t="n">
        <v>100.1216</v>
      </c>
      <c r="B85" s="101" t="n">
        <v>62.4642</v>
      </c>
      <c r="C85" s="79" t="s">
        <v>5191</v>
      </c>
      <c r="D85" s="2" t="s">
        <v>2925</v>
      </c>
      <c r="E85" s="2" t="s">
        <v>5192</v>
      </c>
      <c r="F85" s="2" t="s">
        <v>5193</v>
      </c>
    </row>
    <row r="86" customFormat="false" ht="15.75" hidden="false" customHeight="false" outlineLevel="0" collapsed="false">
      <c r="A86" s="101" t="n">
        <v>99.2262</v>
      </c>
      <c r="B86" s="101" t="n">
        <v>57.725</v>
      </c>
      <c r="C86" s="79" t="s">
        <v>5194</v>
      </c>
      <c r="D86" s="2" t="s">
        <v>2925</v>
      </c>
      <c r="E86" s="2" t="s">
        <v>5195</v>
      </c>
      <c r="F86" s="2" t="s">
        <v>5196</v>
      </c>
    </row>
    <row r="87" customFormat="false" ht="15.75" hidden="false" customHeight="false" outlineLevel="0" collapsed="false">
      <c r="A87" s="101" t="n">
        <v>98.4687</v>
      </c>
      <c r="B87" s="101" t="n">
        <v>25.4481</v>
      </c>
      <c r="C87" s="79" t="s">
        <v>5197</v>
      </c>
      <c r="D87" s="2" t="s">
        <v>2837</v>
      </c>
      <c r="E87" s="2" t="s">
        <v>757</v>
      </c>
      <c r="F87" s="2" t="s">
        <v>5198</v>
      </c>
    </row>
    <row r="88" customFormat="false" ht="15.75" hidden="false" customHeight="false" outlineLevel="0" collapsed="false">
      <c r="A88" s="101" t="n">
        <v>98.0692</v>
      </c>
      <c r="B88" s="101" t="n">
        <v>91.604</v>
      </c>
      <c r="C88" s="79" t="s">
        <v>5199</v>
      </c>
      <c r="D88" s="2" t="s">
        <v>2925</v>
      </c>
      <c r="E88" s="2" t="s">
        <v>5200</v>
      </c>
      <c r="F88" s="2" t="s">
        <v>5201</v>
      </c>
    </row>
    <row r="89" customFormat="false" ht="15.75" hidden="false" customHeight="false" outlineLevel="0" collapsed="false">
      <c r="A89" s="101" t="n">
        <v>97.6634</v>
      </c>
      <c r="B89" s="101" t="n">
        <v>91.984</v>
      </c>
      <c r="C89" s="79" t="s">
        <v>5202</v>
      </c>
      <c r="D89" s="2" t="s">
        <v>2925</v>
      </c>
      <c r="E89" s="2" t="s">
        <v>5203</v>
      </c>
      <c r="F89" s="2" t="s">
        <v>5204</v>
      </c>
    </row>
    <row r="90" customFormat="false" ht="15.75" hidden="false" customHeight="false" outlineLevel="0" collapsed="false">
      <c r="A90" s="101" t="n">
        <v>97.1228</v>
      </c>
      <c r="B90" s="101" t="n">
        <v>58.5215</v>
      </c>
      <c r="C90" s="79" t="s">
        <v>5205</v>
      </c>
      <c r="D90" s="2" t="s">
        <v>2925</v>
      </c>
      <c r="E90" s="2" t="s">
        <v>5206</v>
      </c>
      <c r="F90" s="2" t="s">
        <v>5207</v>
      </c>
    </row>
    <row r="91" customFormat="false" ht="15.75" hidden="false" customHeight="false" outlineLevel="0" collapsed="false">
      <c r="A91" s="101" t="n">
        <v>96.6516</v>
      </c>
      <c r="B91" s="101" t="n">
        <v>36.1988</v>
      </c>
      <c r="C91" s="79" t="s">
        <v>5208</v>
      </c>
      <c r="D91" s="2" t="s">
        <v>2925</v>
      </c>
      <c r="E91" s="2" t="s">
        <v>5209</v>
      </c>
      <c r="F91" s="2" t="s">
        <v>5210</v>
      </c>
    </row>
    <row r="92" customFormat="false" ht="15.75" hidden="false" customHeight="false" outlineLevel="0" collapsed="false">
      <c r="A92" s="101" t="n">
        <v>96.3992</v>
      </c>
      <c r="B92" s="101" t="n">
        <v>56.373</v>
      </c>
      <c r="C92" s="79" t="s">
        <v>5211</v>
      </c>
      <c r="D92" s="2" t="s">
        <v>2925</v>
      </c>
      <c r="E92" s="2" t="s">
        <v>5212</v>
      </c>
      <c r="F92" s="2" t="s">
        <v>5213</v>
      </c>
    </row>
    <row r="93" customFormat="false" ht="15.75" hidden="false" customHeight="false" outlineLevel="0" collapsed="false">
      <c r="A93" s="101" t="n">
        <v>96.3613</v>
      </c>
      <c r="B93" s="101" t="n">
        <v>204.2466</v>
      </c>
      <c r="C93" s="79" t="s">
        <v>5214</v>
      </c>
      <c r="D93" s="2" t="s">
        <v>2837</v>
      </c>
      <c r="E93" s="2" t="s">
        <v>5215</v>
      </c>
      <c r="F93" s="2" t="s">
        <v>5216</v>
      </c>
    </row>
    <row r="94" customFormat="false" ht="15.75" hidden="false" customHeight="false" outlineLevel="0" collapsed="false">
      <c r="A94" s="101" t="n">
        <v>96.2613</v>
      </c>
      <c r="B94" s="101" t="n">
        <v>65.2011</v>
      </c>
      <c r="C94" s="79" t="s">
        <v>5217</v>
      </c>
      <c r="D94" s="2" t="s">
        <v>2925</v>
      </c>
      <c r="E94" s="2" t="s">
        <v>5218</v>
      </c>
      <c r="F94" s="2" t="s">
        <v>5219</v>
      </c>
    </row>
    <row r="95" customFormat="false" ht="15.75" hidden="false" customHeight="false" outlineLevel="0" collapsed="false">
      <c r="A95" s="101" t="n">
        <v>95.9731</v>
      </c>
      <c r="B95" s="101" t="n">
        <v>152.7048</v>
      </c>
      <c r="C95" s="79" t="s">
        <v>5220</v>
      </c>
      <c r="D95" s="2" t="s">
        <v>2925</v>
      </c>
      <c r="E95" s="2" t="s">
        <v>5221</v>
      </c>
      <c r="F95" s="2" t="s">
        <v>5222</v>
      </c>
    </row>
    <row r="96" customFormat="false" ht="15.75" hidden="false" customHeight="false" outlineLevel="0" collapsed="false">
      <c r="A96" s="101" t="n">
        <v>94.9233</v>
      </c>
      <c r="B96" s="101" t="n">
        <v>44.1153</v>
      </c>
      <c r="C96" s="79" t="s">
        <v>5223</v>
      </c>
      <c r="D96" s="2" t="s">
        <v>2925</v>
      </c>
      <c r="E96" s="2" t="s">
        <v>5224</v>
      </c>
      <c r="F96" s="2" t="s">
        <v>5225</v>
      </c>
    </row>
    <row r="97" customFormat="false" ht="15.75" hidden="false" customHeight="false" outlineLevel="0" collapsed="false">
      <c r="A97" s="101" t="n">
        <v>94.3799</v>
      </c>
      <c r="B97" s="101" t="n">
        <v>19.7764</v>
      </c>
      <c r="C97" s="79" t="s">
        <v>5226</v>
      </c>
      <c r="D97" s="2" t="s">
        <v>2925</v>
      </c>
      <c r="E97" s="2" t="s">
        <v>5227</v>
      </c>
      <c r="F97" s="2" t="s">
        <v>5228</v>
      </c>
    </row>
    <row r="98" customFormat="false" ht="15.75" hidden="false" customHeight="false" outlineLevel="0" collapsed="false">
      <c r="A98" s="101" t="n">
        <v>92.7848</v>
      </c>
      <c r="B98" s="101" t="n">
        <v>46.3392</v>
      </c>
      <c r="C98" s="79" t="s">
        <v>5229</v>
      </c>
      <c r="D98" s="2" t="s">
        <v>2925</v>
      </c>
      <c r="E98" s="2" t="s">
        <v>5230</v>
      </c>
      <c r="F98" s="2" t="s">
        <v>5231</v>
      </c>
    </row>
    <row r="99" customFormat="false" ht="15.75" hidden="false" customHeight="false" outlineLevel="0" collapsed="false">
      <c r="A99" s="101" t="n">
        <v>92.7496</v>
      </c>
      <c r="B99" s="101" t="n">
        <v>56.2401</v>
      </c>
      <c r="C99" s="79" t="s">
        <v>5232</v>
      </c>
      <c r="D99" s="2" t="s">
        <v>2925</v>
      </c>
      <c r="E99" s="2" t="s">
        <v>5233</v>
      </c>
      <c r="F99" s="2" t="s">
        <v>5234</v>
      </c>
    </row>
    <row r="100" customFormat="false" ht="15.75" hidden="false" customHeight="false" outlineLevel="0" collapsed="false">
      <c r="A100" s="101" t="n">
        <v>92.1325</v>
      </c>
      <c r="B100" s="101" t="n">
        <v>63.6543</v>
      </c>
      <c r="C100" s="79" t="s">
        <v>5235</v>
      </c>
      <c r="D100" s="2" t="s">
        <v>2925</v>
      </c>
      <c r="E100" s="2" t="s">
        <v>5236</v>
      </c>
      <c r="F100" s="2" t="s">
        <v>5237</v>
      </c>
    </row>
    <row r="101" customFormat="false" ht="15.75" hidden="false" customHeight="false" outlineLevel="0" collapsed="false">
      <c r="A101" s="101" t="n">
        <v>92.0992</v>
      </c>
      <c r="B101" s="101" t="n">
        <v>27.3633</v>
      </c>
      <c r="C101" s="79" t="s">
        <v>5238</v>
      </c>
      <c r="D101" s="2" t="s">
        <v>2925</v>
      </c>
      <c r="E101" s="2" t="s">
        <v>5239</v>
      </c>
      <c r="F101" s="2" t="s">
        <v>5240</v>
      </c>
    </row>
    <row r="102" customFormat="false" ht="15.75" hidden="false" customHeight="false" outlineLevel="0" collapsed="false">
      <c r="A102" s="101" t="n">
        <v>90.8064</v>
      </c>
      <c r="B102" s="101" t="n">
        <v>76.1849</v>
      </c>
      <c r="C102" s="79" t="s">
        <v>5241</v>
      </c>
      <c r="D102" s="2" t="s">
        <v>2925</v>
      </c>
      <c r="E102" s="2" t="s">
        <v>5242</v>
      </c>
      <c r="F102" s="2" t="s">
        <v>5243</v>
      </c>
    </row>
    <row r="103" customFormat="false" ht="15.75" hidden="false" customHeight="false" outlineLevel="0" collapsed="false">
      <c r="A103" s="101" t="n">
        <v>90.5625</v>
      </c>
      <c r="B103" s="101" t="n">
        <v>15.6821</v>
      </c>
      <c r="C103" s="79" t="s">
        <v>5244</v>
      </c>
      <c r="D103" s="2" t="s">
        <v>2925</v>
      </c>
      <c r="E103" s="2" t="s">
        <v>5245</v>
      </c>
      <c r="F103" s="2" t="s">
        <v>5246</v>
      </c>
    </row>
    <row r="104" customFormat="false" ht="15.75" hidden="false" customHeight="false" outlineLevel="0" collapsed="false">
      <c r="A104" s="101" t="n">
        <v>90.2237</v>
      </c>
      <c r="B104" s="101" t="n">
        <v>75.2738</v>
      </c>
      <c r="C104" s="79" t="s">
        <v>5247</v>
      </c>
      <c r="D104" s="2" t="s">
        <v>2925</v>
      </c>
      <c r="E104" s="2" t="s">
        <v>5248</v>
      </c>
      <c r="F104" s="2" t="s">
        <v>5249</v>
      </c>
    </row>
    <row r="105" customFormat="false" ht="15.75" hidden="false" customHeight="false" outlineLevel="0" collapsed="false">
      <c r="A105" s="101" t="n">
        <v>89.5404</v>
      </c>
      <c r="B105" s="101" t="n">
        <v>49.0599</v>
      </c>
      <c r="C105" s="79" t="s">
        <v>5250</v>
      </c>
      <c r="D105" s="2" t="s">
        <v>2925</v>
      </c>
      <c r="E105" s="2" t="s">
        <v>5251</v>
      </c>
      <c r="F105" s="2" t="s">
        <v>5252</v>
      </c>
    </row>
    <row r="106" customFormat="false" ht="15.75" hidden="false" customHeight="false" outlineLevel="0" collapsed="false">
      <c r="A106" s="101" t="n">
        <v>89.0184</v>
      </c>
      <c r="B106" s="101" t="n">
        <v>97.4564</v>
      </c>
      <c r="C106" s="79" t="s">
        <v>5253</v>
      </c>
      <c r="D106" s="2" t="s">
        <v>2925</v>
      </c>
      <c r="E106" s="2" t="s">
        <v>5254</v>
      </c>
      <c r="F106" s="2" t="s">
        <v>5255</v>
      </c>
    </row>
    <row r="107" customFormat="false" ht="15.75" hidden="false" customHeight="false" outlineLevel="0" collapsed="false">
      <c r="A107" s="101" t="n">
        <v>88.683</v>
      </c>
      <c r="B107" s="101" t="n">
        <v>59.2824</v>
      </c>
      <c r="C107" s="79" t="s">
        <v>5256</v>
      </c>
      <c r="D107" s="2" t="s">
        <v>2925</v>
      </c>
      <c r="E107" s="2" t="s">
        <v>5257</v>
      </c>
      <c r="F107" s="2" t="s">
        <v>5258</v>
      </c>
    </row>
    <row r="108" customFormat="false" ht="15.75" hidden="false" customHeight="false" outlineLevel="0" collapsed="false">
      <c r="A108" s="101" t="n">
        <v>88.5237</v>
      </c>
      <c r="B108" s="101" t="n">
        <v>40.84</v>
      </c>
      <c r="C108" s="79" t="s">
        <v>5259</v>
      </c>
      <c r="D108" s="2" t="s">
        <v>2925</v>
      </c>
      <c r="E108" s="2" t="s">
        <v>5260</v>
      </c>
      <c r="F108" s="2" t="s">
        <v>5261</v>
      </c>
    </row>
    <row r="109" customFormat="false" ht="15.75" hidden="false" customHeight="false" outlineLevel="0" collapsed="false">
      <c r="A109" s="101" t="n">
        <v>88.2654</v>
      </c>
      <c r="B109" s="101" t="n">
        <v>60.0616</v>
      </c>
      <c r="C109" s="79" t="s">
        <v>5262</v>
      </c>
      <c r="D109" s="2" t="s">
        <v>2925</v>
      </c>
      <c r="E109" s="2" t="s">
        <v>5263</v>
      </c>
      <c r="F109" s="2" t="s">
        <v>5264</v>
      </c>
    </row>
    <row r="110" customFormat="false" ht="15.75" hidden="false" customHeight="false" outlineLevel="0" collapsed="false">
      <c r="A110" s="101" t="n">
        <v>88.1236</v>
      </c>
      <c r="B110" s="101" t="n">
        <v>73.3221</v>
      </c>
      <c r="C110" s="79" t="s">
        <v>5265</v>
      </c>
      <c r="D110" s="2" t="s">
        <v>2925</v>
      </c>
      <c r="E110" s="2" t="s">
        <v>5266</v>
      </c>
      <c r="F110" s="2" t="s">
        <v>5267</v>
      </c>
    </row>
    <row r="111" customFormat="false" ht="15.75" hidden="false" customHeight="false" outlineLevel="0" collapsed="false">
      <c r="A111" s="101" t="n">
        <v>87.8512</v>
      </c>
      <c r="B111" s="101" t="n">
        <v>57.6362</v>
      </c>
      <c r="C111" s="79" t="s">
        <v>5268</v>
      </c>
      <c r="D111" s="2" t="s">
        <v>2925</v>
      </c>
      <c r="E111" s="2" t="s">
        <v>5269</v>
      </c>
      <c r="F111" s="2" t="s">
        <v>5270</v>
      </c>
    </row>
    <row r="112" customFormat="false" ht="15.75" hidden="false" customHeight="false" outlineLevel="0" collapsed="false">
      <c r="A112" s="101" t="n">
        <v>86.9151</v>
      </c>
      <c r="B112" s="101" t="n">
        <v>72.1805</v>
      </c>
      <c r="C112" s="79" t="s">
        <v>5271</v>
      </c>
      <c r="D112" s="2" t="s">
        <v>2925</v>
      </c>
      <c r="E112" s="2" t="s">
        <v>5272</v>
      </c>
      <c r="F112" s="2" t="s">
        <v>5273</v>
      </c>
    </row>
    <row r="113" customFormat="false" ht="15.75" hidden="false" customHeight="false" outlineLevel="0" collapsed="false">
      <c r="A113" s="101" t="n">
        <v>86.629</v>
      </c>
      <c r="B113" s="101" t="n">
        <v>58.0732</v>
      </c>
      <c r="C113" s="79" t="s">
        <v>5274</v>
      </c>
      <c r="D113" s="2" t="s">
        <v>2925</v>
      </c>
      <c r="E113" s="2" t="s">
        <v>5275</v>
      </c>
      <c r="F113" s="2" t="s">
        <v>5276</v>
      </c>
    </row>
    <row r="114" customFormat="false" ht="15.75" hidden="false" customHeight="false" outlineLevel="0" collapsed="false">
      <c r="A114" s="101" t="n">
        <v>86.4667</v>
      </c>
      <c r="B114" s="101" t="n">
        <v>43.7957</v>
      </c>
      <c r="C114" s="79" t="s">
        <v>5277</v>
      </c>
      <c r="D114" s="2" t="s">
        <v>2925</v>
      </c>
      <c r="E114" s="2" t="s">
        <v>5278</v>
      </c>
      <c r="F114" s="2" t="s">
        <v>5279</v>
      </c>
    </row>
    <row r="115" customFormat="false" ht="15.75" hidden="false" customHeight="false" outlineLevel="0" collapsed="false">
      <c r="A115" s="101" t="n">
        <v>85.9307</v>
      </c>
      <c r="B115" s="101" t="n">
        <v>14.3849</v>
      </c>
      <c r="C115" s="79" t="s">
        <v>5280</v>
      </c>
      <c r="D115" s="2" t="s">
        <v>2925</v>
      </c>
      <c r="E115" s="2" t="s">
        <v>5281</v>
      </c>
      <c r="F115" s="2" t="s">
        <v>5282</v>
      </c>
    </row>
    <row r="116" customFormat="false" ht="15.75" hidden="false" customHeight="false" outlineLevel="0" collapsed="false">
      <c r="A116" s="101" t="n">
        <v>85.5442</v>
      </c>
      <c r="B116" s="101" t="n">
        <v>48.1395</v>
      </c>
      <c r="C116" s="79" t="s">
        <v>5283</v>
      </c>
      <c r="D116" s="2" t="s">
        <v>2925</v>
      </c>
      <c r="E116" s="2" t="s">
        <v>5284</v>
      </c>
      <c r="F116" s="2" t="s">
        <v>5285</v>
      </c>
    </row>
    <row r="117" customFormat="false" ht="15.75" hidden="false" customHeight="false" outlineLevel="0" collapsed="false">
      <c r="A117" s="101" t="n">
        <v>84.5168</v>
      </c>
      <c r="B117" s="101" t="n">
        <v>36.7201</v>
      </c>
      <c r="C117" s="79" t="s">
        <v>5286</v>
      </c>
      <c r="D117" s="2" t="s">
        <v>2925</v>
      </c>
      <c r="E117" s="2" t="s">
        <v>5287</v>
      </c>
      <c r="F117" s="2" t="s">
        <v>5288</v>
      </c>
    </row>
    <row r="118" customFormat="false" ht="15.75" hidden="false" customHeight="false" outlineLevel="0" collapsed="false">
      <c r="A118" s="101" t="n">
        <v>84.089</v>
      </c>
      <c r="B118" s="101" t="n">
        <v>30.0957</v>
      </c>
      <c r="C118" s="79" t="s">
        <v>5289</v>
      </c>
      <c r="D118" s="2" t="s">
        <v>2925</v>
      </c>
      <c r="E118" s="2" t="s">
        <v>5290</v>
      </c>
      <c r="F118" s="2" t="s">
        <v>5291</v>
      </c>
    </row>
    <row r="119" customFormat="false" ht="15.75" hidden="false" customHeight="false" outlineLevel="0" collapsed="false">
      <c r="A119" s="101" t="n">
        <v>83.6624</v>
      </c>
      <c r="B119" s="101" t="n">
        <v>19.748</v>
      </c>
      <c r="C119" s="79" t="s">
        <v>5292</v>
      </c>
      <c r="D119" s="2" t="s">
        <v>2925</v>
      </c>
      <c r="E119" s="2" t="s">
        <v>5293</v>
      </c>
      <c r="F119" s="2" t="s">
        <v>5294</v>
      </c>
    </row>
    <row r="120" customFormat="false" ht="15.75" hidden="false" customHeight="false" outlineLevel="0" collapsed="false">
      <c r="A120" s="101" t="n">
        <v>83.4905</v>
      </c>
      <c r="B120" s="101" t="n">
        <v>79.0791</v>
      </c>
      <c r="C120" s="79" t="s">
        <v>5295</v>
      </c>
      <c r="D120" s="2" t="s">
        <v>2925</v>
      </c>
      <c r="E120" s="2" t="s">
        <v>5296</v>
      </c>
      <c r="F120" s="2" t="s">
        <v>5297</v>
      </c>
    </row>
    <row r="121" customFormat="false" ht="15.75" hidden="false" customHeight="false" outlineLevel="0" collapsed="false">
      <c r="A121" s="101" t="n">
        <v>83.3216</v>
      </c>
      <c r="B121" s="101" t="n">
        <v>7.5325</v>
      </c>
      <c r="C121" s="79" t="s">
        <v>5298</v>
      </c>
      <c r="D121" s="2" t="s">
        <v>2925</v>
      </c>
      <c r="E121" s="2" t="s">
        <v>5299</v>
      </c>
      <c r="F121" s="2" t="s">
        <v>5300</v>
      </c>
    </row>
    <row r="122" customFormat="false" ht="15.75" hidden="false" customHeight="false" outlineLevel="0" collapsed="false">
      <c r="A122" s="101" t="n">
        <v>82.4372</v>
      </c>
      <c r="B122" s="101" t="n">
        <v>48.4735</v>
      </c>
      <c r="C122" s="79" t="s">
        <v>5301</v>
      </c>
      <c r="D122" s="2" t="s">
        <v>2837</v>
      </c>
      <c r="E122" s="2" t="s">
        <v>5302</v>
      </c>
      <c r="F122" s="2" t="s">
        <v>5303</v>
      </c>
    </row>
    <row r="123" customFormat="false" ht="15.75" hidden="false" customHeight="false" outlineLevel="0" collapsed="false">
      <c r="A123" s="101" t="n">
        <v>81.3309</v>
      </c>
      <c r="B123" s="101" t="n">
        <v>36.4919</v>
      </c>
      <c r="C123" s="79" t="s">
        <v>5304</v>
      </c>
      <c r="D123" s="2" t="s">
        <v>2925</v>
      </c>
      <c r="E123" s="2" t="s">
        <v>5305</v>
      </c>
      <c r="F123" s="2" t="s">
        <v>5306</v>
      </c>
    </row>
    <row r="124" customFormat="false" ht="15.75" hidden="false" customHeight="false" outlineLevel="0" collapsed="false">
      <c r="A124" s="101" t="n">
        <v>81.2076</v>
      </c>
      <c r="B124" s="101" t="n">
        <v>32.3328</v>
      </c>
      <c r="C124" s="79" t="s">
        <v>5307</v>
      </c>
      <c r="D124" s="2" t="s">
        <v>2925</v>
      </c>
      <c r="E124" s="2" t="s">
        <v>5308</v>
      </c>
      <c r="F124" s="2" t="s">
        <v>5309</v>
      </c>
    </row>
    <row r="125" customFormat="false" ht="15.75" hidden="false" customHeight="false" outlineLevel="0" collapsed="false">
      <c r="A125" s="101" t="n">
        <v>79.7873</v>
      </c>
      <c r="B125" s="101" t="n">
        <v>34.1101</v>
      </c>
      <c r="C125" s="79" t="s">
        <v>5310</v>
      </c>
      <c r="D125" s="2" t="s">
        <v>2925</v>
      </c>
      <c r="E125" s="2" t="s">
        <v>5311</v>
      </c>
      <c r="F125" s="2" t="s">
        <v>5312</v>
      </c>
    </row>
    <row r="126" customFormat="false" ht="15.75" hidden="false" customHeight="false" outlineLevel="0" collapsed="false">
      <c r="A126" s="101" t="n">
        <v>79.4523</v>
      </c>
      <c r="B126" s="101" t="n">
        <v>53.4096</v>
      </c>
      <c r="C126" s="79" t="s">
        <v>5313</v>
      </c>
      <c r="D126" s="2" t="s">
        <v>2925</v>
      </c>
      <c r="E126" s="2" t="s">
        <v>5314</v>
      </c>
      <c r="F126" s="2" t="s">
        <v>5315</v>
      </c>
    </row>
    <row r="127" customFormat="false" ht="15.75" hidden="false" customHeight="false" outlineLevel="0" collapsed="false">
      <c r="A127" s="101" t="n">
        <v>78.9288</v>
      </c>
      <c r="B127" s="101" t="n">
        <v>42.5406</v>
      </c>
      <c r="C127" s="79" t="s">
        <v>5316</v>
      </c>
      <c r="D127" s="2" t="s">
        <v>2837</v>
      </c>
      <c r="E127" s="2" t="s">
        <v>5317</v>
      </c>
      <c r="F127" s="2" t="s">
        <v>5318</v>
      </c>
    </row>
    <row r="128" customFormat="false" ht="15.75" hidden="false" customHeight="false" outlineLevel="0" collapsed="false">
      <c r="A128" s="101" t="n">
        <v>78.7365</v>
      </c>
      <c r="B128" s="101" t="n">
        <v>51.9347</v>
      </c>
      <c r="C128" s="79" t="s">
        <v>5319</v>
      </c>
      <c r="D128" s="2" t="s">
        <v>2925</v>
      </c>
      <c r="E128" s="2" t="s">
        <v>5320</v>
      </c>
      <c r="F128" s="2" t="s">
        <v>5321</v>
      </c>
    </row>
    <row r="129" customFormat="false" ht="15.75" hidden="false" customHeight="false" outlineLevel="0" collapsed="false">
      <c r="A129" s="101" t="n">
        <v>78.7199</v>
      </c>
      <c r="B129" s="101" t="n">
        <v>61.4049</v>
      </c>
      <c r="C129" s="79" t="s">
        <v>5322</v>
      </c>
      <c r="D129" s="2" t="s">
        <v>2925</v>
      </c>
      <c r="E129" s="2" t="s">
        <v>5323</v>
      </c>
      <c r="F129" s="2" t="s">
        <v>5324</v>
      </c>
    </row>
    <row r="130" customFormat="false" ht="15.75" hidden="false" customHeight="false" outlineLevel="0" collapsed="false">
      <c r="A130" s="101" t="n">
        <v>78.4868</v>
      </c>
      <c r="B130" s="101" t="n">
        <v>25.6258</v>
      </c>
      <c r="C130" s="79" t="s">
        <v>5325</v>
      </c>
      <c r="D130" s="2" t="s">
        <v>2925</v>
      </c>
      <c r="E130" s="2" t="s">
        <v>5326</v>
      </c>
      <c r="F130" s="2" t="s">
        <v>5327</v>
      </c>
    </row>
    <row r="131" customFormat="false" ht="15.75" hidden="false" customHeight="false" outlineLevel="0" collapsed="false">
      <c r="A131" s="101" t="n">
        <v>78.4341</v>
      </c>
      <c r="B131" s="101" t="n">
        <v>100.074</v>
      </c>
      <c r="C131" s="79" t="s">
        <v>5328</v>
      </c>
      <c r="D131" s="2" t="s">
        <v>2925</v>
      </c>
      <c r="E131" s="2" t="s">
        <v>5329</v>
      </c>
      <c r="F131" s="2" t="s">
        <v>5330</v>
      </c>
    </row>
    <row r="132" customFormat="false" ht="15.75" hidden="false" customHeight="false" outlineLevel="0" collapsed="false">
      <c r="A132" s="101" t="n">
        <v>78.3514</v>
      </c>
      <c r="B132" s="101" t="n">
        <v>32.4189</v>
      </c>
      <c r="C132" s="79" t="s">
        <v>5331</v>
      </c>
      <c r="D132" s="2" t="s">
        <v>2837</v>
      </c>
      <c r="E132" s="2" t="s">
        <v>5332</v>
      </c>
      <c r="F132" s="2" t="s">
        <v>5333</v>
      </c>
    </row>
    <row r="133" customFormat="false" ht="15.75" hidden="false" customHeight="false" outlineLevel="0" collapsed="false">
      <c r="A133" s="101" t="n">
        <v>78.266</v>
      </c>
      <c r="B133" s="101" t="n">
        <v>54.7229</v>
      </c>
      <c r="C133" s="79" t="s">
        <v>5334</v>
      </c>
      <c r="D133" s="2" t="s">
        <v>2925</v>
      </c>
      <c r="E133" s="2" t="s">
        <v>5335</v>
      </c>
      <c r="F133" s="2" t="s">
        <v>5336</v>
      </c>
    </row>
    <row r="134" customFormat="false" ht="15.75" hidden="false" customHeight="false" outlineLevel="0" collapsed="false">
      <c r="A134" s="101" t="n">
        <v>77.9344</v>
      </c>
      <c r="B134" s="101" t="n">
        <v>20.7786</v>
      </c>
      <c r="C134" s="79" t="s">
        <v>5337</v>
      </c>
      <c r="D134" s="2" t="s">
        <v>2925</v>
      </c>
      <c r="E134" s="2" t="s">
        <v>5338</v>
      </c>
      <c r="F134" s="2" t="s">
        <v>5339</v>
      </c>
    </row>
    <row r="135" customFormat="false" ht="15.75" hidden="false" customHeight="false" outlineLevel="0" collapsed="false">
      <c r="A135" s="101" t="n">
        <v>77.9235</v>
      </c>
      <c r="B135" s="101" t="n">
        <v>100.7512</v>
      </c>
      <c r="C135" s="79" t="s">
        <v>5340</v>
      </c>
      <c r="D135" s="2" t="s">
        <v>2925</v>
      </c>
      <c r="E135" s="2" t="s">
        <v>5341</v>
      </c>
      <c r="F135" s="2" t="s">
        <v>5342</v>
      </c>
    </row>
    <row r="136" customFormat="false" ht="15.75" hidden="false" customHeight="false" outlineLevel="0" collapsed="false">
      <c r="A136" s="101" t="n">
        <v>77.8831</v>
      </c>
      <c r="B136" s="101" t="n">
        <v>23.8117</v>
      </c>
      <c r="C136" s="79" t="s">
        <v>5343</v>
      </c>
      <c r="D136" s="2" t="s">
        <v>2925</v>
      </c>
      <c r="E136" s="2" t="s">
        <v>5344</v>
      </c>
      <c r="F136" s="2" t="s">
        <v>5345</v>
      </c>
    </row>
    <row r="137" customFormat="false" ht="15.75" hidden="false" customHeight="false" outlineLevel="0" collapsed="false">
      <c r="A137" s="101" t="n">
        <v>77.6137</v>
      </c>
      <c r="B137" s="101" t="n">
        <v>43.522</v>
      </c>
      <c r="C137" s="79" t="s">
        <v>5346</v>
      </c>
      <c r="D137" s="2" t="s">
        <v>2925</v>
      </c>
      <c r="E137" s="2" t="s">
        <v>5347</v>
      </c>
      <c r="F137" s="2" t="s">
        <v>5348</v>
      </c>
    </row>
    <row r="138" customFormat="false" ht="15.75" hidden="false" customHeight="false" outlineLevel="0" collapsed="false">
      <c r="A138" s="101" t="n">
        <v>77.4878</v>
      </c>
      <c r="B138" s="101" t="n">
        <v>74.351</v>
      </c>
      <c r="C138" s="79" t="s">
        <v>5349</v>
      </c>
      <c r="D138" s="2" t="s">
        <v>2925</v>
      </c>
      <c r="E138" s="2" t="s">
        <v>5350</v>
      </c>
      <c r="F138" s="2" t="s">
        <v>5351</v>
      </c>
    </row>
    <row r="139" customFormat="false" ht="15.75" hidden="false" customHeight="false" outlineLevel="0" collapsed="false">
      <c r="A139" s="101" t="n">
        <v>76.6842</v>
      </c>
      <c r="B139" s="101" t="n">
        <v>11.0084</v>
      </c>
      <c r="C139" s="79" t="s">
        <v>5352</v>
      </c>
      <c r="D139" s="2" t="s">
        <v>2925</v>
      </c>
      <c r="E139" s="2" t="s">
        <v>5353</v>
      </c>
      <c r="F139" s="2" t="s">
        <v>5354</v>
      </c>
    </row>
    <row r="140" customFormat="false" ht="15.75" hidden="false" customHeight="false" outlineLevel="0" collapsed="false">
      <c r="A140" s="101" t="n">
        <v>76.6516</v>
      </c>
      <c r="B140" s="101" t="n">
        <v>42.9074</v>
      </c>
      <c r="C140" s="79" t="s">
        <v>5355</v>
      </c>
      <c r="D140" s="2" t="s">
        <v>2925</v>
      </c>
      <c r="E140" s="2" t="s">
        <v>5356</v>
      </c>
      <c r="F140" s="2" t="s">
        <v>5357</v>
      </c>
    </row>
    <row r="141" customFormat="false" ht="15.75" hidden="false" customHeight="false" outlineLevel="0" collapsed="false">
      <c r="A141" s="101" t="n">
        <v>76.4595</v>
      </c>
      <c r="B141" s="101" t="n">
        <v>38.3595</v>
      </c>
      <c r="C141" s="79" t="s">
        <v>5358</v>
      </c>
      <c r="D141" s="2" t="s">
        <v>2925</v>
      </c>
      <c r="E141" s="2" t="s">
        <v>5359</v>
      </c>
      <c r="F141" s="2" t="s">
        <v>5360</v>
      </c>
    </row>
    <row r="142" customFormat="false" ht="15.75" hidden="false" customHeight="false" outlineLevel="0" collapsed="false">
      <c r="A142" s="101" t="n">
        <v>76.1631</v>
      </c>
      <c r="B142" s="101" t="n">
        <v>28.0747</v>
      </c>
      <c r="C142" s="79" t="s">
        <v>5361</v>
      </c>
      <c r="D142" s="2" t="s">
        <v>2925</v>
      </c>
      <c r="E142" s="2" t="s">
        <v>5362</v>
      </c>
      <c r="F142" s="2" t="s">
        <v>5363</v>
      </c>
    </row>
    <row r="143" customFormat="false" ht="15.75" hidden="false" customHeight="false" outlineLevel="0" collapsed="false">
      <c r="A143" s="101" t="n">
        <v>75.8941</v>
      </c>
      <c r="B143" s="101" t="n">
        <v>44.3495</v>
      </c>
      <c r="C143" s="79" t="s">
        <v>5364</v>
      </c>
      <c r="D143" s="2" t="s">
        <v>2925</v>
      </c>
      <c r="E143" s="2" t="s">
        <v>5365</v>
      </c>
      <c r="F143" s="2" t="s">
        <v>5366</v>
      </c>
    </row>
    <row r="144" customFormat="false" ht="15.75" hidden="false" customHeight="false" outlineLevel="0" collapsed="false">
      <c r="A144" s="101" t="n">
        <v>75.7179</v>
      </c>
      <c r="B144" s="101" t="n">
        <v>26.1535</v>
      </c>
      <c r="C144" s="79" t="s">
        <v>5367</v>
      </c>
      <c r="D144" s="2" t="s">
        <v>2925</v>
      </c>
      <c r="E144" s="2" t="s">
        <v>5368</v>
      </c>
      <c r="F144" s="2" t="s">
        <v>5369</v>
      </c>
    </row>
    <row r="145" customFormat="false" ht="15.75" hidden="false" customHeight="false" outlineLevel="0" collapsed="false">
      <c r="A145" s="101" t="n">
        <v>75.701</v>
      </c>
      <c r="B145" s="101" t="n">
        <v>44.8295</v>
      </c>
      <c r="C145" s="79" t="s">
        <v>5370</v>
      </c>
      <c r="D145" s="2" t="s">
        <v>2925</v>
      </c>
      <c r="E145" s="2" t="s">
        <v>5371</v>
      </c>
      <c r="F145" s="2" t="s">
        <v>5372</v>
      </c>
    </row>
    <row r="146" customFormat="false" ht="15.75" hidden="false" customHeight="false" outlineLevel="0" collapsed="false">
      <c r="A146" s="101" t="n">
        <v>75.6197</v>
      </c>
      <c r="B146" s="101" t="n">
        <v>63.5522</v>
      </c>
      <c r="C146" s="79" t="s">
        <v>5373</v>
      </c>
      <c r="D146" s="2" t="s">
        <v>2925</v>
      </c>
      <c r="E146" s="2" t="s">
        <v>5374</v>
      </c>
      <c r="F146" s="2" t="s">
        <v>5375</v>
      </c>
    </row>
    <row r="147" customFormat="false" ht="15.75" hidden="false" customHeight="false" outlineLevel="0" collapsed="false">
      <c r="A147" s="101" t="n">
        <v>75.3723</v>
      </c>
      <c r="B147" s="101" t="n">
        <v>37.9806</v>
      </c>
      <c r="C147" s="79" t="s">
        <v>5376</v>
      </c>
      <c r="D147" s="2" t="s">
        <v>2925</v>
      </c>
      <c r="E147" s="2" t="s">
        <v>5377</v>
      </c>
      <c r="F147" s="2" t="s">
        <v>5378</v>
      </c>
    </row>
    <row r="148" customFormat="false" ht="15.75" hidden="false" customHeight="false" outlineLevel="0" collapsed="false">
      <c r="A148" s="101" t="n">
        <v>75.3687</v>
      </c>
      <c r="B148" s="101" t="n">
        <v>39.5845</v>
      </c>
      <c r="C148" s="79" t="s">
        <v>5379</v>
      </c>
      <c r="D148" s="2" t="s">
        <v>2925</v>
      </c>
      <c r="E148" s="2" t="s">
        <v>5380</v>
      </c>
      <c r="F148" s="2" t="s">
        <v>5381</v>
      </c>
    </row>
    <row r="149" customFormat="false" ht="15.75" hidden="false" customHeight="false" outlineLevel="0" collapsed="false">
      <c r="A149" s="101" t="n">
        <v>75.2413</v>
      </c>
      <c r="B149" s="101" t="n">
        <v>26.8801</v>
      </c>
      <c r="C149" s="79" t="s">
        <v>5382</v>
      </c>
      <c r="D149" s="2" t="s">
        <v>2925</v>
      </c>
      <c r="E149" s="2" t="s">
        <v>5383</v>
      </c>
      <c r="F149" s="2" t="s">
        <v>5384</v>
      </c>
    </row>
    <row r="150" customFormat="false" ht="15.75" hidden="false" customHeight="false" outlineLevel="0" collapsed="false">
      <c r="A150" s="101" t="n">
        <v>75.0547</v>
      </c>
      <c r="B150" s="101" t="n">
        <v>25.058</v>
      </c>
      <c r="C150" s="79" t="s">
        <v>5385</v>
      </c>
      <c r="D150" s="2" t="s">
        <v>2925</v>
      </c>
      <c r="E150" s="2" t="s">
        <v>5386</v>
      </c>
      <c r="F150" s="2" t="s">
        <v>5387</v>
      </c>
    </row>
    <row r="151" customFormat="false" ht="15.75" hidden="false" customHeight="false" outlineLevel="0" collapsed="false">
      <c r="A151" s="101" t="n">
        <v>74.8854</v>
      </c>
      <c r="B151" s="101" t="n">
        <v>90.5116</v>
      </c>
      <c r="C151" s="79" t="s">
        <v>5388</v>
      </c>
      <c r="D151" s="2" t="s">
        <v>2925</v>
      </c>
      <c r="E151" s="2" t="s">
        <v>5389</v>
      </c>
      <c r="F151" s="2" t="s">
        <v>5390</v>
      </c>
    </row>
    <row r="152" customFormat="false" ht="15.75" hidden="false" customHeight="false" outlineLevel="0" collapsed="false">
      <c r="A152" s="101" t="n">
        <v>74.1305</v>
      </c>
      <c r="B152" s="101" t="n">
        <v>45.6097</v>
      </c>
      <c r="C152" s="79" t="s">
        <v>5391</v>
      </c>
      <c r="D152" s="2" t="s">
        <v>2925</v>
      </c>
      <c r="E152" s="2" t="s">
        <v>5392</v>
      </c>
      <c r="F152" s="2" t="s">
        <v>5393</v>
      </c>
    </row>
    <row r="153" customFormat="false" ht="15.75" hidden="false" customHeight="false" outlineLevel="0" collapsed="false">
      <c r="A153" s="101" t="n">
        <v>73.8984</v>
      </c>
      <c r="B153" s="101" t="n">
        <v>71.5238</v>
      </c>
      <c r="C153" s="79" t="s">
        <v>5394</v>
      </c>
      <c r="D153" s="2" t="s">
        <v>2925</v>
      </c>
      <c r="E153" s="2" t="s">
        <v>5395</v>
      </c>
      <c r="F153" s="2" t="s">
        <v>5396</v>
      </c>
    </row>
    <row r="154" customFormat="false" ht="15.75" hidden="false" customHeight="false" outlineLevel="0" collapsed="false">
      <c r="A154" s="101" t="n">
        <v>73.4716</v>
      </c>
      <c r="B154" s="101" t="n">
        <v>81.2336</v>
      </c>
      <c r="C154" s="79" t="s">
        <v>5397</v>
      </c>
      <c r="D154" s="2" t="s">
        <v>2925</v>
      </c>
      <c r="E154" s="2" t="s">
        <v>5398</v>
      </c>
      <c r="F154" s="2" t="s">
        <v>5399</v>
      </c>
    </row>
    <row r="155" customFormat="false" ht="15.75" hidden="false" customHeight="false" outlineLevel="0" collapsed="false">
      <c r="A155" s="101" t="n">
        <v>73.2558</v>
      </c>
      <c r="B155" s="101" t="n">
        <v>66.1412</v>
      </c>
      <c r="C155" s="79" t="s">
        <v>5400</v>
      </c>
      <c r="D155" s="2" t="s">
        <v>2925</v>
      </c>
      <c r="E155" s="2" t="s">
        <v>5401</v>
      </c>
      <c r="F155" s="2" t="s">
        <v>5402</v>
      </c>
    </row>
    <row r="156" customFormat="false" ht="15.75" hidden="false" customHeight="false" outlineLevel="0" collapsed="false">
      <c r="A156" s="101" t="n">
        <v>72.8005</v>
      </c>
      <c r="B156" s="101" t="n">
        <v>13.7299</v>
      </c>
      <c r="C156" s="79" t="s">
        <v>5403</v>
      </c>
      <c r="D156" s="2" t="s">
        <v>2925</v>
      </c>
      <c r="E156" s="2" t="s">
        <v>5404</v>
      </c>
      <c r="F156" s="2" t="s">
        <v>5405</v>
      </c>
    </row>
    <row r="157" customFormat="false" ht="15.75" hidden="false" customHeight="false" outlineLevel="0" collapsed="false">
      <c r="A157" s="101" t="n">
        <v>72.4213</v>
      </c>
      <c r="B157" s="101" t="n">
        <v>36.7617</v>
      </c>
      <c r="C157" s="79" t="s">
        <v>5406</v>
      </c>
      <c r="D157" s="2" t="s">
        <v>2925</v>
      </c>
      <c r="E157" s="2" t="s">
        <v>5407</v>
      </c>
      <c r="F157" s="2" t="s">
        <v>5408</v>
      </c>
    </row>
    <row r="158" customFormat="false" ht="15.75" hidden="false" customHeight="false" outlineLevel="0" collapsed="false">
      <c r="A158" s="101" t="n">
        <v>72.4077</v>
      </c>
      <c r="B158" s="101" t="n">
        <v>23.4159</v>
      </c>
      <c r="C158" s="79" t="s">
        <v>5409</v>
      </c>
      <c r="D158" s="2" t="s">
        <v>2925</v>
      </c>
      <c r="E158" s="2" t="s">
        <v>5410</v>
      </c>
      <c r="F158" s="2" t="s">
        <v>5411</v>
      </c>
    </row>
    <row r="159" customFormat="false" ht="15.75" hidden="false" customHeight="false" outlineLevel="0" collapsed="false">
      <c r="A159" s="101" t="n">
        <v>72.1767</v>
      </c>
      <c r="B159" s="101" t="n">
        <v>46.6937</v>
      </c>
      <c r="C159" s="79" t="s">
        <v>5412</v>
      </c>
      <c r="D159" s="2" t="s">
        <v>2925</v>
      </c>
      <c r="E159" s="2" t="s">
        <v>5413</v>
      </c>
      <c r="F159" s="2" t="s">
        <v>5414</v>
      </c>
    </row>
    <row r="160" customFormat="false" ht="15.75" hidden="false" customHeight="false" outlineLevel="0" collapsed="false">
      <c r="A160" s="101" t="n">
        <v>71.994</v>
      </c>
      <c r="B160" s="101" t="n">
        <v>54.1154</v>
      </c>
      <c r="C160" s="79" t="s">
        <v>5415</v>
      </c>
      <c r="D160" s="2" t="s">
        <v>2925</v>
      </c>
      <c r="E160" s="2" t="s">
        <v>5416</v>
      </c>
      <c r="F160" s="2" t="s">
        <v>5417</v>
      </c>
    </row>
    <row r="161" customFormat="false" ht="15.75" hidden="false" customHeight="false" outlineLevel="0" collapsed="false">
      <c r="A161" s="101" t="n">
        <v>71.8236</v>
      </c>
      <c r="B161" s="101" t="n">
        <v>21.5455</v>
      </c>
      <c r="C161" s="79" t="s">
        <v>5418</v>
      </c>
      <c r="D161" s="2" t="s">
        <v>3244</v>
      </c>
      <c r="E161" s="2" t="s">
        <v>5419</v>
      </c>
      <c r="F161" s="2" t="s">
        <v>5420</v>
      </c>
    </row>
    <row r="162" customFormat="false" ht="15.75" hidden="false" customHeight="false" outlineLevel="0" collapsed="false">
      <c r="A162" s="101" t="n">
        <v>71.6109</v>
      </c>
      <c r="B162" s="101" t="n">
        <v>38.0438</v>
      </c>
      <c r="C162" s="79" t="s">
        <v>5421</v>
      </c>
      <c r="D162" s="2" t="s">
        <v>3244</v>
      </c>
      <c r="E162" s="2" t="s">
        <v>5422</v>
      </c>
      <c r="F162" s="2" t="s">
        <v>5423</v>
      </c>
    </row>
    <row r="163" customFormat="false" ht="15.75" hidden="false" customHeight="false" outlineLevel="0" collapsed="false">
      <c r="A163" s="101" t="n">
        <v>71.1833</v>
      </c>
      <c r="B163" s="101" t="n">
        <v>19.8618</v>
      </c>
      <c r="C163" s="79" t="s">
        <v>5424</v>
      </c>
      <c r="D163" s="2" t="s">
        <v>3244</v>
      </c>
      <c r="E163" s="2" t="s">
        <v>5425</v>
      </c>
      <c r="F163" s="2" t="s">
        <v>5426</v>
      </c>
    </row>
    <row r="164" customFormat="false" ht="15.75" hidden="false" customHeight="false" outlineLevel="0" collapsed="false">
      <c r="A164" s="101" t="n">
        <v>70.4598</v>
      </c>
      <c r="B164" s="101" t="n">
        <v>31.7927</v>
      </c>
      <c r="C164" s="79" t="s">
        <v>5427</v>
      </c>
      <c r="D164" s="2" t="s">
        <v>3244</v>
      </c>
      <c r="E164" s="2" t="s">
        <v>5428</v>
      </c>
      <c r="F164" s="2" t="s">
        <v>5429</v>
      </c>
    </row>
    <row r="165" customFormat="false" ht="15.75" hidden="false" customHeight="false" outlineLevel="0" collapsed="false">
      <c r="A165" s="101" t="n">
        <v>70.4413</v>
      </c>
      <c r="B165" s="101" t="n">
        <v>40.1273</v>
      </c>
      <c r="C165" s="79" t="s">
        <v>5430</v>
      </c>
      <c r="D165" s="2" t="s">
        <v>3244</v>
      </c>
      <c r="E165" s="2" t="s">
        <v>5431</v>
      </c>
      <c r="F165" s="2" t="s">
        <v>5432</v>
      </c>
    </row>
    <row r="166" customFormat="false" ht="15.75" hidden="false" customHeight="false" outlineLevel="0" collapsed="false">
      <c r="A166" s="101" t="n">
        <v>70.2489</v>
      </c>
      <c r="B166" s="101" t="n">
        <v>38.9108</v>
      </c>
      <c r="C166" s="79" t="s">
        <v>5433</v>
      </c>
      <c r="D166" s="2" t="s">
        <v>3244</v>
      </c>
      <c r="E166" s="2" t="s">
        <v>5434</v>
      </c>
      <c r="F166" s="2" t="s">
        <v>5435</v>
      </c>
    </row>
    <row r="167" customFormat="false" ht="15.75" hidden="false" customHeight="false" outlineLevel="0" collapsed="false">
      <c r="A167" s="101" t="n">
        <v>70.2099</v>
      </c>
      <c r="B167" s="101" t="n">
        <v>31.232</v>
      </c>
      <c r="C167" s="79" t="s">
        <v>5436</v>
      </c>
      <c r="D167" s="2" t="s">
        <v>3244</v>
      </c>
      <c r="E167" s="2" t="s">
        <v>5437</v>
      </c>
      <c r="F167" s="2" t="s">
        <v>5438</v>
      </c>
    </row>
    <row r="168" customFormat="false" ht="15.75" hidden="false" customHeight="false" outlineLevel="0" collapsed="false">
      <c r="A168" s="101" t="n">
        <v>69.9706</v>
      </c>
      <c r="B168" s="101" t="n">
        <v>90.278</v>
      </c>
      <c r="C168" s="79" t="s">
        <v>5439</v>
      </c>
      <c r="D168" s="2" t="s">
        <v>2925</v>
      </c>
      <c r="E168" s="2" t="s">
        <v>5440</v>
      </c>
      <c r="F168" s="2" t="s">
        <v>5441</v>
      </c>
    </row>
    <row r="169" customFormat="false" ht="15.75" hidden="false" customHeight="false" outlineLevel="0" collapsed="false">
      <c r="A169" s="101" t="n">
        <v>69.9698</v>
      </c>
      <c r="B169" s="101" t="n">
        <v>32.6274</v>
      </c>
      <c r="C169" s="79" t="s">
        <v>5442</v>
      </c>
      <c r="D169" s="2" t="s">
        <v>3244</v>
      </c>
      <c r="E169" s="2" t="s">
        <v>5443</v>
      </c>
      <c r="F169" s="2" t="s">
        <v>5444</v>
      </c>
    </row>
    <row r="170" customFormat="false" ht="15.75" hidden="false" customHeight="false" outlineLevel="0" collapsed="false">
      <c r="A170" s="101" t="n">
        <v>69.2196</v>
      </c>
      <c r="B170" s="101" t="n">
        <v>67.7108</v>
      </c>
      <c r="C170" s="79" t="s">
        <v>5445</v>
      </c>
      <c r="D170" s="2" t="s">
        <v>3244</v>
      </c>
      <c r="E170" s="2" t="s">
        <v>5446</v>
      </c>
      <c r="F170" s="2" t="s">
        <v>5447</v>
      </c>
    </row>
    <row r="171" customFormat="false" ht="15.75" hidden="false" customHeight="false" outlineLevel="0" collapsed="false">
      <c r="A171" s="101" t="n">
        <v>68.9418</v>
      </c>
      <c r="B171" s="101" t="n">
        <v>74.6331</v>
      </c>
      <c r="C171" s="79" t="s">
        <v>5448</v>
      </c>
      <c r="D171" s="2" t="s">
        <v>3244</v>
      </c>
      <c r="E171" s="2" t="s">
        <v>5449</v>
      </c>
      <c r="F171" s="2" t="s">
        <v>5450</v>
      </c>
    </row>
    <row r="172" customFormat="false" ht="15.75" hidden="false" customHeight="false" outlineLevel="0" collapsed="false">
      <c r="A172" s="101" t="n">
        <v>68.7263</v>
      </c>
      <c r="B172" s="101" t="n">
        <v>31.3534</v>
      </c>
      <c r="C172" s="79" t="s">
        <v>5451</v>
      </c>
      <c r="D172" s="2" t="s">
        <v>3244</v>
      </c>
      <c r="E172" s="2" t="s">
        <v>5452</v>
      </c>
      <c r="F172" s="2" t="s">
        <v>5453</v>
      </c>
    </row>
    <row r="173" customFormat="false" ht="15.75" hidden="false" customHeight="false" outlineLevel="0" collapsed="false">
      <c r="A173" s="101" t="n">
        <v>68.5872</v>
      </c>
      <c r="B173" s="101" t="n">
        <v>16.7247</v>
      </c>
      <c r="C173" s="79" t="s">
        <v>5454</v>
      </c>
      <c r="D173" s="2" t="s">
        <v>3244</v>
      </c>
      <c r="E173" s="2" t="s">
        <v>5455</v>
      </c>
      <c r="F173" s="2" t="s">
        <v>5456</v>
      </c>
    </row>
    <row r="174" customFormat="false" ht="15.75" hidden="false" customHeight="false" outlineLevel="0" collapsed="false">
      <c r="A174" s="101" t="n">
        <v>68.3078</v>
      </c>
      <c r="B174" s="101" t="n">
        <v>42.476</v>
      </c>
      <c r="C174" s="79" t="s">
        <v>5457</v>
      </c>
      <c r="D174" s="2" t="s">
        <v>3244</v>
      </c>
      <c r="E174" s="2" t="s">
        <v>5458</v>
      </c>
      <c r="F174" s="2" t="s">
        <v>5459</v>
      </c>
    </row>
    <row r="175" customFormat="false" ht="15.75" hidden="false" customHeight="false" outlineLevel="0" collapsed="false">
      <c r="A175" s="101" t="n">
        <v>68.2597</v>
      </c>
      <c r="B175" s="101" t="n">
        <v>11.9008</v>
      </c>
      <c r="C175" s="79" t="s">
        <v>5460</v>
      </c>
      <c r="D175" s="2" t="s">
        <v>3244</v>
      </c>
      <c r="E175" s="2" t="s">
        <v>5461</v>
      </c>
      <c r="F175" s="2" t="s">
        <v>5462</v>
      </c>
    </row>
    <row r="176" customFormat="false" ht="15.75" hidden="false" customHeight="false" outlineLevel="0" collapsed="false">
      <c r="A176" s="101" t="n">
        <v>68.2421</v>
      </c>
      <c r="B176" s="101" t="n">
        <v>47.4918</v>
      </c>
      <c r="C176" s="79" t="s">
        <v>5463</v>
      </c>
      <c r="D176" s="2" t="s">
        <v>3244</v>
      </c>
      <c r="E176" s="2" t="s">
        <v>5464</v>
      </c>
      <c r="F176" s="2" t="s">
        <v>5465</v>
      </c>
    </row>
    <row r="177" customFormat="false" ht="15.75" hidden="false" customHeight="false" outlineLevel="0" collapsed="false">
      <c r="A177" s="101" t="n">
        <v>68.0194</v>
      </c>
      <c r="B177" s="101" t="n">
        <v>55.4598</v>
      </c>
      <c r="C177" s="79" t="s">
        <v>5466</v>
      </c>
      <c r="D177" s="2" t="s">
        <v>3244</v>
      </c>
      <c r="E177" s="2" t="s">
        <v>5467</v>
      </c>
      <c r="F177" s="2" t="s">
        <v>5468</v>
      </c>
    </row>
    <row r="178" customFormat="false" ht="15.75" hidden="false" customHeight="false" outlineLevel="0" collapsed="false">
      <c r="A178" s="101" t="n">
        <v>67.9147</v>
      </c>
      <c r="B178" s="101" t="n">
        <v>57.7632</v>
      </c>
      <c r="C178" s="79" t="s">
        <v>5469</v>
      </c>
      <c r="D178" s="2" t="s">
        <v>3244</v>
      </c>
      <c r="E178" s="2" t="s">
        <v>5470</v>
      </c>
      <c r="F178" s="2" t="s">
        <v>5471</v>
      </c>
    </row>
    <row r="179" customFormat="false" ht="15.75" hidden="false" customHeight="false" outlineLevel="0" collapsed="false">
      <c r="A179" s="101" t="n">
        <v>67.7172</v>
      </c>
      <c r="B179" s="101" t="n">
        <v>28.199</v>
      </c>
      <c r="C179" s="79" t="s">
        <v>5472</v>
      </c>
      <c r="D179" s="2" t="s">
        <v>3244</v>
      </c>
      <c r="E179" s="2" t="s">
        <v>5473</v>
      </c>
      <c r="F179" s="2" t="s">
        <v>5474</v>
      </c>
    </row>
    <row r="180" customFormat="false" ht="15.75" hidden="false" customHeight="false" outlineLevel="0" collapsed="false">
      <c r="A180" s="101" t="n">
        <v>67.5791</v>
      </c>
      <c r="B180" s="101" t="n">
        <v>43.3504</v>
      </c>
      <c r="C180" s="79" t="s">
        <v>5475</v>
      </c>
      <c r="D180" s="2" t="s">
        <v>3244</v>
      </c>
      <c r="E180" s="2" t="s">
        <v>5476</v>
      </c>
      <c r="F180" s="2" t="s">
        <v>5477</v>
      </c>
    </row>
    <row r="181" customFormat="false" ht="15.75" hidden="false" customHeight="false" outlineLevel="0" collapsed="false">
      <c r="A181" s="101" t="n">
        <v>67.5537</v>
      </c>
      <c r="B181" s="101" t="n">
        <v>29.9163</v>
      </c>
      <c r="C181" s="79" t="s">
        <v>5478</v>
      </c>
      <c r="D181" s="2" t="s">
        <v>3244</v>
      </c>
      <c r="E181" s="2" t="s">
        <v>5479</v>
      </c>
      <c r="F181" s="2" t="s">
        <v>5480</v>
      </c>
    </row>
    <row r="182" customFormat="false" ht="15.75" hidden="false" customHeight="false" outlineLevel="0" collapsed="false">
      <c r="A182" s="101" t="n">
        <v>67.5016</v>
      </c>
      <c r="B182" s="101" t="n">
        <v>1.9822</v>
      </c>
      <c r="C182" s="76" t="s">
        <v>5481</v>
      </c>
      <c r="D182" s="2" t="s">
        <v>3244</v>
      </c>
      <c r="E182" s="2" t="s">
        <v>5482</v>
      </c>
      <c r="F182" s="2" t="s">
        <v>5483</v>
      </c>
    </row>
    <row r="183" customFormat="false" ht="15.75" hidden="false" customHeight="false" outlineLevel="0" collapsed="false">
      <c r="A183" s="101" t="n">
        <v>67.3262</v>
      </c>
      <c r="B183" s="101" t="n">
        <v>5.2917</v>
      </c>
      <c r="C183" s="79" t="s">
        <v>5484</v>
      </c>
      <c r="D183" s="2" t="s">
        <v>3244</v>
      </c>
      <c r="E183" s="2" t="s">
        <v>5485</v>
      </c>
      <c r="F183" s="2" t="s">
        <v>5486</v>
      </c>
    </row>
    <row r="184" customFormat="false" ht="15.75" hidden="false" customHeight="false" outlineLevel="0" collapsed="false">
      <c r="A184" s="101" t="n">
        <v>66.8528</v>
      </c>
      <c r="B184" s="101" t="n">
        <v>80.6622</v>
      </c>
      <c r="C184" s="79" t="s">
        <v>5487</v>
      </c>
      <c r="D184" s="2" t="s">
        <v>2925</v>
      </c>
      <c r="E184" s="2" t="s">
        <v>5488</v>
      </c>
      <c r="F184" s="2" t="s">
        <v>5489</v>
      </c>
    </row>
    <row r="185" customFormat="false" ht="15.75" hidden="false" customHeight="false" outlineLevel="0" collapsed="false">
      <c r="A185" s="101" t="n">
        <v>66.6506</v>
      </c>
      <c r="B185" s="101" t="n">
        <v>1.8915</v>
      </c>
      <c r="C185" s="79" t="s">
        <v>5490</v>
      </c>
      <c r="D185" s="2" t="s">
        <v>3244</v>
      </c>
      <c r="E185" s="2" t="s">
        <v>5491</v>
      </c>
      <c r="F185" s="2" t="s">
        <v>5492</v>
      </c>
    </row>
    <row r="186" customFormat="false" ht="15.75" hidden="false" customHeight="false" outlineLevel="0" collapsed="false">
      <c r="A186" s="101" t="n">
        <v>66.6007</v>
      </c>
      <c r="B186" s="101" t="n">
        <v>99.2161</v>
      </c>
      <c r="C186" s="79" t="s">
        <v>5493</v>
      </c>
      <c r="D186" s="2" t="s">
        <v>3244</v>
      </c>
      <c r="E186" s="2" t="s">
        <v>5494</v>
      </c>
      <c r="F186" s="2" t="s">
        <v>5495</v>
      </c>
    </row>
    <row r="187" customFormat="false" ht="15.75" hidden="false" customHeight="false" outlineLevel="0" collapsed="false">
      <c r="A187" s="101" t="n">
        <v>66.4142</v>
      </c>
      <c r="B187" s="101" t="n">
        <v>21.0415</v>
      </c>
      <c r="C187" s="79" t="s">
        <v>5496</v>
      </c>
      <c r="D187" s="2" t="s">
        <v>3244</v>
      </c>
      <c r="E187" s="2" t="s">
        <v>5497</v>
      </c>
      <c r="F187" s="2" t="s">
        <v>5498</v>
      </c>
    </row>
    <row r="188" customFormat="false" ht="15.75" hidden="false" customHeight="false" outlineLevel="0" collapsed="false">
      <c r="A188" s="101" t="n">
        <v>66.2645</v>
      </c>
      <c r="B188" s="101" t="n">
        <v>10.6144</v>
      </c>
      <c r="C188" s="79" t="s">
        <v>5499</v>
      </c>
      <c r="D188" s="2" t="s">
        <v>2837</v>
      </c>
      <c r="E188" s="2" t="s">
        <v>5500</v>
      </c>
      <c r="F188" s="2" t="s">
        <v>5501</v>
      </c>
    </row>
    <row r="189" customFormat="false" ht="15.75" hidden="false" customHeight="false" outlineLevel="0" collapsed="false">
      <c r="A189" s="101" t="n">
        <v>66.0281</v>
      </c>
      <c r="B189" s="101" t="n">
        <v>70.3141</v>
      </c>
      <c r="C189" s="79" t="s">
        <v>5502</v>
      </c>
      <c r="D189" s="2" t="s">
        <v>2925</v>
      </c>
      <c r="E189" s="2" t="s">
        <v>5503</v>
      </c>
      <c r="F189" s="2" t="s">
        <v>5504</v>
      </c>
    </row>
    <row r="190" customFormat="false" ht="15.75" hidden="false" customHeight="false" outlineLevel="0" collapsed="false">
      <c r="A190" s="101" t="n">
        <v>65.9588</v>
      </c>
      <c r="B190" s="101" t="n">
        <v>79.7734</v>
      </c>
      <c r="C190" s="79" t="s">
        <v>5505</v>
      </c>
      <c r="D190" s="2" t="s">
        <v>3244</v>
      </c>
      <c r="E190" s="2"/>
      <c r="F190" s="2" t="s">
        <v>5506</v>
      </c>
    </row>
    <row r="191" customFormat="false" ht="15.75" hidden="false" customHeight="false" outlineLevel="0" collapsed="false">
      <c r="A191" s="101" t="n">
        <v>65.9427</v>
      </c>
      <c r="B191" s="101" t="n">
        <v>0.7815</v>
      </c>
      <c r="C191" s="79" t="s">
        <v>5507</v>
      </c>
      <c r="D191" s="2" t="s">
        <v>3244</v>
      </c>
      <c r="E191" s="2" t="s">
        <v>5508</v>
      </c>
      <c r="F191" s="2" t="s">
        <v>5509</v>
      </c>
    </row>
    <row r="192" customFormat="false" ht="15.75" hidden="false" customHeight="false" outlineLevel="0" collapsed="false">
      <c r="A192" s="101" t="n">
        <v>65.9405</v>
      </c>
      <c r="B192" s="101" t="n">
        <v>4.909</v>
      </c>
      <c r="C192" s="79" t="s">
        <v>5510</v>
      </c>
      <c r="D192" s="2" t="s">
        <v>3244</v>
      </c>
      <c r="E192" s="2" t="s">
        <v>5511</v>
      </c>
      <c r="F192" s="2" t="s">
        <v>5512</v>
      </c>
    </row>
    <row r="193" customFormat="false" ht="15.75" hidden="false" customHeight="false" outlineLevel="0" collapsed="false">
      <c r="A193" s="101" t="n">
        <v>65.5848</v>
      </c>
      <c r="B193" s="101" t="n">
        <v>32.8561</v>
      </c>
      <c r="C193" s="79" t="s">
        <v>5513</v>
      </c>
      <c r="D193" s="2" t="s">
        <v>3244</v>
      </c>
      <c r="E193" s="2" t="s">
        <v>5514</v>
      </c>
      <c r="F193" s="2" t="s">
        <v>5515</v>
      </c>
    </row>
    <row r="194" customFormat="false" ht="15.75" hidden="false" customHeight="false" outlineLevel="0" collapsed="false">
      <c r="A194" s="101" t="n">
        <v>65.1653</v>
      </c>
      <c r="B194" s="101" t="n">
        <v>22.2879</v>
      </c>
      <c r="C194" s="79" t="s">
        <v>5516</v>
      </c>
      <c r="D194" s="2" t="s">
        <v>3244</v>
      </c>
      <c r="E194" s="2" t="s">
        <v>5517</v>
      </c>
      <c r="F194" s="2" t="s">
        <v>5518</v>
      </c>
    </row>
    <row r="195" customFormat="false" ht="15.75" hidden="false" customHeight="false" outlineLevel="0" collapsed="false">
      <c r="A195" s="101" t="n">
        <v>64.4925</v>
      </c>
      <c r="B195" s="101" t="n">
        <v>59.0905</v>
      </c>
      <c r="C195" s="79" t="s">
        <v>5519</v>
      </c>
      <c r="D195" s="2" t="s">
        <v>3244</v>
      </c>
      <c r="E195" s="2" t="s">
        <v>5520</v>
      </c>
      <c r="F195" s="2" t="s">
        <v>5521</v>
      </c>
    </row>
    <row r="196" customFormat="false" ht="15.75" hidden="false" customHeight="false" outlineLevel="0" collapsed="false">
      <c r="A196" s="101" t="n">
        <v>64.1447</v>
      </c>
      <c r="B196" s="101" t="n">
        <v>38.1399</v>
      </c>
      <c r="C196" s="79" t="s">
        <v>5522</v>
      </c>
      <c r="D196" s="2" t="s">
        <v>3244</v>
      </c>
      <c r="E196" s="2" t="s">
        <v>5523</v>
      </c>
      <c r="F196" s="2" t="s">
        <v>5524</v>
      </c>
    </row>
    <row r="197" customFormat="false" ht="15.75" hidden="false" customHeight="false" outlineLevel="0" collapsed="false">
      <c r="A197" s="101" t="n">
        <v>63.9609</v>
      </c>
      <c r="B197" s="101" t="n">
        <v>35.6986</v>
      </c>
      <c r="C197" s="79" t="s">
        <v>5525</v>
      </c>
      <c r="D197" s="2" t="s">
        <v>2925</v>
      </c>
      <c r="E197" s="2" t="s">
        <v>5526</v>
      </c>
      <c r="F197" s="2" t="s">
        <v>5527</v>
      </c>
    </row>
    <row r="198" customFormat="false" ht="15.75" hidden="false" customHeight="false" outlineLevel="0" collapsed="false">
      <c r="A198" s="101" t="n">
        <v>63.8606</v>
      </c>
      <c r="B198" s="101" t="n">
        <v>22.7195</v>
      </c>
      <c r="C198" s="79" t="s">
        <v>5528</v>
      </c>
      <c r="D198" s="2" t="s">
        <v>3244</v>
      </c>
      <c r="E198" s="2" t="s">
        <v>5529</v>
      </c>
      <c r="F198" s="2" t="s">
        <v>5530</v>
      </c>
    </row>
    <row r="199" customFormat="false" ht="15.75" hidden="false" customHeight="false" outlineLevel="0" collapsed="false">
      <c r="A199" s="101" t="n">
        <v>63.4754</v>
      </c>
      <c r="B199" s="101" t="n">
        <v>21.3898</v>
      </c>
      <c r="C199" s="79" t="s">
        <v>5531</v>
      </c>
      <c r="D199" s="2" t="s">
        <v>3244</v>
      </c>
      <c r="E199" s="2" t="s">
        <v>5532</v>
      </c>
      <c r="F199" s="2" t="s">
        <v>5533</v>
      </c>
    </row>
    <row r="200" customFormat="false" ht="15.75" hidden="false" customHeight="false" outlineLevel="0" collapsed="false">
      <c r="A200" s="101" t="n">
        <v>63.3764</v>
      </c>
      <c r="B200" s="101" t="n">
        <v>18.1379</v>
      </c>
      <c r="C200" s="79" t="s">
        <v>5534</v>
      </c>
      <c r="D200" s="2" t="s">
        <v>3244</v>
      </c>
      <c r="E200" s="2" t="s">
        <v>5535</v>
      </c>
      <c r="F200" s="2" t="s">
        <v>5536</v>
      </c>
    </row>
    <row r="201" customFormat="false" ht="15.75" hidden="false" customHeight="false" outlineLevel="0" collapsed="false">
      <c r="A201" s="101" t="n">
        <v>63.2917</v>
      </c>
      <c r="B201" s="101" t="n">
        <v>47.052</v>
      </c>
      <c r="C201" s="79" t="s">
        <v>5537</v>
      </c>
      <c r="D201" s="2" t="s">
        <v>3244</v>
      </c>
      <c r="E201" s="2" t="s">
        <v>5538</v>
      </c>
      <c r="F201" s="2" t="s">
        <v>5539</v>
      </c>
    </row>
    <row r="202" customFormat="false" ht="15.75" hidden="false" customHeight="false" outlineLevel="0" collapsed="false">
      <c r="A202" s="101" t="n">
        <v>62.4036</v>
      </c>
      <c r="B202" s="101" t="n">
        <v>38.753</v>
      </c>
      <c r="C202" s="79" t="s">
        <v>5540</v>
      </c>
      <c r="D202" s="2" t="s">
        <v>2837</v>
      </c>
      <c r="E202" s="2" t="s">
        <v>5541</v>
      </c>
      <c r="F202" s="2" t="s">
        <v>5542</v>
      </c>
    </row>
    <row r="203" customFormat="false" ht="15.75" hidden="false" customHeight="false" outlineLevel="0" collapsed="false">
      <c r="A203" s="101" t="n">
        <v>62.2522</v>
      </c>
      <c r="B203" s="101" t="n">
        <v>36.3916</v>
      </c>
      <c r="C203" s="79" t="s">
        <v>5543</v>
      </c>
      <c r="D203" s="2" t="s">
        <v>3244</v>
      </c>
      <c r="E203" s="2" t="s">
        <v>5544</v>
      </c>
      <c r="F203" s="2" t="s">
        <v>5545</v>
      </c>
    </row>
    <row r="204" customFormat="false" ht="15.75" hidden="false" customHeight="false" outlineLevel="0" collapsed="false">
      <c r="A204" s="101" t="n">
        <v>61.8917</v>
      </c>
      <c r="B204" s="101" t="n">
        <v>37.247</v>
      </c>
      <c r="C204" s="79" t="s">
        <v>5546</v>
      </c>
      <c r="D204" s="2" t="s">
        <v>3244</v>
      </c>
      <c r="E204" s="2" t="s">
        <v>5547</v>
      </c>
      <c r="F204" s="2" t="s">
        <v>5548</v>
      </c>
    </row>
    <row r="205" customFormat="false" ht="15.75" hidden="false" customHeight="false" outlineLevel="0" collapsed="false">
      <c r="A205" s="101" t="n">
        <v>61.8494</v>
      </c>
      <c r="B205" s="101" t="n">
        <v>33.7887</v>
      </c>
      <c r="C205" s="79" t="s">
        <v>5549</v>
      </c>
      <c r="D205" s="2" t="s">
        <v>3244</v>
      </c>
      <c r="E205" s="2" t="s">
        <v>5550</v>
      </c>
      <c r="F205" s="2" t="s">
        <v>5551</v>
      </c>
    </row>
    <row r="206" customFormat="false" ht="15.75" hidden="false" customHeight="false" outlineLevel="0" collapsed="false">
      <c r="A206" s="101" t="n">
        <v>61.3031</v>
      </c>
      <c r="B206" s="101" t="n">
        <v>47.7616</v>
      </c>
      <c r="C206" s="79" t="s">
        <v>5552</v>
      </c>
      <c r="D206" s="2" t="s">
        <v>3244</v>
      </c>
      <c r="E206" s="2" t="s">
        <v>5553</v>
      </c>
      <c r="F206" s="2" t="s">
        <v>5554</v>
      </c>
    </row>
    <row r="207" customFormat="false" ht="15.75" hidden="false" customHeight="false" outlineLevel="0" collapsed="false">
      <c r="A207" s="101" t="n">
        <v>61.2959</v>
      </c>
      <c r="B207" s="101" t="n">
        <v>8.9182</v>
      </c>
      <c r="C207" s="79" t="s">
        <v>5555</v>
      </c>
      <c r="D207" s="2" t="s">
        <v>3244</v>
      </c>
      <c r="E207" s="2" t="s">
        <v>5556</v>
      </c>
      <c r="F207" s="2" t="s">
        <v>5557</v>
      </c>
    </row>
    <row r="208" customFormat="false" ht="15.75" hidden="false" customHeight="false" outlineLevel="0" collapsed="false">
      <c r="A208" s="101" t="n">
        <v>61.1479</v>
      </c>
      <c r="B208" s="101" t="n">
        <v>55.0174</v>
      </c>
      <c r="C208" s="79" t="s">
        <v>5558</v>
      </c>
      <c r="D208" s="2" t="s">
        <v>2925</v>
      </c>
      <c r="E208" s="2" t="s">
        <v>5559</v>
      </c>
      <c r="F208" s="2" t="s">
        <v>5560</v>
      </c>
    </row>
    <row r="209" customFormat="false" ht="15.75" hidden="false" customHeight="false" outlineLevel="0" collapsed="false">
      <c r="A209" s="101" t="n">
        <v>61.0573</v>
      </c>
      <c r="B209" s="101" t="n">
        <v>68.937</v>
      </c>
      <c r="C209" s="79" t="s">
        <v>5561</v>
      </c>
      <c r="D209" s="2" t="s">
        <v>2925</v>
      </c>
      <c r="E209" s="2" t="s">
        <v>5562</v>
      </c>
      <c r="F209" s="2" t="s">
        <v>5563</v>
      </c>
    </row>
    <row r="210" customFormat="false" ht="15.75" hidden="false" customHeight="false" outlineLevel="0" collapsed="false">
      <c r="A210" s="101" t="n">
        <v>61.0502</v>
      </c>
      <c r="B210" s="101" t="n">
        <v>44.8648</v>
      </c>
      <c r="C210" s="79" t="s">
        <v>5564</v>
      </c>
      <c r="D210" s="2" t="s">
        <v>3244</v>
      </c>
      <c r="E210" s="2" t="s">
        <v>5565</v>
      </c>
      <c r="F210" s="2" t="s">
        <v>5566</v>
      </c>
    </row>
    <row r="211" customFormat="false" ht="15.75" hidden="false" customHeight="false" outlineLevel="0" collapsed="false">
      <c r="A211" s="101" t="n">
        <v>61.035</v>
      </c>
      <c r="B211" s="101" t="n">
        <v>56.0491</v>
      </c>
      <c r="C211" s="79" t="s">
        <v>5567</v>
      </c>
      <c r="D211" s="2" t="s">
        <v>2925</v>
      </c>
      <c r="E211" s="2" t="s">
        <v>5568</v>
      </c>
      <c r="F211" s="2" t="s">
        <v>5569</v>
      </c>
    </row>
    <row r="212" customFormat="false" ht="15.75" hidden="false" customHeight="false" outlineLevel="0" collapsed="false">
      <c r="A212" s="101" t="n">
        <v>60.7687</v>
      </c>
      <c r="B212" s="101" t="n">
        <v>11.2892</v>
      </c>
      <c r="C212" s="79" t="s">
        <v>5570</v>
      </c>
      <c r="D212" s="2" t="s">
        <v>3244</v>
      </c>
      <c r="E212" s="2" t="s">
        <v>5571</v>
      </c>
      <c r="F212" s="2" t="s">
        <v>5572</v>
      </c>
    </row>
    <row r="213" customFormat="false" ht="15.75" hidden="false" customHeight="false" outlineLevel="0" collapsed="false">
      <c r="A213" s="101" t="n">
        <v>60.6461</v>
      </c>
      <c r="B213" s="101" t="n">
        <v>61.8712</v>
      </c>
      <c r="C213" s="79" t="s">
        <v>5573</v>
      </c>
      <c r="D213" s="2" t="s">
        <v>2925</v>
      </c>
      <c r="E213" s="2" t="s">
        <v>5574</v>
      </c>
      <c r="F213" s="2" t="s">
        <v>5575</v>
      </c>
    </row>
    <row r="214" customFormat="false" ht="15.75" hidden="false" customHeight="false" outlineLevel="0" collapsed="false">
      <c r="A214" s="101" t="n">
        <v>60.5762</v>
      </c>
      <c r="B214" s="101" t="n">
        <v>42.4005</v>
      </c>
      <c r="C214" s="79" t="s">
        <v>5576</v>
      </c>
      <c r="D214" s="2" t="s">
        <v>3244</v>
      </c>
      <c r="E214" s="2" t="s">
        <v>5577</v>
      </c>
      <c r="F214" s="2" t="s">
        <v>5578</v>
      </c>
    </row>
    <row r="215" customFormat="false" ht="15.75" hidden="false" customHeight="false" outlineLevel="0" collapsed="false">
      <c r="A215" s="101" t="n">
        <v>60.3372</v>
      </c>
      <c r="B215" s="101" t="n">
        <v>42.5355</v>
      </c>
      <c r="C215" s="79" t="s">
        <v>5579</v>
      </c>
      <c r="D215" s="2" t="s">
        <v>3244</v>
      </c>
      <c r="E215" s="2" t="s">
        <v>5580</v>
      </c>
      <c r="F215" s="2" t="s">
        <v>5581</v>
      </c>
    </row>
    <row r="216" customFormat="false" ht="15.75" hidden="false" customHeight="false" outlineLevel="0" collapsed="false">
      <c r="A216" s="101" t="n">
        <v>60.3264</v>
      </c>
      <c r="B216" s="101" t="n">
        <v>17.5372</v>
      </c>
      <c r="C216" s="79" t="s">
        <v>5582</v>
      </c>
      <c r="D216" s="2" t="s">
        <v>3244</v>
      </c>
      <c r="E216" s="2" t="s">
        <v>5583</v>
      </c>
      <c r="F216" s="2" t="s">
        <v>5584</v>
      </c>
    </row>
    <row r="217" customFormat="false" ht="15.75" hidden="false" customHeight="false" outlineLevel="0" collapsed="false">
      <c r="A217" s="101" t="n">
        <v>60.0516</v>
      </c>
      <c r="B217" s="101" t="n">
        <v>51.2478</v>
      </c>
      <c r="C217" s="79" t="s">
        <v>5585</v>
      </c>
      <c r="D217" s="2" t="s">
        <v>3244</v>
      </c>
      <c r="E217" s="2" t="s">
        <v>5586</v>
      </c>
      <c r="F217" s="2" t="s">
        <v>5587</v>
      </c>
    </row>
    <row r="218" customFormat="false" ht="15.75" hidden="false" customHeight="false" outlineLevel="0" collapsed="false">
      <c r="A218" s="101" t="n">
        <v>60.0333</v>
      </c>
      <c r="B218" s="101" t="n">
        <v>34.9624</v>
      </c>
      <c r="C218" s="79" t="s">
        <v>5588</v>
      </c>
      <c r="D218" s="2" t="s">
        <v>3244</v>
      </c>
      <c r="E218" s="2" t="s">
        <v>5589</v>
      </c>
      <c r="F218" s="2" t="s">
        <v>5590</v>
      </c>
    </row>
    <row r="219" customFormat="false" ht="15.75" hidden="false" customHeight="false" outlineLevel="0" collapsed="false">
      <c r="A219" s="101" t="n">
        <v>59.7503</v>
      </c>
      <c r="B219" s="101" t="n">
        <v>25.0998</v>
      </c>
      <c r="C219" s="79" t="s">
        <v>5591</v>
      </c>
      <c r="D219" s="2" t="s">
        <v>2925</v>
      </c>
      <c r="E219" s="2" t="s">
        <v>5592</v>
      </c>
      <c r="F219" s="2" t="s">
        <v>5593</v>
      </c>
    </row>
    <row r="220" customFormat="false" ht="15.75" hidden="false" customHeight="false" outlineLevel="0" collapsed="false">
      <c r="A220" s="101" t="n">
        <v>59.6359</v>
      </c>
      <c r="B220" s="101" t="n">
        <v>57.9893</v>
      </c>
      <c r="C220" s="79" t="s">
        <v>5594</v>
      </c>
      <c r="D220" s="2" t="s">
        <v>2925</v>
      </c>
      <c r="E220" s="2" t="s">
        <v>5595</v>
      </c>
      <c r="F220" s="2" t="s">
        <v>5596</v>
      </c>
    </row>
    <row r="221" customFormat="false" ht="15.75" hidden="false" customHeight="false" outlineLevel="0" collapsed="false">
      <c r="A221" s="101" t="n">
        <v>59.385</v>
      </c>
      <c r="B221" s="101" t="n">
        <v>35.1852</v>
      </c>
      <c r="C221" s="79" t="s">
        <v>5597</v>
      </c>
      <c r="D221" s="2" t="s">
        <v>2925</v>
      </c>
      <c r="E221" s="2" t="s">
        <v>5598</v>
      </c>
      <c r="F221" s="2" t="s">
        <v>5599</v>
      </c>
    </row>
    <row r="222" customFormat="false" ht="15.75" hidden="false" customHeight="false" outlineLevel="0" collapsed="false">
      <c r="A222" s="101" t="n">
        <v>59.375</v>
      </c>
      <c r="B222" s="101" t="n">
        <v>29.9266</v>
      </c>
      <c r="C222" s="79" t="s">
        <v>5600</v>
      </c>
      <c r="D222" s="2" t="s">
        <v>3244</v>
      </c>
      <c r="E222" s="2" t="s">
        <v>5601</v>
      </c>
      <c r="F222" s="2" t="s">
        <v>5602</v>
      </c>
    </row>
    <row r="223" customFormat="false" ht="15.75" hidden="false" customHeight="false" outlineLevel="0" collapsed="false">
      <c r="A223" s="101" t="n">
        <v>59.3711</v>
      </c>
      <c r="B223" s="101" t="n">
        <v>34.221</v>
      </c>
      <c r="C223" s="79" t="s">
        <v>5603</v>
      </c>
      <c r="D223" s="2" t="s">
        <v>3244</v>
      </c>
      <c r="E223" s="2" t="s">
        <v>5604</v>
      </c>
      <c r="F223" s="2" t="s">
        <v>5605</v>
      </c>
    </row>
    <row r="224" customFormat="false" ht="15.75" hidden="false" customHeight="false" outlineLevel="0" collapsed="false">
      <c r="A224" s="101" t="n">
        <v>59.3696</v>
      </c>
      <c r="B224" s="101" t="n">
        <v>22.1203</v>
      </c>
      <c r="C224" s="79" t="s">
        <v>5606</v>
      </c>
      <c r="D224" s="2" t="s">
        <v>3244</v>
      </c>
      <c r="E224" s="2" t="s">
        <v>5607</v>
      </c>
      <c r="F224" s="2" t="s">
        <v>5608</v>
      </c>
    </row>
    <row r="225" customFormat="false" ht="15.75" hidden="false" customHeight="false" outlineLevel="0" collapsed="false">
      <c r="A225" s="101" t="n">
        <v>59.2971</v>
      </c>
      <c r="B225" s="101" t="n">
        <v>53.7672</v>
      </c>
      <c r="C225" s="79" t="s">
        <v>5609</v>
      </c>
      <c r="D225" s="2" t="s">
        <v>3244</v>
      </c>
      <c r="E225" s="2" t="s">
        <v>5610</v>
      </c>
      <c r="F225" s="2" t="s">
        <v>5611</v>
      </c>
    </row>
    <row r="226" customFormat="false" ht="15.75" hidden="false" customHeight="false" outlineLevel="0" collapsed="false">
      <c r="A226" s="101" t="n">
        <v>59.2795</v>
      </c>
      <c r="B226" s="101" t="n">
        <v>62.1793</v>
      </c>
      <c r="C226" s="79" t="s">
        <v>5612</v>
      </c>
      <c r="D226" s="2" t="s">
        <v>2925</v>
      </c>
      <c r="E226" s="2" t="s">
        <v>5613</v>
      </c>
      <c r="F226" s="2" t="s">
        <v>5614</v>
      </c>
    </row>
    <row r="227" customFormat="false" ht="15.75" hidden="false" customHeight="false" outlineLevel="0" collapsed="false">
      <c r="A227" s="101" t="n">
        <v>59.2557</v>
      </c>
      <c r="B227" s="101" t="n">
        <v>78.529</v>
      </c>
      <c r="C227" s="79" t="s">
        <v>5615</v>
      </c>
      <c r="D227" s="2" t="s">
        <v>2925</v>
      </c>
      <c r="E227" s="2" t="s">
        <v>5616</v>
      </c>
      <c r="F227" s="2" t="s">
        <v>5617</v>
      </c>
    </row>
    <row r="228" customFormat="false" ht="15.75" hidden="false" customHeight="false" outlineLevel="0" collapsed="false">
      <c r="A228" s="101" t="n">
        <v>59.0427</v>
      </c>
      <c r="B228" s="101" t="n">
        <v>24.3884</v>
      </c>
      <c r="C228" s="79" t="s">
        <v>5618</v>
      </c>
      <c r="D228" s="2" t="s">
        <v>3244</v>
      </c>
      <c r="E228" s="2" t="s">
        <v>5619</v>
      </c>
      <c r="F228" s="2" t="s">
        <v>5620</v>
      </c>
    </row>
    <row r="229" customFormat="false" ht="15.75" hidden="false" customHeight="false" outlineLevel="0" collapsed="false">
      <c r="A229" s="101" t="n">
        <v>59.0128</v>
      </c>
      <c r="B229" s="101" t="n">
        <v>67.1773</v>
      </c>
      <c r="C229" s="79" t="s">
        <v>5621</v>
      </c>
      <c r="D229" s="2" t="s">
        <v>3244</v>
      </c>
      <c r="E229" s="2" t="s">
        <v>5622</v>
      </c>
      <c r="F229" s="2" t="s">
        <v>5623</v>
      </c>
    </row>
    <row r="230" customFormat="false" ht="15.75" hidden="false" customHeight="false" outlineLevel="0" collapsed="false">
      <c r="A230" s="101" t="n">
        <v>58.9041</v>
      </c>
      <c r="B230" s="101" t="n">
        <v>9.7776</v>
      </c>
      <c r="C230" s="79" t="s">
        <v>5624</v>
      </c>
      <c r="D230" s="2" t="s">
        <v>2925</v>
      </c>
      <c r="E230" s="2" t="s">
        <v>5625</v>
      </c>
      <c r="F230" s="2" t="s">
        <v>5626</v>
      </c>
    </row>
    <row r="231" customFormat="false" ht="15.75" hidden="false" customHeight="false" outlineLevel="0" collapsed="false">
      <c r="A231" s="101" t="n">
        <v>58.8949</v>
      </c>
      <c r="B231" s="101" t="n">
        <v>27.1413</v>
      </c>
      <c r="C231" s="79" t="s">
        <v>5627</v>
      </c>
      <c r="D231" s="2" t="s">
        <v>3244</v>
      </c>
      <c r="E231" s="2" t="s">
        <v>5628</v>
      </c>
      <c r="F231" s="2" t="s">
        <v>5629</v>
      </c>
    </row>
    <row r="232" customFormat="false" ht="15.75" hidden="false" customHeight="false" outlineLevel="0" collapsed="false">
      <c r="A232" s="101" t="n">
        <v>58.7618</v>
      </c>
      <c r="B232" s="101" t="n">
        <v>34.6289</v>
      </c>
      <c r="C232" s="79" t="s">
        <v>5630</v>
      </c>
      <c r="D232" s="2" t="s">
        <v>3244</v>
      </c>
      <c r="E232" s="2" t="s">
        <v>5631</v>
      </c>
      <c r="F232" s="2" t="s">
        <v>5632</v>
      </c>
    </row>
    <row r="233" customFormat="false" ht="15.75" hidden="false" customHeight="false" outlineLevel="0" collapsed="false">
      <c r="A233" s="101" t="n">
        <v>58.5296</v>
      </c>
      <c r="B233" s="101" t="n">
        <v>30.2656</v>
      </c>
      <c r="C233" s="79" t="s">
        <v>5633</v>
      </c>
      <c r="D233" s="2" t="s">
        <v>3244</v>
      </c>
      <c r="E233" s="2" t="s">
        <v>5634</v>
      </c>
      <c r="F233" s="2" t="s">
        <v>5635</v>
      </c>
    </row>
    <row r="234" customFormat="false" ht="15.75" hidden="false" customHeight="false" outlineLevel="0" collapsed="false">
      <c r="A234" s="101" t="n">
        <v>58.3937</v>
      </c>
      <c r="B234" s="101" t="n">
        <v>27.2317</v>
      </c>
      <c r="C234" s="79" t="s">
        <v>5636</v>
      </c>
      <c r="D234" s="2" t="s">
        <v>3244</v>
      </c>
      <c r="E234" s="2" t="s">
        <v>5637</v>
      </c>
      <c r="F234" s="2" t="s">
        <v>5638</v>
      </c>
    </row>
    <row r="235" customFormat="false" ht="15.75" hidden="false" customHeight="false" outlineLevel="0" collapsed="false">
      <c r="A235" s="101" t="n">
        <v>58.0853</v>
      </c>
      <c r="B235" s="101" t="n">
        <v>85.2091</v>
      </c>
      <c r="C235" s="79" t="s">
        <v>5639</v>
      </c>
      <c r="D235" s="2" t="s">
        <v>2925</v>
      </c>
      <c r="E235" s="2" t="s">
        <v>5640</v>
      </c>
      <c r="F235" s="2" t="s">
        <v>5641</v>
      </c>
    </row>
    <row r="236" customFormat="false" ht="15.75" hidden="false" customHeight="false" outlineLevel="0" collapsed="false">
      <c r="A236" s="101" t="n">
        <v>58.0818</v>
      </c>
      <c r="B236" s="101" t="n">
        <v>10.7429</v>
      </c>
      <c r="C236" s="79" t="s">
        <v>5642</v>
      </c>
      <c r="D236" s="2" t="s">
        <v>3244</v>
      </c>
      <c r="E236" s="2" t="s">
        <v>5643</v>
      </c>
      <c r="F236" s="2" t="s">
        <v>5644</v>
      </c>
    </row>
    <row r="237" customFormat="false" ht="15.75" hidden="false" customHeight="false" outlineLevel="0" collapsed="false">
      <c r="A237" s="101" t="n">
        <v>57.6144</v>
      </c>
      <c r="B237" s="101" t="n">
        <v>77.0131</v>
      </c>
      <c r="C237" s="79" t="s">
        <v>5645</v>
      </c>
      <c r="D237" s="2" t="s">
        <v>3244</v>
      </c>
      <c r="E237" s="2" t="s">
        <v>5646</v>
      </c>
      <c r="F237" s="2" t="s">
        <v>5647</v>
      </c>
    </row>
    <row r="238" customFormat="false" ht="15.75" hidden="false" customHeight="false" outlineLevel="0" collapsed="false">
      <c r="A238" s="101" t="n">
        <v>57.5579</v>
      </c>
      <c r="B238" s="101" t="n">
        <v>62.2366</v>
      </c>
      <c r="C238" s="79" t="s">
        <v>5648</v>
      </c>
      <c r="D238" s="2" t="s">
        <v>3244</v>
      </c>
      <c r="E238" s="2" t="s">
        <v>5649</v>
      </c>
      <c r="F238" s="2" t="s">
        <v>5650</v>
      </c>
    </row>
    <row r="239" customFormat="false" ht="15.75" hidden="false" customHeight="false" outlineLevel="0" collapsed="false">
      <c r="A239" s="101" t="n">
        <v>57.4715</v>
      </c>
      <c r="B239" s="101" t="n">
        <v>23.3671</v>
      </c>
      <c r="C239" s="79" t="s">
        <v>5651</v>
      </c>
      <c r="D239" s="2" t="s">
        <v>3244</v>
      </c>
      <c r="E239" s="2" t="s">
        <v>5652</v>
      </c>
      <c r="F239" s="2" t="s">
        <v>5653</v>
      </c>
    </row>
    <row r="240" customFormat="false" ht="15.75" hidden="false" customHeight="false" outlineLevel="0" collapsed="false">
      <c r="A240" s="101" t="n">
        <v>57.4605</v>
      </c>
      <c r="B240" s="101" t="n">
        <v>68.8652</v>
      </c>
      <c r="C240" s="79" t="s">
        <v>5654</v>
      </c>
      <c r="D240" s="2" t="s">
        <v>3244</v>
      </c>
      <c r="E240" s="2" t="s">
        <v>5655</v>
      </c>
      <c r="F240" s="2" t="s">
        <v>5656</v>
      </c>
    </row>
    <row r="241" customFormat="false" ht="15.75" hidden="false" customHeight="false" outlineLevel="0" collapsed="false">
      <c r="A241" s="101" t="n">
        <v>57.0338</v>
      </c>
      <c r="B241" s="101" t="n">
        <v>5.3475</v>
      </c>
      <c r="C241" s="79" t="s">
        <v>5657</v>
      </c>
      <c r="D241" s="2" t="s">
        <v>3244</v>
      </c>
      <c r="E241" s="2" t="s">
        <v>5658</v>
      </c>
      <c r="F241" s="2" t="s">
        <v>5659</v>
      </c>
    </row>
    <row r="242" customFormat="false" ht="15.75" hidden="false" customHeight="false" outlineLevel="0" collapsed="false">
      <c r="A242" s="101" t="n">
        <v>56.5907</v>
      </c>
      <c r="B242" s="101" t="n">
        <v>1.0146</v>
      </c>
      <c r="C242" s="79" t="s">
        <v>5660</v>
      </c>
      <c r="D242" s="2" t="s">
        <v>3244</v>
      </c>
      <c r="E242" s="2" t="s">
        <v>5661</v>
      </c>
      <c r="F242" s="2" t="s">
        <v>5662</v>
      </c>
    </row>
    <row r="243" customFormat="false" ht="15.75" hidden="false" customHeight="false" outlineLevel="0" collapsed="false">
      <c r="A243" s="101" t="n">
        <v>56.5159</v>
      </c>
      <c r="B243" s="101" t="n">
        <v>39.7709</v>
      </c>
      <c r="C243" s="79" t="s">
        <v>5663</v>
      </c>
      <c r="D243" s="2" t="s">
        <v>3244</v>
      </c>
      <c r="E243" s="2" t="s">
        <v>5664</v>
      </c>
      <c r="F243" s="2" t="s">
        <v>5665</v>
      </c>
    </row>
    <row r="244" customFormat="false" ht="15.75" hidden="false" customHeight="false" outlineLevel="0" collapsed="false">
      <c r="A244" s="101" t="n">
        <v>56.4029</v>
      </c>
      <c r="B244" s="101" t="n">
        <v>34.0491</v>
      </c>
      <c r="C244" s="79" t="s">
        <v>5666</v>
      </c>
      <c r="D244" s="2" t="s">
        <v>3244</v>
      </c>
      <c r="E244" s="2" t="s">
        <v>5667</v>
      </c>
      <c r="F244" s="2" t="s">
        <v>5668</v>
      </c>
    </row>
    <row r="245" customFormat="false" ht="15.75" hidden="false" customHeight="false" outlineLevel="0" collapsed="false">
      <c r="A245" s="101" t="n">
        <v>56.2829</v>
      </c>
      <c r="B245" s="101" t="n">
        <v>27.8072</v>
      </c>
      <c r="C245" s="79" t="s">
        <v>5669</v>
      </c>
      <c r="D245" s="2" t="s">
        <v>3244</v>
      </c>
      <c r="E245" s="2" t="s">
        <v>5670</v>
      </c>
      <c r="F245" s="2" t="s">
        <v>5671</v>
      </c>
    </row>
    <row r="246" customFormat="false" ht="15.75" hidden="false" customHeight="false" outlineLevel="0" collapsed="false">
      <c r="A246" s="101" t="n">
        <v>56.2402</v>
      </c>
      <c r="B246" s="101" t="n">
        <v>34.2472</v>
      </c>
      <c r="C246" s="79" t="s">
        <v>5672</v>
      </c>
      <c r="D246" s="2" t="s">
        <v>3244</v>
      </c>
      <c r="E246" s="2" t="s">
        <v>5673</v>
      </c>
      <c r="F246" s="2" t="s">
        <v>5674</v>
      </c>
    </row>
    <row r="247" customFormat="false" ht="15.75" hidden="false" customHeight="false" outlineLevel="0" collapsed="false">
      <c r="A247" s="101" t="n">
        <v>56.2152</v>
      </c>
      <c r="B247" s="101" t="n">
        <v>38.0656</v>
      </c>
      <c r="C247" s="79" t="s">
        <v>5675</v>
      </c>
      <c r="D247" s="2" t="s">
        <v>3244</v>
      </c>
      <c r="E247" s="2" t="s">
        <v>5676</v>
      </c>
      <c r="F247" s="2" t="s">
        <v>5677</v>
      </c>
    </row>
    <row r="248" customFormat="false" ht="15.75" hidden="false" customHeight="false" outlineLevel="0" collapsed="false">
      <c r="A248" s="101" t="n">
        <v>56.1522</v>
      </c>
      <c r="B248" s="101" t="n">
        <v>9.6111</v>
      </c>
      <c r="C248" s="79" t="s">
        <v>5678</v>
      </c>
      <c r="D248" s="2" t="s">
        <v>3244</v>
      </c>
      <c r="E248" s="2" t="s">
        <v>5679</v>
      </c>
      <c r="F248" s="2" t="s">
        <v>5680</v>
      </c>
    </row>
    <row r="249" customFormat="false" ht="15.75" hidden="false" customHeight="false" outlineLevel="0" collapsed="false">
      <c r="A249" s="101" t="n">
        <v>56.0111</v>
      </c>
      <c r="B249" s="101" t="n">
        <v>1.6394</v>
      </c>
      <c r="C249" s="79" t="s">
        <v>5681</v>
      </c>
      <c r="D249" s="2" t="s">
        <v>3244</v>
      </c>
      <c r="E249" s="2" t="s">
        <v>5682</v>
      </c>
      <c r="F249" s="2" t="s">
        <v>5683</v>
      </c>
    </row>
    <row r="250" customFormat="false" ht="15.75" hidden="false" customHeight="false" outlineLevel="0" collapsed="false">
      <c r="A250" s="101" t="n">
        <v>55.9649</v>
      </c>
      <c r="B250" s="101" t="n">
        <v>48.4266</v>
      </c>
      <c r="C250" s="79" t="s">
        <v>5684</v>
      </c>
      <c r="D250" s="2" t="s">
        <v>3244</v>
      </c>
      <c r="E250" s="2" t="s">
        <v>5685</v>
      </c>
      <c r="F250" s="2" t="s">
        <v>5686</v>
      </c>
    </row>
    <row r="251" customFormat="false" ht="15.75" hidden="false" customHeight="false" outlineLevel="0" collapsed="false">
      <c r="A251" s="101" t="n">
        <v>55.9535</v>
      </c>
      <c r="B251" s="101" t="n">
        <v>16.401</v>
      </c>
      <c r="C251" s="79" t="s">
        <v>5687</v>
      </c>
      <c r="D251" s="2" t="s">
        <v>3244</v>
      </c>
      <c r="E251" s="2" t="s">
        <v>5688</v>
      </c>
      <c r="F251" s="2" t="s">
        <v>5689</v>
      </c>
    </row>
    <row r="252" customFormat="false" ht="15.75" hidden="false" customHeight="false" outlineLevel="0" collapsed="false">
      <c r="A252" s="101" t="n">
        <v>55.896</v>
      </c>
      <c r="B252" s="101" t="n">
        <v>15.2193</v>
      </c>
      <c r="C252" s="79" t="s">
        <v>5690</v>
      </c>
      <c r="D252" s="2" t="s">
        <v>3244</v>
      </c>
      <c r="E252" s="2" t="s">
        <v>5691</v>
      </c>
      <c r="F252" s="2" t="s">
        <v>5692</v>
      </c>
    </row>
    <row r="253" customFormat="false" ht="15.75" hidden="false" customHeight="false" outlineLevel="0" collapsed="false">
      <c r="A253" s="101" t="n">
        <v>55.8248</v>
      </c>
      <c r="B253" s="101" t="n">
        <v>78.7313</v>
      </c>
      <c r="C253" s="79" t="s">
        <v>5693</v>
      </c>
      <c r="D253" s="2" t="s">
        <v>3244</v>
      </c>
      <c r="E253" s="2" t="s">
        <v>5694</v>
      </c>
      <c r="F253" s="2" t="s">
        <v>5695</v>
      </c>
    </row>
    <row r="254" customFormat="false" ht="15.75" hidden="false" customHeight="false" outlineLevel="0" collapsed="false">
      <c r="A254" s="101" t="n">
        <v>55.8013</v>
      </c>
      <c r="B254" s="101" t="n">
        <v>29.5657</v>
      </c>
      <c r="C254" s="79" t="s">
        <v>5696</v>
      </c>
      <c r="D254" s="2" t="s">
        <v>3244</v>
      </c>
      <c r="E254" s="2" t="s">
        <v>5697</v>
      </c>
      <c r="F254" s="2" t="s">
        <v>5698</v>
      </c>
    </row>
    <row r="255" customFormat="false" ht="15.75" hidden="false" customHeight="false" outlineLevel="0" collapsed="false">
      <c r="A255" s="101" t="n">
        <v>55.5957</v>
      </c>
      <c r="B255" s="101" t="n">
        <v>104.9959</v>
      </c>
      <c r="C255" s="79" t="s">
        <v>5699</v>
      </c>
      <c r="D255" s="2" t="s">
        <v>3244</v>
      </c>
      <c r="E255" s="2" t="s">
        <v>5700</v>
      </c>
      <c r="F255" s="2" t="s">
        <v>5701</v>
      </c>
    </row>
    <row r="256" customFormat="false" ht="15.75" hidden="false" customHeight="false" outlineLevel="0" collapsed="false">
      <c r="A256" s="101" t="n">
        <v>55.4708</v>
      </c>
      <c r="B256" s="101" t="n">
        <v>33.6674</v>
      </c>
      <c r="C256" s="79" t="s">
        <v>5702</v>
      </c>
      <c r="D256" s="2" t="s">
        <v>2925</v>
      </c>
      <c r="E256" s="2" t="s">
        <v>5703</v>
      </c>
      <c r="F256" s="2" t="s">
        <v>5704</v>
      </c>
    </row>
    <row r="257" customFormat="false" ht="15.75" hidden="false" customHeight="false" outlineLevel="0" collapsed="false">
      <c r="A257" s="101" t="n">
        <v>54.9246</v>
      </c>
      <c r="B257" s="101" t="n">
        <v>5.1182</v>
      </c>
      <c r="C257" s="79" t="s">
        <v>5705</v>
      </c>
      <c r="D257" s="2" t="s">
        <v>3244</v>
      </c>
      <c r="E257" s="2" t="s">
        <v>5706</v>
      </c>
      <c r="F257" s="2" t="s">
        <v>5707</v>
      </c>
    </row>
    <row r="258" customFormat="false" ht="15.75" hidden="false" customHeight="false" outlineLevel="0" collapsed="false">
      <c r="A258" s="101" t="n">
        <v>54.796</v>
      </c>
      <c r="B258" s="101" t="n">
        <v>5.7739</v>
      </c>
      <c r="C258" s="79" t="s">
        <v>5708</v>
      </c>
      <c r="D258" s="2" t="s">
        <v>3244</v>
      </c>
      <c r="E258" s="2" t="s">
        <v>5709</v>
      </c>
      <c r="F258" s="2" t="s">
        <v>5710</v>
      </c>
    </row>
    <row r="259" customFormat="false" ht="15.75" hidden="false" customHeight="false" outlineLevel="0" collapsed="false">
      <c r="A259" s="101" t="n">
        <v>54.7851</v>
      </c>
      <c r="B259" s="101" t="n">
        <v>80.7015</v>
      </c>
      <c r="C259" s="79" t="s">
        <v>5711</v>
      </c>
      <c r="D259" s="2" t="s">
        <v>3244</v>
      </c>
      <c r="E259" s="2" t="s">
        <v>5712</v>
      </c>
      <c r="F259" s="2" t="s">
        <v>5713</v>
      </c>
    </row>
    <row r="260" customFormat="false" ht="15.75" hidden="false" customHeight="false" outlineLevel="0" collapsed="false">
      <c r="A260" s="101" t="n">
        <v>54.7804</v>
      </c>
      <c r="B260" s="101" t="n">
        <v>19.22</v>
      </c>
      <c r="C260" s="79" t="s">
        <v>5714</v>
      </c>
      <c r="D260" s="2" t="s">
        <v>3244</v>
      </c>
      <c r="E260" s="2" t="s">
        <v>5715</v>
      </c>
      <c r="F260" s="2" t="s">
        <v>5716</v>
      </c>
    </row>
    <row r="261" customFormat="false" ht="15.75" hidden="false" customHeight="false" outlineLevel="0" collapsed="false">
      <c r="A261" s="101" t="n">
        <v>54.6476</v>
      </c>
      <c r="B261" s="101" t="n">
        <v>52.8493</v>
      </c>
      <c r="C261" s="79" t="s">
        <v>5717</v>
      </c>
      <c r="D261" s="2" t="s">
        <v>3244</v>
      </c>
      <c r="E261" s="2" t="s">
        <v>5718</v>
      </c>
      <c r="F261" s="2" t="s">
        <v>5719</v>
      </c>
    </row>
    <row r="262" customFormat="false" ht="15.75" hidden="false" customHeight="false" outlineLevel="0" collapsed="false">
      <c r="A262" s="101" t="n">
        <v>54.4569</v>
      </c>
      <c r="B262" s="101" t="n">
        <v>27.8368</v>
      </c>
      <c r="C262" s="79" t="s">
        <v>5720</v>
      </c>
      <c r="D262" s="2" t="s">
        <v>3244</v>
      </c>
      <c r="E262" s="2" t="s">
        <v>5721</v>
      </c>
      <c r="F262" s="2" t="s">
        <v>5722</v>
      </c>
    </row>
    <row r="263" customFormat="false" ht="15.75" hidden="false" customHeight="false" outlineLevel="0" collapsed="false">
      <c r="A263" s="101" t="n">
        <v>54.4492</v>
      </c>
      <c r="B263" s="101" t="n">
        <v>19.7992</v>
      </c>
      <c r="C263" s="79" t="s">
        <v>5723</v>
      </c>
      <c r="D263" s="2" t="s">
        <v>3244</v>
      </c>
      <c r="E263" s="2" t="s">
        <v>5724</v>
      </c>
      <c r="F263" s="2" t="s">
        <v>5725</v>
      </c>
    </row>
    <row r="264" customFormat="false" ht="15.75" hidden="false" customHeight="false" outlineLevel="0" collapsed="false">
      <c r="A264" s="101" t="n">
        <v>54.3133</v>
      </c>
      <c r="B264" s="101" t="n">
        <v>55.3716</v>
      </c>
      <c r="C264" s="79" t="s">
        <v>5726</v>
      </c>
      <c r="D264" s="2" t="s">
        <v>3244</v>
      </c>
      <c r="E264" s="2" t="s">
        <v>5727</v>
      </c>
      <c r="F264" s="2" t="s">
        <v>5728</v>
      </c>
    </row>
    <row r="265" customFormat="false" ht="15.75" hidden="false" customHeight="false" outlineLevel="0" collapsed="false">
      <c r="A265" s="101" t="n">
        <v>54.2369</v>
      </c>
      <c r="B265" s="101" t="n">
        <v>29.1866</v>
      </c>
      <c r="C265" s="79" t="s">
        <v>5729</v>
      </c>
      <c r="D265" s="2" t="s">
        <v>3244</v>
      </c>
      <c r="E265" s="2" t="s">
        <v>5730</v>
      </c>
      <c r="F265" s="2" t="s">
        <v>5731</v>
      </c>
    </row>
    <row r="266" customFormat="false" ht="15.75" hidden="false" customHeight="false" outlineLevel="0" collapsed="false">
      <c r="A266" s="101" t="n">
        <v>54.1516</v>
      </c>
      <c r="B266" s="101" t="n">
        <v>14.3059</v>
      </c>
      <c r="C266" s="79" t="s">
        <v>5732</v>
      </c>
      <c r="D266" s="2" t="s">
        <v>3244</v>
      </c>
      <c r="E266" s="2" t="s">
        <v>5733</v>
      </c>
      <c r="F266" s="2" t="s">
        <v>5734</v>
      </c>
    </row>
    <row r="267" customFormat="false" ht="15.75" hidden="false" customHeight="false" outlineLevel="0" collapsed="false">
      <c r="A267" s="101" t="n">
        <v>54.1514</v>
      </c>
      <c r="B267" s="101" t="n">
        <v>27.2316</v>
      </c>
      <c r="C267" s="79" t="s">
        <v>5735</v>
      </c>
      <c r="D267" s="2" t="s">
        <v>3244</v>
      </c>
      <c r="E267" s="2" t="s">
        <v>5736</v>
      </c>
      <c r="F267" s="2" t="s">
        <v>5737</v>
      </c>
    </row>
    <row r="268" customFormat="false" ht="15.75" hidden="false" customHeight="false" outlineLevel="0" collapsed="false">
      <c r="A268" s="101" t="n">
        <v>53.8967</v>
      </c>
      <c r="B268" s="101" t="n">
        <v>56.2778</v>
      </c>
      <c r="C268" s="79" t="s">
        <v>5738</v>
      </c>
      <c r="D268" s="2" t="s">
        <v>2925</v>
      </c>
      <c r="E268" s="2" t="s">
        <v>5739</v>
      </c>
      <c r="F268" s="2" t="s">
        <v>5740</v>
      </c>
    </row>
    <row r="269" customFormat="false" ht="15.75" hidden="false" customHeight="false" outlineLevel="0" collapsed="false">
      <c r="A269" s="101" t="n">
        <v>53.7709</v>
      </c>
      <c r="B269" s="101" t="n">
        <v>8.8254</v>
      </c>
      <c r="C269" s="79" t="s">
        <v>5741</v>
      </c>
      <c r="D269" s="2" t="s">
        <v>3244</v>
      </c>
      <c r="E269" s="2" t="s">
        <v>5742</v>
      </c>
      <c r="F269" s="2" t="s">
        <v>5743</v>
      </c>
    </row>
    <row r="270" customFormat="false" ht="15.75" hidden="false" customHeight="false" outlineLevel="0" collapsed="false">
      <c r="A270" s="101" t="n">
        <v>53.6666</v>
      </c>
      <c r="B270" s="101" t="n">
        <v>6.0155</v>
      </c>
      <c r="C270" s="79" t="s">
        <v>5744</v>
      </c>
      <c r="D270" s="2" t="s">
        <v>3244</v>
      </c>
      <c r="E270" s="2" t="s">
        <v>5745</v>
      </c>
      <c r="F270" s="2" t="s">
        <v>5746</v>
      </c>
    </row>
    <row r="271" customFormat="false" ht="15.75" hidden="false" customHeight="false" outlineLevel="0" collapsed="false">
      <c r="A271" s="101" t="n">
        <v>53.3007</v>
      </c>
      <c r="B271" s="101" t="n">
        <v>107.2835</v>
      </c>
      <c r="C271" s="79" t="s">
        <v>5747</v>
      </c>
      <c r="D271" s="2" t="s">
        <v>2925</v>
      </c>
      <c r="E271" s="2" t="s">
        <v>5748</v>
      </c>
      <c r="F271" s="2" t="s">
        <v>5749</v>
      </c>
    </row>
    <row r="272" customFormat="false" ht="15.75" hidden="false" customHeight="false" outlineLevel="0" collapsed="false">
      <c r="A272" s="101" t="n">
        <v>52.8386</v>
      </c>
      <c r="B272" s="101" t="n">
        <v>77.0065</v>
      </c>
      <c r="C272" s="79" t="s">
        <v>5750</v>
      </c>
      <c r="D272" s="2" t="s">
        <v>3244</v>
      </c>
      <c r="E272" s="2" t="s">
        <v>5751</v>
      </c>
      <c r="F272" s="2" t="s">
        <v>5752</v>
      </c>
    </row>
    <row r="273" customFormat="false" ht="15.75" hidden="false" customHeight="false" outlineLevel="0" collapsed="false">
      <c r="A273" s="101" t="n">
        <v>52.8177</v>
      </c>
      <c r="B273" s="101" t="n">
        <v>15.4873</v>
      </c>
      <c r="C273" s="79" t="s">
        <v>5753</v>
      </c>
      <c r="D273" s="2" t="s">
        <v>3244</v>
      </c>
      <c r="E273" s="2" t="s">
        <v>5754</v>
      </c>
      <c r="F273" s="2" t="s">
        <v>5755</v>
      </c>
    </row>
    <row r="274" customFormat="false" ht="15.75" hidden="false" customHeight="false" outlineLevel="0" collapsed="false">
      <c r="A274" s="101" t="n">
        <v>52.8092</v>
      </c>
      <c r="B274" s="101" t="n">
        <v>55.7866</v>
      </c>
      <c r="C274" s="79" t="s">
        <v>5756</v>
      </c>
      <c r="D274" s="2" t="s">
        <v>3244</v>
      </c>
      <c r="E274" s="2" t="s">
        <v>5757</v>
      </c>
      <c r="F274" s="2" t="s">
        <v>5758</v>
      </c>
    </row>
    <row r="275" customFormat="false" ht="15.75" hidden="false" customHeight="false" outlineLevel="0" collapsed="false">
      <c r="A275" s="101" t="n">
        <v>52.7276</v>
      </c>
      <c r="B275" s="101" t="n">
        <v>0.5759</v>
      </c>
      <c r="C275" s="79" t="s">
        <v>5759</v>
      </c>
      <c r="D275" s="2" t="s">
        <v>3244</v>
      </c>
      <c r="E275" s="2" t="s">
        <v>5760</v>
      </c>
      <c r="F275" s="2" t="s">
        <v>5761</v>
      </c>
    </row>
    <row r="276" customFormat="false" ht="15.75" hidden="false" customHeight="false" outlineLevel="0" collapsed="false">
      <c r="A276" s="101" t="n">
        <v>52.5983</v>
      </c>
      <c r="B276" s="101" t="n">
        <v>42.3943</v>
      </c>
      <c r="C276" s="79" t="s">
        <v>5762</v>
      </c>
      <c r="D276" s="2" t="s">
        <v>3244</v>
      </c>
      <c r="E276" s="2" t="s">
        <v>5763</v>
      </c>
      <c r="F276" s="2" t="s">
        <v>5764</v>
      </c>
    </row>
    <row r="277" customFormat="false" ht="15.75" hidden="false" customHeight="false" outlineLevel="0" collapsed="false">
      <c r="A277" s="101" t="n">
        <v>52.5641</v>
      </c>
      <c r="B277" s="101" t="n">
        <v>32.0084</v>
      </c>
      <c r="C277" s="79" t="s">
        <v>5765</v>
      </c>
      <c r="D277" s="2" t="s">
        <v>3244</v>
      </c>
      <c r="E277" s="2" t="s">
        <v>5766</v>
      </c>
      <c r="F277" s="2" t="s">
        <v>5767</v>
      </c>
    </row>
    <row r="278" customFormat="false" ht="15.75" hidden="false" customHeight="false" outlineLevel="0" collapsed="false">
      <c r="A278" s="101" t="n">
        <v>52.3372</v>
      </c>
      <c r="B278" s="101" t="n">
        <v>0.6121</v>
      </c>
      <c r="C278" s="79" t="s">
        <v>5768</v>
      </c>
      <c r="D278" s="2" t="s">
        <v>2925</v>
      </c>
      <c r="E278" s="2" t="s">
        <v>5769</v>
      </c>
      <c r="F278" s="2" t="s">
        <v>5770</v>
      </c>
    </row>
    <row r="279" customFormat="false" ht="15.75" hidden="false" customHeight="false" outlineLevel="0" collapsed="false">
      <c r="A279" s="101" t="n">
        <v>52.3063</v>
      </c>
      <c r="B279" s="101" t="n">
        <v>8.5153</v>
      </c>
      <c r="C279" s="79" t="s">
        <v>5771</v>
      </c>
      <c r="D279" s="2" t="s">
        <v>3244</v>
      </c>
      <c r="E279" s="2" t="s">
        <v>5772</v>
      </c>
      <c r="F279" s="2" t="s">
        <v>5773</v>
      </c>
    </row>
    <row r="280" customFormat="false" ht="15.75" hidden="false" customHeight="false" outlineLevel="0" collapsed="false">
      <c r="A280" s="101" t="n">
        <v>52.3029</v>
      </c>
      <c r="B280" s="101" t="n">
        <v>61.037</v>
      </c>
      <c r="C280" s="79" t="s">
        <v>5774</v>
      </c>
      <c r="D280" s="2" t="s">
        <v>2925</v>
      </c>
      <c r="E280" s="2" t="s">
        <v>5775</v>
      </c>
      <c r="F280" s="2" t="s">
        <v>5776</v>
      </c>
    </row>
    <row r="281" customFormat="false" ht="15.75" hidden="false" customHeight="false" outlineLevel="0" collapsed="false">
      <c r="A281" s="101" t="n">
        <v>52.2257</v>
      </c>
      <c r="B281" s="101" t="n">
        <v>24.7553</v>
      </c>
      <c r="C281" s="79" t="s">
        <v>5777</v>
      </c>
      <c r="D281" s="2" t="s">
        <v>2925</v>
      </c>
      <c r="E281" s="2" t="s">
        <v>5778</v>
      </c>
      <c r="F281" s="2" t="s">
        <v>5779</v>
      </c>
    </row>
    <row r="282" customFormat="false" ht="15.75" hidden="false" customHeight="false" outlineLevel="0" collapsed="false">
      <c r="A282" s="101" t="n">
        <v>52.1309</v>
      </c>
      <c r="B282" s="101" t="n">
        <v>9.1736</v>
      </c>
      <c r="C282" s="79" t="s">
        <v>5780</v>
      </c>
      <c r="D282" s="2" t="s">
        <v>3244</v>
      </c>
      <c r="E282" s="2" t="s">
        <v>5781</v>
      </c>
      <c r="F282" s="2" t="s">
        <v>5782</v>
      </c>
    </row>
    <row r="283" customFormat="false" ht="15.75" hidden="false" customHeight="false" outlineLevel="0" collapsed="false">
      <c r="A283" s="101" t="n">
        <v>51.9395</v>
      </c>
      <c r="B283" s="101" t="n">
        <v>0.8132</v>
      </c>
      <c r="C283" s="79" t="s">
        <v>5783</v>
      </c>
      <c r="D283" s="2" t="s">
        <v>3244</v>
      </c>
      <c r="E283" s="2" t="s">
        <v>5784</v>
      </c>
      <c r="F283" s="2" t="s">
        <v>5785</v>
      </c>
    </row>
    <row r="284" customFormat="false" ht="15.75" hidden="false" customHeight="false" outlineLevel="0" collapsed="false">
      <c r="A284" s="101" t="n">
        <v>51.9059</v>
      </c>
      <c r="B284" s="101" t="n">
        <v>44.8204</v>
      </c>
      <c r="C284" s="79" t="s">
        <v>5786</v>
      </c>
      <c r="D284" s="2" t="s">
        <v>3244</v>
      </c>
      <c r="E284" s="2" t="s">
        <v>5787</v>
      </c>
      <c r="F284" s="2" t="s">
        <v>5788</v>
      </c>
    </row>
    <row r="285" customFormat="false" ht="15.75" hidden="false" customHeight="false" outlineLevel="0" collapsed="false">
      <c r="A285" s="101" t="n">
        <v>51.792</v>
      </c>
      <c r="B285" s="101" t="n">
        <v>30.531</v>
      </c>
      <c r="C285" s="79" t="s">
        <v>5789</v>
      </c>
      <c r="D285" s="2" t="s">
        <v>3244</v>
      </c>
      <c r="E285" s="2" t="s">
        <v>5790</v>
      </c>
      <c r="F285" s="2" t="s">
        <v>5791</v>
      </c>
    </row>
    <row r="286" customFormat="false" ht="15.75" hidden="false" customHeight="false" outlineLevel="0" collapsed="false">
      <c r="A286" s="101" t="n">
        <v>51.361</v>
      </c>
      <c r="B286" s="101" t="n">
        <v>21.4509</v>
      </c>
      <c r="C286" s="79" t="s">
        <v>5792</v>
      </c>
      <c r="D286" s="2" t="s">
        <v>3244</v>
      </c>
      <c r="E286" s="2" t="s">
        <v>5793</v>
      </c>
      <c r="F286" s="2" t="s">
        <v>5794</v>
      </c>
    </row>
    <row r="287" customFormat="false" ht="15.75" hidden="false" customHeight="false" outlineLevel="0" collapsed="false">
      <c r="A287" s="101" t="n">
        <v>51.3562</v>
      </c>
      <c r="B287" s="101" t="n">
        <v>17.7328</v>
      </c>
      <c r="C287" s="79" t="s">
        <v>5795</v>
      </c>
      <c r="D287" s="2" t="s">
        <v>3244</v>
      </c>
      <c r="E287" s="2" t="s">
        <v>5796</v>
      </c>
      <c r="F287" s="2" t="s">
        <v>5797</v>
      </c>
    </row>
    <row r="288" customFormat="false" ht="15.75" hidden="false" customHeight="false" outlineLevel="0" collapsed="false">
      <c r="A288" s="101" t="n">
        <v>51.2771</v>
      </c>
      <c r="B288" s="101" t="n">
        <v>18.0123</v>
      </c>
      <c r="C288" s="79" t="s">
        <v>5798</v>
      </c>
      <c r="D288" s="2" t="s">
        <v>3244</v>
      </c>
      <c r="E288" s="2" t="s">
        <v>5799</v>
      </c>
      <c r="F288" s="2" t="s">
        <v>5800</v>
      </c>
    </row>
    <row r="289" customFormat="false" ht="15.75" hidden="false" customHeight="false" outlineLevel="0" collapsed="false">
      <c r="A289" s="101" t="n">
        <v>51.2548</v>
      </c>
      <c r="B289" s="101" t="n">
        <v>1.8782</v>
      </c>
      <c r="C289" s="79" t="s">
        <v>5801</v>
      </c>
      <c r="D289" s="2" t="s">
        <v>3244</v>
      </c>
      <c r="E289" s="2" t="s">
        <v>5802</v>
      </c>
      <c r="F289" s="2" t="s">
        <v>5803</v>
      </c>
    </row>
    <row r="290" customFormat="false" ht="15.75" hidden="false" customHeight="false" outlineLevel="0" collapsed="false">
      <c r="A290" s="101" t="n">
        <v>51.1886</v>
      </c>
      <c r="B290" s="101" t="n">
        <v>45.3119</v>
      </c>
      <c r="C290" s="79" t="s">
        <v>5804</v>
      </c>
      <c r="D290" s="2" t="s">
        <v>3244</v>
      </c>
      <c r="E290" s="2" t="s">
        <v>5805</v>
      </c>
      <c r="F290" s="2" t="s">
        <v>5806</v>
      </c>
    </row>
    <row r="291" customFormat="false" ht="15.75" hidden="false" customHeight="false" outlineLevel="0" collapsed="false">
      <c r="A291" s="101" t="n">
        <v>51.0483</v>
      </c>
      <c r="B291" s="101" t="n">
        <v>22.1599</v>
      </c>
      <c r="C291" s="79" t="s">
        <v>5807</v>
      </c>
      <c r="D291" s="2" t="s">
        <v>3244</v>
      </c>
      <c r="E291" s="2" t="s">
        <v>5808</v>
      </c>
      <c r="F291" s="2" t="s">
        <v>5809</v>
      </c>
    </row>
    <row r="292" customFormat="false" ht="15.75" hidden="false" customHeight="false" outlineLevel="0" collapsed="false">
      <c r="A292" s="101" t="n">
        <v>50.849</v>
      </c>
      <c r="B292" s="101" t="n">
        <v>17.8441</v>
      </c>
      <c r="C292" s="79" t="s">
        <v>5810</v>
      </c>
      <c r="D292" s="2" t="s">
        <v>3244</v>
      </c>
      <c r="E292" s="2" t="s">
        <v>5811</v>
      </c>
      <c r="F292" s="2" t="s">
        <v>5812</v>
      </c>
    </row>
    <row r="293" customFormat="false" ht="15.75" hidden="false" customHeight="false" outlineLevel="0" collapsed="false">
      <c r="A293" s="101" t="n">
        <v>50.526</v>
      </c>
      <c r="B293" s="101" t="n">
        <v>10.3398</v>
      </c>
      <c r="C293" s="79" t="s">
        <v>5813</v>
      </c>
      <c r="D293" s="2" t="s">
        <v>3244</v>
      </c>
      <c r="E293" s="2" t="s">
        <v>5814</v>
      </c>
      <c r="F293" s="2" t="s">
        <v>5815</v>
      </c>
    </row>
    <row r="294" customFormat="false" ht="15.75" hidden="false" customHeight="false" outlineLevel="0" collapsed="false">
      <c r="A294" s="101" t="n">
        <v>50.4709</v>
      </c>
      <c r="B294" s="101" t="n">
        <v>53.0283</v>
      </c>
      <c r="C294" s="79" t="s">
        <v>3039</v>
      </c>
      <c r="D294" s="2" t="s">
        <v>2925</v>
      </c>
      <c r="E294" s="2" t="s">
        <v>5816</v>
      </c>
      <c r="F294" s="2" t="s">
        <v>5817</v>
      </c>
    </row>
    <row r="295" customFormat="false" ht="15.75" hidden="false" customHeight="false" outlineLevel="0" collapsed="false">
      <c r="A295" s="101" t="n">
        <v>50.3275</v>
      </c>
      <c r="B295" s="101" t="n">
        <v>15.4924</v>
      </c>
      <c r="C295" s="79" t="s">
        <v>5818</v>
      </c>
      <c r="D295" s="2" t="s">
        <v>3244</v>
      </c>
      <c r="E295" s="2" t="s">
        <v>5819</v>
      </c>
      <c r="F295" s="2" t="s">
        <v>5820</v>
      </c>
    </row>
    <row r="296" customFormat="false" ht="15.75" hidden="false" customHeight="false" outlineLevel="0" collapsed="false">
      <c r="A296" s="101" t="n">
        <v>50.0984</v>
      </c>
      <c r="B296" s="101" t="n">
        <v>45.8269</v>
      </c>
      <c r="C296" s="79" t="s">
        <v>5821</v>
      </c>
      <c r="D296" s="2" t="s">
        <v>3244</v>
      </c>
      <c r="E296" s="2" t="s">
        <v>5822</v>
      </c>
      <c r="F296" s="2" t="s">
        <v>5823</v>
      </c>
    </row>
    <row r="297" customFormat="false" ht="15.75" hidden="false" customHeight="false" outlineLevel="0" collapsed="false">
      <c r="A297" s="101" t="n">
        <v>49.7809</v>
      </c>
      <c r="B297" s="101" t="n">
        <v>69.4188</v>
      </c>
      <c r="C297" s="79" t="s">
        <v>5824</v>
      </c>
      <c r="D297" s="2" t="s">
        <v>2925</v>
      </c>
      <c r="E297" s="2" t="s">
        <v>5825</v>
      </c>
      <c r="F297" s="2" t="s">
        <v>5826</v>
      </c>
    </row>
    <row r="298" customFormat="false" ht="15.75" hidden="false" customHeight="false" outlineLevel="0" collapsed="false">
      <c r="A298" s="101" t="n">
        <v>49.6362</v>
      </c>
      <c r="B298" s="101" t="n">
        <v>83.0327</v>
      </c>
      <c r="C298" s="79" t="s">
        <v>5827</v>
      </c>
      <c r="D298" s="2" t="s">
        <v>2925</v>
      </c>
      <c r="E298" s="2" t="s">
        <v>5828</v>
      </c>
      <c r="F298" s="2" t="s">
        <v>5829</v>
      </c>
    </row>
    <row r="299" customFormat="false" ht="15.75" hidden="false" customHeight="false" outlineLevel="0" collapsed="false">
      <c r="A299" s="101" t="n">
        <v>49.3483</v>
      </c>
      <c r="B299" s="101" t="n">
        <v>47.1991</v>
      </c>
      <c r="C299" s="79" t="s">
        <v>5830</v>
      </c>
      <c r="D299" s="2" t="s">
        <v>3244</v>
      </c>
      <c r="E299" s="2" t="s">
        <v>5831</v>
      </c>
      <c r="F299" s="2" t="s">
        <v>5832</v>
      </c>
    </row>
    <row r="300" customFormat="false" ht="15.75" hidden="false" customHeight="false" outlineLevel="0" collapsed="false">
      <c r="A300" s="101" t="n">
        <v>49.2583</v>
      </c>
      <c r="B300" s="101" t="n">
        <v>11.8385</v>
      </c>
      <c r="C300" s="79" t="s">
        <v>5833</v>
      </c>
      <c r="D300" s="2" t="s">
        <v>3244</v>
      </c>
      <c r="E300" s="2" t="s">
        <v>5834</v>
      </c>
      <c r="F300" s="2" t="s">
        <v>5835</v>
      </c>
    </row>
    <row r="301" customFormat="false" ht="15.75" hidden="false" customHeight="false" outlineLevel="0" collapsed="false">
      <c r="A301" s="101" t="n">
        <v>49.063</v>
      </c>
      <c r="B301" s="101" t="n">
        <v>52.987</v>
      </c>
      <c r="C301" s="79" t="s">
        <v>5836</v>
      </c>
      <c r="D301" s="2" t="s">
        <v>3244</v>
      </c>
      <c r="E301" s="2" t="s">
        <v>5837</v>
      </c>
      <c r="F301" s="2" t="s">
        <v>5838</v>
      </c>
    </row>
    <row r="302" customFormat="false" ht="15.75" hidden="false" customHeight="false" outlineLevel="0" collapsed="false">
      <c r="A302" s="101" t="n">
        <v>49.0337</v>
      </c>
      <c r="B302" s="101" t="n">
        <v>0.9299</v>
      </c>
      <c r="C302" s="79" t="s">
        <v>5839</v>
      </c>
      <c r="D302" s="2" t="s">
        <v>3244</v>
      </c>
      <c r="E302" s="2" t="s">
        <v>5840</v>
      </c>
      <c r="F302" s="2" t="s">
        <v>5841</v>
      </c>
    </row>
    <row r="303" customFormat="false" ht="15.75" hidden="false" customHeight="false" outlineLevel="0" collapsed="false">
      <c r="A303" s="101" t="n">
        <v>48.7654</v>
      </c>
      <c r="B303" s="101" t="n">
        <v>24.1062</v>
      </c>
      <c r="C303" s="79" t="s">
        <v>5842</v>
      </c>
      <c r="D303" s="2" t="s">
        <v>3244</v>
      </c>
      <c r="E303" s="2" t="s">
        <v>5843</v>
      </c>
      <c r="F303" s="2" t="s">
        <v>5844</v>
      </c>
    </row>
    <row r="304" customFormat="false" ht="15.75" hidden="false" customHeight="false" outlineLevel="0" collapsed="false">
      <c r="A304" s="101" t="n">
        <v>48.7385</v>
      </c>
      <c r="B304" s="101" t="n">
        <v>30.0305</v>
      </c>
      <c r="C304" s="79" t="s">
        <v>5845</v>
      </c>
      <c r="D304" s="2" t="s">
        <v>2837</v>
      </c>
      <c r="E304" s="2" t="s">
        <v>5846</v>
      </c>
      <c r="F304" s="2" t="s">
        <v>5847</v>
      </c>
    </row>
    <row r="305" customFormat="false" ht="15.75" hidden="false" customHeight="false" outlineLevel="0" collapsed="false">
      <c r="A305" s="101" t="n">
        <v>48.571</v>
      </c>
      <c r="B305" s="101" t="n">
        <v>42.9399</v>
      </c>
      <c r="C305" s="79" t="s">
        <v>5848</v>
      </c>
      <c r="D305" s="2" t="s">
        <v>3244</v>
      </c>
      <c r="E305" s="2" t="s">
        <v>5849</v>
      </c>
      <c r="F305" s="2" t="s">
        <v>5850</v>
      </c>
    </row>
    <row r="306" customFormat="false" ht="15.75" hidden="false" customHeight="false" outlineLevel="0" collapsed="false">
      <c r="A306" s="101" t="n">
        <v>48.5324</v>
      </c>
      <c r="B306" s="101" t="n">
        <v>7.3952</v>
      </c>
      <c r="C306" s="79" t="s">
        <v>5851</v>
      </c>
      <c r="D306" s="2" t="s">
        <v>3244</v>
      </c>
      <c r="E306" s="2" t="s">
        <v>5852</v>
      </c>
      <c r="F306" s="2" t="s">
        <v>5853</v>
      </c>
    </row>
    <row r="307" customFormat="false" ht="15.75" hidden="false" customHeight="false" outlineLevel="0" collapsed="false">
      <c r="A307" s="101" t="n">
        <v>48.3105</v>
      </c>
      <c r="B307" s="101" t="n">
        <v>86.5013</v>
      </c>
      <c r="C307" s="79" t="s">
        <v>5854</v>
      </c>
      <c r="D307" s="2" t="s">
        <v>2925</v>
      </c>
      <c r="E307" s="2" t="s">
        <v>5855</v>
      </c>
      <c r="F307" s="2" t="s">
        <v>5856</v>
      </c>
    </row>
    <row r="308" customFormat="false" ht="15.75" hidden="false" customHeight="false" outlineLevel="0" collapsed="false">
      <c r="A308" s="101" t="n">
        <v>48.3045</v>
      </c>
      <c r="B308" s="101" t="n">
        <v>26.096</v>
      </c>
      <c r="C308" s="79" t="s">
        <v>5857</v>
      </c>
      <c r="D308" s="2" t="s">
        <v>3244</v>
      </c>
      <c r="E308" s="2" t="s">
        <v>5858</v>
      </c>
      <c r="F308" s="2" t="s">
        <v>5859</v>
      </c>
    </row>
    <row r="309" customFormat="false" ht="15.75" hidden="false" customHeight="false" outlineLevel="0" collapsed="false">
      <c r="A309" s="101" t="n">
        <v>48.2743</v>
      </c>
      <c r="B309" s="101" t="n">
        <v>28.7233</v>
      </c>
      <c r="C309" s="79" t="s">
        <v>5860</v>
      </c>
      <c r="D309" s="2" t="s">
        <v>3244</v>
      </c>
      <c r="E309" s="2" t="s">
        <v>5861</v>
      </c>
      <c r="F309" s="2" t="s">
        <v>5862</v>
      </c>
    </row>
    <row r="310" customFormat="false" ht="15.75" hidden="false" customHeight="false" outlineLevel="0" collapsed="false">
      <c r="A310" s="101" t="n">
        <v>48.1174</v>
      </c>
      <c r="B310" s="101" t="n">
        <v>56.9906</v>
      </c>
      <c r="C310" s="79" t="s">
        <v>5863</v>
      </c>
      <c r="D310" s="2" t="s">
        <v>3244</v>
      </c>
      <c r="E310" s="2" t="s">
        <v>5864</v>
      </c>
      <c r="F310" s="2" t="s">
        <v>5865</v>
      </c>
    </row>
    <row r="311" customFormat="false" ht="15.75" hidden="false" customHeight="false" outlineLevel="0" collapsed="false">
      <c r="A311" s="101" t="n">
        <v>47.6724</v>
      </c>
      <c r="B311" s="101" t="n">
        <v>46.5842</v>
      </c>
      <c r="C311" s="79" t="s">
        <v>5866</v>
      </c>
      <c r="D311" s="2" t="s">
        <v>3244</v>
      </c>
      <c r="E311" s="2" t="s">
        <v>5867</v>
      </c>
      <c r="F311" s="2" t="s">
        <v>5868</v>
      </c>
    </row>
    <row r="312" customFormat="false" ht="15.75" hidden="false" customHeight="false" outlineLevel="0" collapsed="false">
      <c r="A312" s="101" t="n">
        <v>47.6261</v>
      </c>
      <c r="B312" s="101" t="n">
        <v>14.7327</v>
      </c>
      <c r="C312" s="79" t="s">
        <v>5869</v>
      </c>
      <c r="D312" s="2" t="s">
        <v>2925</v>
      </c>
      <c r="E312" s="2" t="s">
        <v>5870</v>
      </c>
      <c r="F312" s="2" t="s">
        <v>5871</v>
      </c>
    </row>
    <row r="313" customFormat="false" ht="15.75" hidden="false" customHeight="false" outlineLevel="0" collapsed="false">
      <c r="A313" s="101" t="n">
        <v>47.6062</v>
      </c>
      <c r="B313" s="101" t="n">
        <v>65.3815</v>
      </c>
      <c r="C313" s="79" t="s">
        <v>5872</v>
      </c>
      <c r="D313" s="2" t="s">
        <v>3244</v>
      </c>
      <c r="E313" s="2" t="s">
        <v>5873</v>
      </c>
      <c r="F313" s="2" t="s">
        <v>5874</v>
      </c>
    </row>
    <row r="314" customFormat="false" ht="15.75" hidden="false" customHeight="false" outlineLevel="0" collapsed="false">
      <c r="A314" s="101" t="n">
        <v>47.59</v>
      </c>
      <c r="B314" s="101" t="n">
        <v>13.2541</v>
      </c>
      <c r="C314" s="79" t="s">
        <v>5875</v>
      </c>
      <c r="D314" s="2" t="s">
        <v>3244</v>
      </c>
      <c r="E314" s="2" t="s">
        <v>5876</v>
      </c>
      <c r="F314" s="2" t="s">
        <v>5877</v>
      </c>
    </row>
    <row r="315" customFormat="false" ht="15.75" hidden="false" customHeight="false" outlineLevel="0" collapsed="false">
      <c r="A315" s="101" t="n">
        <v>47.4045</v>
      </c>
      <c r="B315" s="101" t="n">
        <v>67.756</v>
      </c>
      <c r="C315" s="79" t="s">
        <v>5878</v>
      </c>
      <c r="D315" s="2" t="s">
        <v>2925</v>
      </c>
      <c r="E315" s="2" t="s">
        <v>5879</v>
      </c>
      <c r="F315" s="2" t="s">
        <v>5880</v>
      </c>
    </row>
    <row r="316" customFormat="false" ht="15.75" hidden="false" customHeight="false" outlineLevel="0" collapsed="false">
      <c r="A316" s="101" t="n">
        <v>47.3783</v>
      </c>
      <c r="B316" s="101" t="n">
        <v>19.91</v>
      </c>
      <c r="C316" s="79" t="s">
        <v>5881</v>
      </c>
      <c r="D316" s="2" t="s">
        <v>3244</v>
      </c>
      <c r="E316" s="2" t="s">
        <v>5882</v>
      </c>
      <c r="F316" s="2" t="s">
        <v>5883</v>
      </c>
    </row>
    <row r="317" customFormat="false" ht="15.75" hidden="false" customHeight="false" outlineLevel="0" collapsed="false">
      <c r="A317" s="101" t="n">
        <v>46.7454</v>
      </c>
      <c r="B317" s="101" t="n">
        <v>1.7902</v>
      </c>
      <c r="C317" s="79" t="s">
        <v>5884</v>
      </c>
      <c r="D317" s="2" t="s">
        <v>3244</v>
      </c>
      <c r="E317" s="2" t="s">
        <v>5885</v>
      </c>
      <c r="F317" s="2" t="s">
        <v>5886</v>
      </c>
    </row>
    <row r="318" customFormat="false" ht="15.75" hidden="false" customHeight="false" outlineLevel="0" collapsed="false">
      <c r="A318" s="101" t="n">
        <v>46.7441</v>
      </c>
      <c r="B318" s="101" t="n">
        <v>4.1956</v>
      </c>
      <c r="C318" s="79" t="s">
        <v>5887</v>
      </c>
      <c r="D318" s="2" t="s">
        <v>3244</v>
      </c>
      <c r="E318" s="2" t="s">
        <v>5888</v>
      </c>
      <c r="F318" s="2" t="s">
        <v>5889</v>
      </c>
    </row>
    <row r="319" customFormat="false" ht="15.75" hidden="false" customHeight="false" outlineLevel="0" collapsed="false">
      <c r="A319" s="101" t="n">
        <v>46.5905</v>
      </c>
      <c r="B319" s="101" t="n">
        <v>15.5095</v>
      </c>
      <c r="C319" s="79" t="s">
        <v>5890</v>
      </c>
      <c r="D319" s="2" t="s">
        <v>3244</v>
      </c>
      <c r="E319" s="2" t="s">
        <v>5891</v>
      </c>
      <c r="F319" s="2" t="s">
        <v>5892</v>
      </c>
    </row>
    <row r="320" customFormat="false" ht="15.75" hidden="false" customHeight="false" outlineLevel="0" collapsed="false">
      <c r="A320" s="101" t="n">
        <v>46.5526</v>
      </c>
      <c r="B320" s="101" t="n">
        <v>15.0625</v>
      </c>
      <c r="C320" s="79" t="s">
        <v>5893</v>
      </c>
      <c r="D320" s="2" t="s">
        <v>3244</v>
      </c>
      <c r="E320" s="2" t="s">
        <v>5894</v>
      </c>
      <c r="F320" s="2" t="s">
        <v>5895</v>
      </c>
    </row>
    <row r="321" customFormat="false" ht="15.75" hidden="false" customHeight="false" outlineLevel="0" collapsed="false">
      <c r="A321" s="101" t="n">
        <v>46.344</v>
      </c>
      <c r="B321" s="101" t="n">
        <v>11.8071</v>
      </c>
      <c r="C321" s="79" t="s">
        <v>5896</v>
      </c>
      <c r="D321" s="2" t="s">
        <v>3244</v>
      </c>
      <c r="E321" s="2" t="s">
        <v>5897</v>
      </c>
      <c r="F321" s="2" t="s">
        <v>5898</v>
      </c>
    </row>
    <row r="322" customFormat="false" ht="15.75" hidden="false" customHeight="false" outlineLevel="0" collapsed="false">
      <c r="A322" s="101" t="n">
        <v>46.331</v>
      </c>
      <c r="B322" s="101" t="n">
        <v>22.201</v>
      </c>
      <c r="C322" s="79" t="s">
        <v>5899</v>
      </c>
      <c r="D322" s="2" t="s">
        <v>3244</v>
      </c>
      <c r="E322" s="2" t="s">
        <v>5900</v>
      </c>
      <c r="F322" s="2" t="s">
        <v>5901</v>
      </c>
    </row>
    <row r="323" customFormat="false" ht="15.75" hidden="false" customHeight="false" outlineLevel="0" collapsed="false">
      <c r="A323" s="101" t="n">
        <v>46.309</v>
      </c>
      <c r="B323" s="101" t="n">
        <v>31.6016</v>
      </c>
      <c r="C323" s="79" t="s">
        <v>5902</v>
      </c>
      <c r="D323" s="2" t="s">
        <v>3244</v>
      </c>
      <c r="E323" s="2" t="s">
        <v>5903</v>
      </c>
      <c r="F323" s="2" t="s">
        <v>5904</v>
      </c>
    </row>
    <row r="324" customFormat="false" ht="15.75" hidden="false" customHeight="false" outlineLevel="0" collapsed="false">
      <c r="A324" s="101" t="n">
        <v>46.2775</v>
      </c>
      <c r="B324" s="101" t="n">
        <v>38.6153</v>
      </c>
      <c r="C324" s="79" t="s">
        <v>5905</v>
      </c>
      <c r="D324" s="2" t="s">
        <v>2925</v>
      </c>
      <c r="E324" s="2" t="s">
        <v>5906</v>
      </c>
      <c r="F324" s="2" t="s">
        <v>5907</v>
      </c>
    </row>
    <row r="325" customFormat="false" ht="15.75" hidden="false" customHeight="false" outlineLevel="0" collapsed="false">
      <c r="A325" s="101" t="n">
        <v>46.1268</v>
      </c>
      <c r="B325" s="101" t="n">
        <v>46.423</v>
      </c>
      <c r="C325" s="79" t="s">
        <v>5908</v>
      </c>
      <c r="D325" s="2" t="s">
        <v>3244</v>
      </c>
      <c r="E325" s="2" t="s">
        <v>5909</v>
      </c>
      <c r="F325" s="2" t="s">
        <v>5910</v>
      </c>
    </row>
    <row r="326" customFormat="false" ht="15.75" hidden="false" customHeight="false" outlineLevel="0" collapsed="false">
      <c r="A326" s="101" t="n">
        <v>46.1056</v>
      </c>
      <c r="B326" s="101" t="n">
        <v>54.2254</v>
      </c>
      <c r="C326" s="79" t="s">
        <v>5911</v>
      </c>
      <c r="D326" s="2" t="s">
        <v>3244</v>
      </c>
      <c r="E326" s="2" t="s">
        <v>5912</v>
      </c>
      <c r="F326" s="2" t="s">
        <v>5913</v>
      </c>
    </row>
    <row r="327" customFormat="false" ht="15.75" hidden="false" customHeight="false" outlineLevel="0" collapsed="false">
      <c r="A327" s="101" t="n">
        <v>45.9617</v>
      </c>
      <c r="B327" s="101" t="n">
        <v>6.1413</v>
      </c>
      <c r="C327" s="79" t="s">
        <v>5914</v>
      </c>
      <c r="D327" s="2" t="s">
        <v>2925</v>
      </c>
      <c r="E327" s="2" t="s">
        <v>5915</v>
      </c>
      <c r="F327" s="2" t="s">
        <v>5916</v>
      </c>
    </row>
    <row r="328" customFormat="false" ht="15.75" hidden="false" customHeight="false" outlineLevel="0" collapsed="false">
      <c r="A328" s="101" t="n">
        <v>45.9603</v>
      </c>
      <c r="B328" s="101" t="n">
        <v>34.046</v>
      </c>
      <c r="C328" s="79" t="s">
        <v>5917</v>
      </c>
      <c r="D328" s="2" t="s">
        <v>3244</v>
      </c>
      <c r="E328" s="2" t="s">
        <v>5918</v>
      </c>
      <c r="F328" s="2" t="s">
        <v>5919</v>
      </c>
    </row>
    <row r="329" customFormat="false" ht="15.75" hidden="false" customHeight="false" outlineLevel="0" collapsed="false">
      <c r="A329" s="101" t="n">
        <v>45.943</v>
      </c>
      <c r="B329" s="101" t="n">
        <v>10.7742</v>
      </c>
      <c r="C329" s="79" t="s">
        <v>5920</v>
      </c>
      <c r="D329" s="2" t="s">
        <v>3244</v>
      </c>
      <c r="E329" s="2" t="s">
        <v>5921</v>
      </c>
      <c r="F329" s="2" t="s">
        <v>5922</v>
      </c>
    </row>
    <row r="330" customFormat="false" ht="15.75" hidden="false" customHeight="false" outlineLevel="0" collapsed="false">
      <c r="A330" s="101" t="n">
        <v>45.8359</v>
      </c>
      <c r="B330" s="101" t="n">
        <v>47.7393</v>
      </c>
      <c r="C330" s="79" t="s">
        <v>5923</v>
      </c>
      <c r="D330" s="2" t="s">
        <v>3244</v>
      </c>
      <c r="E330" s="2" t="s">
        <v>5924</v>
      </c>
      <c r="F330" s="2" t="s">
        <v>5925</v>
      </c>
    </row>
    <row r="331" customFormat="false" ht="15.75" hidden="false" customHeight="false" outlineLevel="0" collapsed="false">
      <c r="A331" s="101" t="n">
        <v>45.7155</v>
      </c>
      <c r="B331" s="101" t="n">
        <v>3.6323</v>
      </c>
      <c r="C331" s="79" t="s">
        <v>5926</v>
      </c>
      <c r="D331" s="2" t="s">
        <v>3244</v>
      </c>
      <c r="E331" s="2" t="s">
        <v>5927</v>
      </c>
      <c r="F331" s="2" t="s">
        <v>5928</v>
      </c>
    </row>
    <row r="332" customFormat="false" ht="15.75" hidden="false" customHeight="false" outlineLevel="0" collapsed="false">
      <c r="A332" s="101" t="n">
        <v>45.6926</v>
      </c>
      <c r="B332" s="101" t="n">
        <v>57.3975</v>
      </c>
      <c r="C332" s="79" t="s">
        <v>5929</v>
      </c>
      <c r="D332" s="2" t="s">
        <v>2837</v>
      </c>
      <c r="E332" s="2" t="s">
        <v>5930</v>
      </c>
      <c r="F332" s="2" t="s">
        <v>5931</v>
      </c>
    </row>
    <row r="333" customFormat="false" ht="15.75" hidden="false" customHeight="false" outlineLevel="0" collapsed="false">
      <c r="A333" s="101" t="n">
        <v>45.5734</v>
      </c>
      <c r="B333" s="101" t="n">
        <v>2.2193</v>
      </c>
      <c r="C333" s="79" t="s">
        <v>5932</v>
      </c>
      <c r="D333" s="2" t="s">
        <v>3244</v>
      </c>
      <c r="E333" s="2" t="s">
        <v>5933</v>
      </c>
      <c r="F333" s="2" t="s">
        <v>5934</v>
      </c>
    </row>
    <row r="334" customFormat="false" ht="15.75" hidden="false" customHeight="false" outlineLevel="0" collapsed="false">
      <c r="A334" s="101" t="n">
        <v>45.4375</v>
      </c>
      <c r="B334" s="101" t="n">
        <v>36.2284</v>
      </c>
      <c r="C334" s="79" t="s">
        <v>5935</v>
      </c>
      <c r="D334" s="2" t="s">
        <v>3244</v>
      </c>
      <c r="E334" s="2" t="s">
        <v>5936</v>
      </c>
      <c r="F334" s="2" t="s">
        <v>5937</v>
      </c>
    </row>
    <row r="335" customFormat="false" ht="15.75" hidden="false" customHeight="false" outlineLevel="0" collapsed="false">
      <c r="A335" s="101" t="n">
        <v>45.1547</v>
      </c>
      <c r="B335" s="101" t="n">
        <v>6.9928</v>
      </c>
      <c r="C335" s="79" t="s">
        <v>5938</v>
      </c>
      <c r="D335" s="2" t="s">
        <v>3244</v>
      </c>
      <c r="E335" s="2" t="s">
        <v>5939</v>
      </c>
      <c r="F335" s="2" t="s">
        <v>5940</v>
      </c>
    </row>
    <row r="336" customFormat="false" ht="15.75" hidden="false" customHeight="false" outlineLevel="0" collapsed="false">
      <c r="A336" s="101" t="n">
        <v>44.9589</v>
      </c>
      <c r="B336" s="101" t="n">
        <v>39.8035</v>
      </c>
      <c r="C336" s="79" t="s">
        <v>5941</v>
      </c>
      <c r="D336" s="2" t="s">
        <v>3244</v>
      </c>
      <c r="E336" s="2" t="s">
        <v>5942</v>
      </c>
      <c r="F336" s="2" t="s">
        <v>5943</v>
      </c>
    </row>
    <row r="337" customFormat="false" ht="15.75" hidden="false" customHeight="false" outlineLevel="0" collapsed="false">
      <c r="A337" s="101" t="n">
        <v>44.9474</v>
      </c>
      <c r="B337" s="101" t="n">
        <v>5.603</v>
      </c>
      <c r="C337" s="79" t="s">
        <v>5944</v>
      </c>
      <c r="D337" s="2" t="s">
        <v>3244</v>
      </c>
      <c r="E337" s="2" t="s">
        <v>5945</v>
      </c>
      <c r="F337" s="2" t="s">
        <v>5946</v>
      </c>
    </row>
    <row r="338" customFormat="false" ht="15.75" hidden="false" customHeight="false" outlineLevel="0" collapsed="false">
      <c r="A338" s="101" t="n">
        <v>44.9198</v>
      </c>
      <c r="B338" s="101" t="n">
        <v>48.8646</v>
      </c>
      <c r="C338" s="79" t="s">
        <v>5947</v>
      </c>
      <c r="D338" s="2" t="s">
        <v>2925</v>
      </c>
      <c r="E338" s="2" t="s">
        <v>5948</v>
      </c>
      <c r="F338" s="2" t="s">
        <v>5949</v>
      </c>
    </row>
    <row r="339" customFormat="false" ht="15.75" hidden="false" customHeight="false" outlineLevel="0" collapsed="false">
      <c r="A339" s="101" t="n">
        <v>44.899</v>
      </c>
      <c r="B339" s="101" t="n">
        <v>27.8754</v>
      </c>
      <c r="C339" s="79" t="s">
        <v>5950</v>
      </c>
      <c r="D339" s="2" t="s">
        <v>2925</v>
      </c>
      <c r="E339" s="2" t="s">
        <v>5951</v>
      </c>
      <c r="F339" s="2" t="s">
        <v>5952</v>
      </c>
    </row>
    <row r="340" customFormat="false" ht="15.75" hidden="false" customHeight="false" outlineLevel="0" collapsed="false">
      <c r="A340" s="101" t="n">
        <v>44.6702</v>
      </c>
      <c r="B340" s="101" t="n">
        <v>1.9377</v>
      </c>
      <c r="C340" s="79" t="s">
        <v>5953</v>
      </c>
      <c r="D340" s="2" t="s">
        <v>3244</v>
      </c>
      <c r="E340" s="2" t="s">
        <v>5954</v>
      </c>
      <c r="F340" s="2" t="s">
        <v>5955</v>
      </c>
    </row>
    <row r="341" customFormat="false" ht="15.75" hidden="false" customHeight="false" outlineLevel="0" collapsed="false">
      <c r="A341" s="101" t="n">
        <v>44.6633</v>
      </c>
      <c r="B341" s="101" t="n">
        <v>42.8111</v>
      </c>
      <c r="C341" s="79" t="s">
        <v>5956</v>
      </c>
      <c r="D341" s="2" t="s">
        <v>3244</v>
      </c>
      <c r="E341" s="2" t="s">
        <v>5957</v>
      </c>
      <c r="F341" s="2" t="s">
        <v>5958</v>
      </c>
    </row>
    <row r="342" customFormat="false" ht="15.75" hidden="false" customHeight="false" outlineLevel="0" collapsed="false">
      <c r="A342" s="101" t="n">
        <v>44.6429</v>
      </c>
      <c r="B342" s="101" t="n">
        <v>18.985</v>
      </c>
      <c r="C342" s="79" t="s">
        <v>5959</v>
      </c>
      <c r="D342" s="2" t="s">
        <v>3244</v>
      </c>
      <c r="E342" s="2" t="s">
        <v>5960</v>
      </c>
      <c r="F342" s="2" t="s">
        <v>5961</v>
      </c>
    </row>
    <row r="343" customFormat="false" ht="15.75" hidden="false" customHeight="false" outlineLevel="0" collapsed="false">
      <c r="A343" s="101" t="n">
        <v>44.638</v>
      </c>
      <c r="B343" s="101" t="n">
        <v>54.1427</v>
      </c>
      <c r="C343" s="79" t="s">
        <v>5962</v>
      </c>
      <c r="D343" s="2" t="s">
        <v>2925</v>
      </c>
      <c r="E343" s="2" t="s">
        <v>5963</v>
      </c>
      <c r="F343" s="2" t="s">
        <v>5964</v>
      </c>
    </row>
    <row r="344" customFormat="false" ht="15.75" hidden="false" customHeight="false" outlineLevel="0" collapsed="false">
      <c r="A344" s="101" t="n">
        <v>44.6321</v>
      </c>
      <c r="B344" s="101" t="n">
        <v>6.2635</v>
      </c>
      <c r="C344" s="79" t="s">
        <v>5965</v>
      </c>
      <c r="D344" s="2" t="s">
        <v>3244</v>
      </c>
      <c r="E344" s="2" t="s">
        <v>5966</v>
      </c>
      <c r="F344" s="2" t="s">
        <v>5967</v>
      </c>
    </row>
    <row r="345" customFormat="false" ht="15.75" hidden="false" customHeight="false" outlineLevel="0" collapsed="false">
      <c r="A345" s="101" t="n">
        <v>44.6032</v>
      </c>
      <c r="B345" s="101" t="n">
        <v>14.7532</v>
      </c>
      <c r="C345" s="79" t="s">
        <v>5968</v>
      </c>
      <c r="D345" s="2" t="s">
        <v>3244</v>
      </c>
      <c r="E345" s="2" t="s">
        <v>5969</v>
      </c>
      <c r="F345" s="2" t="s">
        <v>5970</v>
      </c>
    </row>
    <row r="346" customFormat="false" ht="15.75" hidden="false" customHeight="false" outlineLevel="0" collapsed="false">
      <c r="A346" s="101" t="n">
        <v>44.5861</v>
      </c>
      <c r="B346" s="101" t="n">
        <v>9.2454</v>
      </c>
      <c r="C346" s="79" t="s">
        <v>5971</v>
      </c>
      <c r="D346" s="2" t="s">
        <v>3244</v>
      </c>
      <c r="E346" s="2" t="s">
        <v>5972</v>
      </c>
      <c r="F346" s="2" t="s">
        <v>5973</v>
      </c>
    </row>
    <row r="347" customFormat="false" ht="15.75" hidden="false" customHeight="false" outlineLevel="0" collapsed="false">
      <c r="A347" s="101" t="n">
        <v>44.5514</v>
      </c>
      <c r="B347" s="101" t="n">
        <v>0.5009</v>
      </c>
      <c r="C347" s="79" t="s">
        <v>5974</v>
      </c>
      <c r="D347" s="2" t="s">
        <v>3244</v>
      </c>
      <c r="E347" s="2" t="s">
        <v>5975</v>
      </c>
      <c r="F347" s="2" t="s">
        <v>5976</v>
      </c>
    </row>
    <row r="348" customFormat="false" ht="15.75" hidden="false" customHeight="false" outlineLevel="0" collapsed="false">
      <c r="A348" s="101" t="n">
        <v>44.1923</v>
      </c>
      <c r="B348" s="101" t="n">
        <v>8.2978</v>
      </c>
      <c r="C348" s="79" t="s">
        <v>5977</v>
      </c>
      <c r="D348" s="2" t="s">
        <v>2925</v>
      </c>
      <c r="E348" s="2" t="s">
        <v>5978</v>
      </c>
      <c r="F348" s="2" t="s">
        <v>5979</v>
      </c>
    </row>
    <row r="349" customFormat="false" ht="15.75" hidden="false" customHeight="false" outlineLevel="0" collapsed="false">
      <c r="A349" s="101" t="n">
        <v>44.1688</v>
      </c>
      <c r="B349" s="101" t="n">
        <v>21.8769</v>
      </c>
      <c r="C349" s="79" t="s">
        <v>5980</v>
      </c>
      <c r="D349" s="2" t="s">
        <v>3244</v>
      </c>
      <c r="E349" s="2" t="s">
        <v>5981</v>
      </c>
      <c r="F349" s="2" t="s">
        <v>5982</v>
      </c>
    </row>
    <row r="350" customFormat="false" ht="15.75" hidden="false" customHeight="false" outlineLevel="0" collapsed="false">
      <c r="A350" s="101" t="n">
        <v>44.15</v>
      </c>
      <c r="B350" s="101" t="n">
        <v>17.9535</v>
      </c>
      <c r="C350" s="79" t="s">
        <v>5983</v>
      </c>
      <c r="D350" s="2" t="s">
        <v>3244</v>
      </c>
      <c r="E350" s="2" t="s">
        <v>5984</v>
      </c>
      <c r="F350" s="2" t="s">
        <v>5985</v>
      </c>
    </row>
    <row r="351" customFormat="false" ht="15.75" hidden="false" customHeight="false" outlineLevel="0" collapsed="false">
      <c r="A351" s="101" t="n">
        <v>44.0789</v>
      </c>
      <c r="B351" s="101" t="n">
        <v>46.2042</v>
      </c>
      <c r="C351" s="79" t="s">
        <v>5986</v>
      </c>
      <c r="D351" s="2" t="s">
        <v>2925</v>
      </c>
      <c r="E351" s="2" t="s">
        <v>5987</v>
      </c>
      <c r="F351" s="2" t="s">
        <v>5988</v>
      </c>
    </row>
    <row r="352" customFormat="false" ht="15.75" hidden="false" customHeight="false" outlineLevel="0" collapsed="false">
      <c r="A352" s="101" t="n">
        <v>44.0377</v>
      </c>
      <c r="B352" s="101" t="n">
        <v>1.157</v>
      </c>
      <c r="C352" s="79" t="s">
        <v>5989</v>
      </c>
      <c r="D352" s="2" t="s">
        <v>3244</v>
      </c>
      <c r="E352" s="2" t="s">
        <v>5990</v>
      </c>
      <c r="F352" s="2" t="s">
        <v>5991</v>
      </c>
    </row>
    <row r="353" customFormat="false" ht="15.75" hidden="false" customHeight="false" outlineLevel="0" collapsed="false">
      <c r="A353" s="101" t="n">
        <v>43.956</v>
      </c>
      <c r="B353" s="101" t="n">
        <v>37.2563</v>
      </c>
      <c r="C353" s="79" t="s">
        <v>5992</v>
      </c>
      <c r="D353" s="2" t="s">
        <v>3244</v>
      </c>
      <c r="E353" s="2" t="s">
        <v>5993</v>
      </c>
      <c r="F353" s="2" t="s">
        <v>5994</v>
      </c>
    </row>
    <row r="354" customFormat="false" ht="15.75" hidden="false" customHeight="false" outlineLevel="0" collapsed="false">
      <c r="A354" s="101" t="n">
        <v>43.8233</v>
      </c>
      <c r="B354" s="101" t="n">
        <v>53.8093</v>
      </c>
      <c r="C354" s="79" t="s">
        <v>5995</v>
      </c>
      <c r="D354" s="2" t="s">
        <v>3244</v>
      </c>
      <c r="E354" s="2" t="s">
        <v>5996</v>
      </c>
      <c r="F354" s="2" t="s">
        <v>5997</v>
      </c>
    </row>
    <row r="355" customFormat="false" ht="15.75" hidden="false" customHeight="false" outlineLevel="0" collapsed="false">
      <c r="A355" s="101" t="n">
        <v>43.5245</v>
      </c>
      <c r="B355" s="101" t="n">
        <v>68.6064</v>
      </c>
      <c r="C355" s="79" t="s">
        <v>5998</v>
      </c>
      <c r="D355" s="2" t="s">
        <v>3244</v>
      </c>
      <c r="E355" s="2" t="s">
        <v>5999</v>
      </c>
      <c r="F355" s="2" t="s">
        <v>6000</v>
      </c>
    </row>
    <row r="356" customFormat="false" ht="15.75" hidden="false" customHeight="false" outlineLevel="0" collapsed="false">
      <c r="A356" s="101" t="n">
        <v>43.5086</v>
      </c>
      <c r="B356" s="101" t="n">
        <v>22.5186</v>
      </c>
      <c r="C356" s="79" t="s">
        <v>6001</v>
      </c>
      <c r="D356" s="2" t="s">
        <v>3244</v>
      </c>
      <c r="E356" s="2" t="s">
        <v>6002</v>
      </c>
      <c r="F356" s="2" t="s">
        <v>6003</v>
      </c>
    </row>
    <row r="357" customFormat="false" ht="15.75" hidden="false" customHeight="false" outlineLevel="0" collapsed="false">
      <c r="A357" s="101" t="n">
        <v>43.4025</v>
      </c>
      <c r="B357" s="101" t="n">
        <v>28.458</v>
      </c>
      <c r="C357" s="79" t="s">
        <v>6004</v>
      </c>
      <c r="D357" s="2" t="s">
        <v>3244</v>
      </c>
      <c r="E357" s="2" t="s">
        <v>6005</v>
      </c>
      <c r="F357" s="2" t="s">
        <v>6006</v>
      </c>
    </row>
    <row r="358" customFormat="false" ht="15.75" hidden="false" customHeight="false" outlineLevel="0" collapsed="false">
      <c r="A358" s="101" t="n">
        <v>43.2995</v>
      </c>
      <c r="B358" s="101" t="n">
        <v>1.2507</v>
      </c>
      <c r="C358" s="79" t="s">
        <v>6007</v>
      </c>
      <c r="D358" s="2" t="s">
        <v>3244</v>
      </c>
      <c r="E358" s="2" t="s">
        <v>6008</v>
      </c>
      <c r="F358" s="2" t="s">
        <v>6009</v>
      </c>
    </row>
    <row r="359" customFormat="false" ht="15.75" hidden="false" customHeight="false" outlineLevel="0" collapsed="false">
      <c r="A359" s="101" t="n">
        <v>43.246</v>
      </c>
      <c r="B359" s="101" t="n">
        <v>3.9518</v>
      </c>
      <c r="C359" s="79" t="s">
        <v>6010</v>
      </c>
      <c r="D359" s="2" t="s">
        <v>3244</v>
      </c>
      <c r="E359" s="2" t="s">
        <v>6011</v>
      </c>
      <c r="F359" s="2" t="s">
        <v>6012</v>
      </c>
    </row>
    <row r="360" customFormat="false" ht="15.75" hidden="false" customHeight="false" outlineLevel="0" collapsed="false">
      <c r="A360" s="101" t="n">
        <v>43.1702</v>
      </c>
      <c r="B360" s="101" t="n">
        <v>66.9385</v>
      </c>
      <c r="C360" s="79" t="s">
        <v>6013</v>
      </c>
      <c r="D360" s="2" t="s">
        <v>3244</v>
      </c>
      <c r="E360" s="2" t="s">
        <v>6014</v>
      </c>
      <c r="F360" s="2" t="s">
        <v>6015</v>
      </c>
    </row>
    <row r="361" customFormat="false" ht="15.75" hidden="false" customHeight="false" outlineLevel="0" collapsed="false">
      <c r="A361" s="101" t="n">
        <v>43.0329</v>
      </c>
      <c r="B361" s="101" t="n">
        <v>14.4397</v>
      </c>
      <c r="C361" s="79" t="s">
        <v>6016</v>
      </c>
      <c r="D361" s="2" t="s">
        <v>3244</v>
      </c>
      <c r="E361" s="2" t="s">
        <v>6017</v>
      </c>
      <c r="F361" s="2" t="s">
        <v>6018</v>
      </c>
    </row>
    <row r="362" customFormat="false" ht="15.75" hidden="false" customHeight="false" outlineLevel="0" collapsed="false">
      <c r="A362" s="101" t="n">
        <v>42.9131</v>
      </c>
      <c r="B362" s="101" t="n">
        <v>56.7581</v>
      </c>
      <c r="C362" s="79" t="s">
        <v>6019</v>
      </c>
      <c r="D362" s="2" t="s">
        <v>3244</v>
      </c>
      <c r="E362" s="2" t="s">
        <v>6020</v>
      </c>
      <c r="F362" s="2" t="s">
        <v>6021</v>
      </c>
    </row>
    <row r="363" customFormat="false" ht="15.75" hidden="false" customHeight="false" outlineLevel="0" collapsed="false">
      <c r="A363" s="101" t="n">
        <v>42.6193</v>
      </c>
      <c r="B363" s="101" t="n">
        <v>5.135</v>
      </c>
      <c r="C363" s="79" t="s">
        <v>6022</v>
      </c>
      <c r="D363" s="2" t="s">
        <v>2925</v>
      </c>
      <c r="E363" s="2" t="s">
        <v>6023</v>
      </c>
      <c r="F363" s="2" t="s">
        <v>6024</v>
      </c>
    </row>
    <row r="364" customFormat="false" ht="15.75" hidden="false" customHeight="false" outlineLevel="0" collapsed="false">
      <c r="A364" s="101" t="n">
        <v>42.3711</v>
      </c>
      <c r="B364" s="101" t="n">
        <v>37.2964</v>
      </c>
      <c r="C364" s="79" t="s">
        <v>6025</v>
      </c>
      <c r="D364" s="2" t="s">
        <v>2925</v>
      </c>
      <c r="E364" s="2" t="s">
        <v>6026</v>
      </c>
      <c r="F364" s="2" t="s">
        <v>6027</v>
      </c>
    </row>
    <row r="365" customFormat="false" ht="15.75" hidden="false" customHeight="false" outlineLevel="0" collapsed="false">
      <c r="A365" s="101" t="n">
        <v>42.3405</v>
      </c>
      <c r="B365" s="101" t="n">
        <v>22.3296</v>
      </c>
      <c r="C365" s="79" t="s">
        <v>6028</v>
      </c>
      <c r="D365" s="2" t="s">
        <v>3244</v>
      </c>
      <c r="E365" s="2" t="s">
        <v>6029</v>
      </c>
      <c r="F365" s="2" t="s">
        <v>6030</v>
      </c>
    </row>
    <row r="366" customFormat="false" ht="15.75" hidden="false" customHeight="false" outlineLevel="0" collapsed="false">
      <c r="A366" s="101" t="n">
        <v>42.3377</v>
      </c>
      <c r="B366" s="101" t="n">
        <v>77.3655</v>
      </c>
      <c r="C366" s="79" t="s">
        <v>6031</v>
      </c>
      <c r="D366" s="2" t="s">
        <v>3244</v>
      </c>
      <c r="E366" s="2" t="s">
        <v>6032</v>
      </c>
      <c r="F366" s="2" t="s">
        <v>6033</v>
      </c>
    </row>
    <row r="367" customFormat="false" ht="15.75" hidden="false" customHeight="false" outlineLevel="0" collapsed="false">
      <c r="A367" s="101" t="n">
        <v>42.2077</v>
      </c>
      <c r="B367" s="101" t="n">
        <v>28.7761</v>
      </c>
      <c r="C367" s="79" t="s">
        <v>6034</v>
      </c>
      <c r="D367" s="2" t="s">
        <v>3244</v>
      </c>
      <c r="E367" s="2" t="s">
        <v>6035</v>
      </c>
      <c r="F367" s="2" t="s">
        <v>6036</v>
      </c>
    </row>
    <row r="368" customFormat="false" ht="15.75" hidden="false" customHeight="false" outlineLevel="0" collapsed="false">
      <c r="A368" s="101" t="n">
        <v>41.9285</v>
      </c>
      <c r="B368" s="101" t="n">
        <v>3.5315</v>
      </c>
      <c r="C368" s="79" t="s">
        <v>6037</v>
      </c>
      <c r="D368" s="2" t="s">
        <v>3244</v>
      </c>
      <c r="E368" s="2" t="s">
        <v>6038</v>
      </c>
      <c r="F368" s="2" t="s">
        <v>6039</v>
      </c>
    </row>
    <row r="369" customFormat="false" ht="15.75" hidden="false" customHeight="false" outlineLevel="0" collapsed="false">
      <c r="A369" s="101" t="n">
        <v>41.8613</v>
      </c>
      <c r="B369" s="101" t="n">
        <v>26.0031</v>
      </c>
      <c r="C369" s="79" t="s">
        <v>6040</v>
      </c>
      <c r="D369" s="2" t="s">
        <v>3244</v>
      </c>
      <c r="E369" s="2" t="s">
        <v>6041</v>
      </c>
      <c r="F369" s="2" t="s">
        <v>6042</v>
      </c>
    </row>
    <row r="370" customFormat="false" ht="15.75" hidden="false" customHeight="false" outlineLevel="0" collapsed="false">
      <c r="A370" s="101" t="n">
        <v>41.685</v>
      </c>
      <c r="B370" s="101" t="n">
        <v>30.176</v>
      </c>
      <c r="C370" s="79" t="s">
        <v>6043</v>
      </c>
      <c r="D370" s="2" t="s">
        <v>3244</v>
      </c>
      <c r="E370" s="2" t="s">
        <v>6044</v>
      </c>
      <c r="F370" s="2" t="s">
        <v>6045</v>
      </c>
    </row>
    <row r="371" customFormat="false" ht="15.75" hidden="false" customHeight="false" outlineLevel="0" collapsed="false">
      <c r="A371" s="101" t="n">
        <v>41.6727</v>
      </c>
      <c r="B371" s="101" t="n">
        <v>8.3674</v>
      </c>
      <c r="C371" s="79" t="s">
        <v>6046</v>
      </c>
      <c r="D371" s="2" t="s">
        <v>3244</v>
      </c>
      <c r="E371" s="2" t="s">
        <v>6047</v>
      </c>
      <c r="F371" s="2" t="s">
        <v>6048</v>
      </c>
    </row>
    <row r="372" customFormat="false" ht="15.75" hidden="false" customHeight="false" outlineLevel="0" collapsed="false">
      <c r="A372" s="101" t="n">
        <v>41.3927</v>
      </c>
      <c r="B372" s="101" t="n">
        <v>42.3365</v>
      </c>
      <c r="C372" s="79" t="s">
        <v>6049</v>
      </c>
      <c r="D372" s="2" t="s">
        <v>3244</v>
      </c>
      <c r="E372" s="2" t="s">
        <v>6050</v>
      </c>
      <c r="F372" s="2" t="s">
        <v>6051</v>
      </c>
    </row>
    <row r="373" customFormat="false" ht="15.75" hidden="false" customHeight="false" outlineLevel="0" collapsed="false">
      <c r="A373" s="101" t="n">
        <v>41.0439</v>
      </c>
      <c r="B373" s="101" t="n">
        <v>22.6474</v>
      </c>
      <c r="C373" s="79" t="s">
        <v>6052</v>
      </c>
      <c r="D373" s="2" t="s">
        <v>2837</v>
      </c>
      <c r="E373" s="2" t="s">
        <v>6053</v>
      </c>
      <c r="F373" s="2" t="s">
        <v>6054</v>
      </c>
    </row>
    <row r="374" customFormat="false" ht="15.75" hidden="false" customHeight="false" outlineLevel="0" collapsed="false">
      <c r="A374" s="101" t="n">
        <v>40.9874</v>
      </c>
      <c r="B374" s="101" t="n">
        <v>66.5961</v>
      </c>
      <c r="C374" s="79" t="s">
        <v>6055</v>
      </c>
      <c r="D374" s="2" t="s">
        <v>2925</v>
      </c>
      <c r="E374" s="2" t="s">
        <v>6056</v>
      </c>
      <c r="F374" s="2" t="s">
        <v>6057</v>
      </c>
    </row>
    <row r="375" customFormat="false" ht="15.75" hidden="false" customHeight="false" outlineLevel="0" collapsed="false">
      <c r="A375" s="101" t="n">
        <v>40.9103</v>
      </c>
      <c r="B375" s="101" t="n">
        <v>37.3684</v>
      </c>
      <c r="C375" s="79" t="s">
        <v>6058</v>
      </c>
      <c r="D375" s="2" t="s">
        <v>3244</v>
      </c>
      <c r="E375" s="2" t="s">
        <v>6059</v>
      </c>
      <c r="F375" s="2" t="s">
        <v>6060</v>
      </c>
    </row>
    <row r="376" customFormat="false" ht="15.75" hidden="false" customHeight="false" outlineLevel="0" collapsed="false">
      <c r="A376" s="101" t="n">
        <v>40.9056</v>
      </c>
      <c r="B376" s="101" t="n">
        <v>61.5152</v>
      </c>
      <c r="C376" s="79" t="s">
        <v>6061</v>
      </c>
      <c r="D376" s="2" t="s">
        <v>3244</v>
      </c>
      <c r="E376" s="2" t="s">
        <v>6062</v>
      </c>
      <c r="F376" s="2" t="s">
        <v>6063</v>
      </c>
    </row>
    <row r="377" customFormat="false" ht="15.75" hidden="false" customHeight="false" outlineLevel="0" collapsed="false">
      <c r="A377" s="101" t="n">
        <v>40.8587</v>
      </c>
      <c r="B377" s="101" t="n">
        <v>3.711</v>
      </c>
      <c r="C377" s="79" t="s">
        <v>6064</v>
      </c>
      <c r="D377" s="2" t="s">
        <v>3244</v>
      </c>
      <c r="E377" s="2" t="s">
        <v>6065</v>
      </c>
      <c r="F377" s="2" t="s">
        <v>6066</v>
      </c>
    </row>
    <row r="378" customFormat="false" ht="15.75" hidden="false" customHeight="false" outlineLevel="0" collapsed="false">
      <c r="A378" s="101" t="n">
        <v>40.7952</v>
      </c>
      <c r="B378" s="101" t="n">
        <v>53.7228</v>
      </c>
      <c r="C378" s="79" t="s">
        <v>6067</v>
      </c>
      <c r="D378" s="2" t="s">
        <v>3244</v>
      </c>
      <c r="E378" s="2" t="s">
        <v>6068</v>
      </c>
      <c r="F378" s="2" t="s">
        <v>6069</v>
      </c>
    </row>
    <row r="379" customFormat="false" ht="15.75" hidden="false" customHeight="false" outlineLevel="0" collapsed="false">
      <c r="A379" s="101" t="n">
        <v>40.7378</v>
      </c>
      <c r="B379" s="101" t="n">
        <v>49.8785</v>
      </c>
      <c r="C379" s="79" t="s">
        <v>6070</v>
      </c>
      <c r="D379" s="2" t="s">
        <v>2925</v>
      </c>
      <c r="E379" s="2" t="s">
        <v>6071</v>
      </c>
      <c r="F379" s="2" t="s">
        <v>6072</v>
      </c>
    </row>
    <row r="380" customFormat="false" ht="15.75" hidden="false" customHeight="false" outlineLevel="0" collapsed="false">
      <c r="A380" s="101" t="n">
        <v>40.7229</v>
      </c>
      <c r="B380" s="101" t="n">
        <v>51.0147</v>
      </c>
      <c r="C380" s="79" t="s">
        <v>6073</v>
      </c>
      <c r="D380" s="2" t="s">
        <v>3244</v>
      </c>
      <c r="E380" s="2" t="s">
        <v>6074</v>
      </c>
      <c r="F380" s="2" t="s">
        <v>6075</v>
      </c>
    </row>
    <row r="381" customFormat="false" ht="15.75" hidden="false" customHeight="false" outlineLevel="0" collapsed="false">
      <c r="A381" s="101" t="n">
        <v>40.6582</v>
      </c>
      <c r="B381" s="101" t="n">
        <v>9.27</v>
      </c>
      <c r="C381" s="79" t="s">
        <v>6076</v>
      </c>
      <c r="D381" s="2" t="s">
        <v>3244</v>
      </c>
      <c r="E381" s="2" t="s">
        <v>6077</v>
      </c>
      <c r="F381" s="2" t="s">
        <v>6078</v>
      </c>
    </row>
    <row r="382" customFormat="false" ht="15.75" hidden="false" customHeight="false" outlineLevel="0" collapsed="false">
      <c r="A382" s="101" t="n">
        <v>40.6262</v>
      </c>
      <c r="B382" s="101" t="n">
        <v>8.3024</v>
      </c>
      <c r="C382" s="79" t="s">
        <v>6079</v>
      </c>
      <c r="D382" s="2" t="s">
        <v>3244</v>
      </c>
      <c r="E382" s="2" t="s">
        <v>6080</v>
      </c>
      <c r="F382" s="2" t="s">
        <v>6081</v>
      </c>
    </row>
    <row r="383" customFormat="false" ht="15.75" hidden="false" customHeight="false" outlineLevel="0" collapsed="false">
      <c r="A383" s="101" t="n">
        <v>40.5459</v>
      </c>
      <c r="B383" s="101" t="n">
        <v>20.2404</v>
      </c>
      <c r="C383" s="79" t="s">
        <v>6082</v>
      </c>
      <c r="D383" s="2" t="s">
        <v>3244</v>
      </c>
      <c r="E383" s="2" t="s">
        <v>6083</v>
      </c>
      <c r="F383" s="2" t="s">
        <v>6084</v>
      </c>
    </row>
    <row r="384" customFormat="false" ht="15.75" hidden="false" customHeight="false" outlineLevel="0" collapsed="false">
      <c r="A384" s="101" t="n">
        <v>40.2913</v>
      </c>
      <c r="B384" s="101" t="n">
        <v>1.0198</v>
      </c>
      <c r="C384" s="79" t="s">
        <v>6085</v>
      </c>
      <c r="D384" s="2" t="s">
        <v>3244</v>
      </c>
      <c r="E384" s="2" t="s">
        <v>6086</v>
      </c>
      <c r="F384" s="2" t="s">
        <v>6087</v>
      </c>
    </row>
    <row r="385" customFormat="false" ht="15.75" hidden="false" customHeight="false" outlineLevel="0" collapsed="false">
      <c r="A385" s="101" t="n">
        <v>39.9727</v>
      </c>
      <c r="B385" s="101" t="n">
        <v>1.4207</v>
      </c>
      <c r="C385" s="79" t="s">
        <v>6088</v>
      </c>
      <c r="D385" s="2" t="s">
        <v>3244</v>
      </c>
      <c r="E385" s="2" t="s">
        <v>6089</v>
      </c>
      <c r="F385" s="2" t="s">
        <v>6090</v>
      </c>
    </row>
    <row r="386" customFormat="false" ht="15.75" hidden="false" customHeight="false" outlineLevel="0" collapsed="false">
      <c r="A386" s="101" t="n">
        <v>39.8646</v>
      </c>
      <c r="B386" s="101" t="n">
        <v>80.1898</v>
      </c>
      <c r="C386" s="79" t="s">
        <v>6091</v>
      </c>
      <c r="D386" s="2" t="s">
        <v>3244</v>
      </c>
      <c r="E386" s="2" t="s">
        <v>6092</v>
      </c>
      <c r="F386" s="2" t="s">
        <v>6093</v>
      </c>
    </row>
    <row r="387" customFormat="false" ht="15.75" hidden="false" customHeight="false" outlineLevel="0" collapsed="false">
      <c r="A387" s="101" t="n">
        <v>39.8539</v>
      </c>
      <c r="B387" s="101" t="n">
        <v>40.129</v>
      </c>
      <c r="C387" s="79" t="s">
        <v>6094</v>
      </c>
      <c r="D387" s="2" t="s">
        <v>2837</v>
      </c>
      <c r="E387" s="2" t="s">
        <v>6095</v>
      </c>
      <c r="F387" s="2" t="s">
        <v>6096</v>
      </c>
    </row>
    <row r="388" customFormat="false" ht="15.75" hidden="false" customHeight="false" outlineLevel="0" collapsed="false">
      <c r="A388" s="101" t="n">
        <v>39.6767</v>
      </c>
      <c r="B388" s="101" t="n">
        <v>39.8662</v>
      </c>
      <c r="C388" s="79" t="s">
        <v>6097</v>
      </c>
      <c r="D388" s="2" t="s">
        <v>3244</v>
      </c>
      <c r="E388" s="2" t="s">
        <v>6098</v>
      </c>
      <c r="F388" s="2" t="s">
        <v>6099</v>
      </c>
    </row>
    <row r="389" customFormat="false" ht="15.75" hidden="false" customHeight="false" outlineLevel="0" collapsed="false">
      <c r="A389" s="101" t="n">
        <v>39.5378</v>
      </c>
      <c r="B389" s="101" t="n">
        <v>31.7034</v>
      </c>
      <c r="C389" s="79" t="s">
        <v>6100</v>
      </c>
      <c r="D389" s="2" t="s">
        <v>3244</v>
      </c>
      <c r="E389" s="2" t="s">
        <v>6101</v>
      </c>
      <c r="F389" s="2" t="s">
        <v>6102</v>
      </c>
    </row>
    <row r="390" customFormat="false" ht="15.75" hidden="false" customHeight="false" outlineLevel="0" collapsed="false">
      <c r="A390" s="101" t="n">
        <v>39.4071</v>
      </c>
      <c r="B390" s="101" t="n">
        <v>23.9164</v>
      </c>
      <c r="C390" s="79" t="s">
        <v>6103</v>
      </c>
      <c r="D390" s="2" t="s">
        <v>3244</v>
      </c>
      <c r="E390" s="2" t="s">
        <v>6104</v>
      </c>
      <c r="F390" s="2" t="s">
        <v>6105</v>
      </c>
    </row>
    <row r="391" customFormat="false" ht="15.75" hidden="false" customHeight="false" outlineLevel="0" collapsed="false">
      <c r="A391" s="101" t="n">
        <v>39.1422</v>
      </c>
      <c r="B391" s="101" t="n">
        <v>38.8353</v>
      </c>
      <c r="C391" s="79" t="s">
        <v>6106</v>
      </c>
      <c r="D391" s="2" t="s">
        <v>3244</v>
      </c>
      <c r="E391" s="2" t="s">
        <v>6107</v>
      </c>
      <c r="F391" s="2" t="s">
        <v>6108</v>
      </c>
    </row>
    <row r="392" customFormat="false" ht="15.75" hidden="false" customHeight="false" outlineLevel="0" collapsed="false">
      <c r="A392" s="101" t="n">
        <v>38.9901</v>
      </c>
      <c r="B392" s="101" t="n">
        <v>16.8022</v>
      </c>
      <c r="C392" s="79" t="s">
        <v>6109</v>
      </c>
      <c r="D392" s="2" t="s">
        <v>3244</v>
      </c>
      <c r="E392" s="2" t="s">
        <v>6110</v>
      </c>
      <c r="F392" s="2" t="s">
        <v>6111</v>
      </c>
    </row>
    <row r="393" customFormat="false" ht="15.75" hidden="false" customHeight="false" outlineLevel="0" collapsed="false">
      <c r="A393" s="101" t="n">
        <v>38.6428</v>
      </c>
      <c r="B393" s="101" t="n">
        <v>37.9854</v>
      </c>
      <c r="C393" s="79" t="s">
        <v>6112</v>
      </c>
      <c r="D393" s="2" t="s">
        <v>3244</v>
      </c>
      <c r="E393" s="2" t="s">
        <v>6113</v>
      </c>
      <c r="F393" s="2" t="s">
        <v>6114</v>
      </c>
    </row>
    <row r="394" customFormat="false" ht="15.75" hidden="false" customHeight="false" outlineLevel="0" collapsed="false">
      <c r="A394" s="101" t="n">
        <v>38.549</v>
      </c>
      <c r="B394" s="101" t="n">
        <v>56.4607</v>
      </c>
      <c r="C394" s="79" t="s">
        <v>6115</v>
      </c>
      <c r="D394" s="2" t="s">
        <v>3244</v>
      </c>
      <c r="E394" s="2" t="s">
        <v>6116</v>
      </c>
      <c r="F394" s="2" t="s">
        <v>6117</v>
      </c>
    </row>
    <row r="395" customFormat="false" ht="15.75" hidden="false" customHeight="false" outlineLevel="0" collapsed="false">
      <c r="A395" s="101" t="n">
        <v>38.5345</v>
      </c>
      <c r="B395" s="101" t="n">
        <v>22.9952</v>
      </c>
      <c r="C395" s="79" t="s">
        <v>6118</v>
      </c>
      <c r="D395" s="2" t="s">
        <v>2925</v>
      </c>
      <c r="E395" s="2" t="s">
        <v>6119</v>
      </c>
      <c r="F395" s="2" t="s">
        <v>6120</v>
      </c>
    </row>
    <row r="396" customFormat="false" ht="15.75" hidden="false" customHeight="false" outlineLevel="0" collapsed="false">
      <c r="A396" s="101" t="n">
        <v>38.4609</v>
      </c>
      <c r="B396" s="101" t="n">
        <v>3.4644</v>
      </c>
      <c r="C396" s="79" t="s">
        <v>6121</v>
      </c>
      <c r="D396" s="2" t="s">
        <v>3244</v>
      </c>
      <c r="E396" s="2" t="s">
        <v>6122</v>
      </c>
      <c r="F396" s="2" t="s">
        <v>6123</v>
      </c>
    </row>
    <row r="397" customFormat="false" ht="15.75" hidden="false" customHeight="false" outlineLevel="0" collapsed="false">
      <c r="A397" s="101" t="n">
        <v>38.3882</v>
      </c>
      <c r="B397" s="101" t="n">
        <v>40.8265</v>
      </c>
      <c r="C397" s="79" t="s">
        <v>6124</v>
      </c>
      <c r="D397" s="2" t="s">
        <v>2925</v>
      </c>
      <c r="E397" s="2" t="s">
        <v>6125</v>
      </c>
      <c r="F397" s="2" t="s">
        <v>6126</v>
      </c>
    </row>
    <row r="398" customFormat="false" ht="15.75" hidden="false" customHeight="false" outlineLevel="0" collapsed="false">
      <c r="A398" s="101" t="n">
        <v>38.3375</v>
      </c>
      <c r="B398" s="101" t="n">
        <v>18.2807</v>
      </c>
      <c r="C398" s="79" t="s">
        <v>6127</v>
      </c>
      <c r="D398" s="2" t="s">
        <v>3244</v>
      </c>
      <c r="E398" s="2" t="s">
        <v>6128</v>
      </c>
      <c r="F398" s="2" t="s">
        <v>6129</v>
      </c>
    </row>
    <row r="399" customFormat="false" ht="15.75" hidden="false" customHeight="false" outlineLevel="0" collapsed="false">
      <c r="A399" s="101" t="n">
        <v>38.2322</v>
      </c>
      <c r="B399" s="101" t="n">
        <v>17.6467</v>
      </c>
      <c r="C399" s="79" t="s">
        <v>6130</v>
      </c>
      <c r="D399" s="2" t="s">
        <v>3244</v>
      </c>
      <c r="E399" s="2" t="s">
        <v>6131</v>
      </c>
      <c r="F399" s="2" t="s">
        <v>6132</v>
      </c>
    </row>
    <row r="400" customFormat="false" ht="15.75" hidden="false" customHeight="false" outlineLevel="0" collapsed="false">
      <c r="A400" s="101" t="n">
        <v>38.124</v>
      </c>
      <c r="B400" s="101" t="n">
        <v>25.4111</v>
      </c>
      <c r="C400" s="79" t="s">
        <v>6133</v>
      </c>
      <c r="D400" s="2" t="s">
        <v>2837</v>
      </c>
      <c r="E400" s="2" t="s">
        <v>6134</v>
      </c>
      <c r="F400" s="2" t="s">
        <v>6135</v>
      </c>
    </row>
    <row r="401" customFormat="false" ht="15.75" hidden="false" customHeight="false" outlineLevel="0" collapsed="false">
      <c r="A401" s="101" t="n">
        <v>38.1203</v>
      </c>
      <c r="B401" s="101" t="n">
        <v>28.7942</v>
      </c>
      <c r="C401" s="79" t="s">
        <v>6136</v>
      </c>
      <c r="D401" s="2" t="s">
        <v>3244</v>
      </c>
      <c r="E401" s="2" t="s">
        <v>6137</v>
      </c>
      <c r="F401" s="2" t="s">
        <v>6138</v>
      </c>
    </row>
    <row r="402" customFormat="false" ht="15.75" hidden="false" customHeight="false" outlineLevel="0" collapsed="false">
      <c r="A402" s="101" t="n">
        <v>38.0563</v>
      </c>
      <c r="B402" s="101" t="n">
        <v>2.3879</v>
      </c>
      <c r="C402" s="79" t="s">
        <v>6139</v>
      </c>
      <c r="D402" s="2" t="s">
        <v>3244</v>
      </c>
      <c r="E402" s="2" t="s">
        <v>6140</v>
      </c>
      <c r="F402" s="2" t="s">
        <v>6141</v>
      </c>
    </row>
    <row r="403" customFormat="false" ht="15.75" hidden="false" customHeight="false" outlineLevel="0" collapsed="false">
      <c r="A403" s="101" t="n">
        <v>37.9699</v>
      </c>
      <c r="B403" s="101" t="n">
        <v>24.2043</v>
      </c>
      <c r="C403" s="79" t="s">
        <v>6142</v>
      </c>
      <c r="D403" s="2" t="s">
        <v>3244</v>
      </c>
      <c r="E403" s="2" t="s">
        <v>6143</v>
      </c>
      <c r="F403" s="2" t="s">
        <v>6144</v>
      </c>
    </row>
    <row r="404" customFormat="false" ht="15.75" hidden="false" customHeight="false" outlineLevel="0" collapsed="false">
      <c r="A404" s="101" t="n">
        <v>37.8965</v>
      </c>
      <c r="B404" s="101" t="n">
        <v>35.6433</v>
      </c>
      <c r="C404" s="79" t="s">
        <v>6145</v>
      </c>
      <c r="D404" s="2" t="s">
        <v>3244</v>
      </c>
      <c r="E404" s="2" t="s">
        <v>6146</v>
      </c>
      <c r="F404" s="2" t="s">
        <v>6147</v>
      </c>
    </row>
    <row r="405" customFormat="false" ht="15.75" hidden="false" customHeight="false" outlineLevel="0" collapsed="false">
      <c r="A405" s="101" t="n">
        <v>37.8647</v>
      </c>
      <c r="B405" s="101" t="n">
        <v>8.0151</v>
      </c>
      <c r="C405" s="79" t="s">
        <v>6148</v>
      </c>
      <c r="D405" s="2" t="s">
        <v>2837</v>
      </c>
      <c r="E405" s="2" t="s">
        <v>6149</v>
      </c>
      <c r="F405" s="2" t="s">
        <v>6150</v>
      </c>
    </row>
    <row r="406" customFormat="false" ht="15.75" hidden="false" customHeight="false" outlineLevel="0" collapsed="false">
      <c r="A406" s="101" t="n">
        <v>37.7735</v>
      </c>
      <c r="B406" s="101" t="n">
        <v>34.7037</v>
      </c>
      <c r="C406" s="79" t="s">
        <v>6151</v>
      </c>
      <c r="D406" s="2" t="s">
        <v>2837</v>
      </c>
      <c r="E406" s="2" t="s">
        <v>6152</v>
      </c>
      <c r="F406" s="2" t="s">
        <v>6153</v>
      </c>
    </row>
    <row r="407" customFormat="false" ht="15.75" hidden="false" customHeight="false" outlineLevel="0" collapsed="false">
      <c r="A407" s="101" t="n">
        <v>37.7501</v>
      </c>
      <c r="B407" s="101" t="n">
        <v>8.2608</v>
      </c>
      <c r="C407" s="79" t="s">
        <v>6154</v>
      </c>
      <c r="D407" s="2" t="s">
        <v>3244</v>
      </c>
      <c r="E407" s="2" t="s">
        <v>6155</v>
      </c>
      <c r="F407" s="2" t="s">
        <v>6156</v>
      </c>
    </row>
    <row r="408" customFormat="false" ht="15.75" hidden="false" customHeight="false" outlineLevel="0" collapsed="false">
      <c r="A408" s="101" t="n">
        <v>37.6014</v>
      </c>
      <c r="B408" s="101" t="n">
        <v>22.2495</v>
      </c>
      <c r="C408" s="79" t="s">
        <v>6157</v>
      </c>
      <c r="D408" s="2" t="s">
        <v>3244</v>
      </c>
      <c r="E408" s="2" t="s">
        <v>6158</v>
      </c>
      <c r="F408" s="2" t="s">
        <v>6159</v>
      </c>
    </row>
    <row r="409" customFormat="false" ht="15.75" hidden="false" customHeight="false" outlineLevel="0" collapsed="false">
      <c r="A409" s="101" t="n">
        <v>37.5639</v>
      </c>
      <c r="B409" s="101" t="n">
        <v>20.0775</v>
      </c>
      <c r="C409" s="79" t="s">
        <v>6160</v>
      </c>
      <c r="D409" s="2" t="s">
        <v>3244</v>
      </c>
      <c r="E409" s="2" t="s">
        <v>6161</v>
      </c>
      <c r="F409" s="2" t="s">
        <v>6162</v>
      </c>
    </row>
    <row r="410" customFormat="false" ht="15.75" hidden="false" customHeight="false" outlineLevel="0" collapsed="false">
      <c r="A410" s="101" t="n">
        <v>37.5545</v>
      </c>
      <c r="B410" s="101" t="n">
        <v>24.7223</v>
      </c>
      <c r="C410" s="79" t="s">
        <v>6163</v>
      </c>
      <c r="D410" s="2" t="s">
        <v>3244</v>
      </c>
      <c r="E410" s="2" t="s">
        <v>6164</v>
      </c>
      <c r="F410" s="2" t="s">
        <v>6165</v>
      </c>
    </row>
    <row r="411" customFormat="false" ht="15.75" hidden="false" customHeight="false" outlineLevel="0" collapsed="false">
      <c r="A411" s="101" t="n">
        <v>37.5334</v>
      </c>
      <c r="B411" s="101" t="n">
        <v>9.367</v>
      </c>
      <c r="C411" s="79" t="s">
        <v>6166</v>
      </c>
      <c r="D411" s="2" t="s">
        <v>3244</v>
      </c>
      <c r="E411" s="2" t="s">
        <v>6167</v>
      </c>
      <c r="F411" s="2" t="s">
        <v>6168</v>
      </c>
    </row>
    <row r="412" customFormat="false" ht="15.75" hidden="false" customHeight="false" outlineLevel="0" collapsed="false">
      <c r="A412" s="101" t="n">
        <v>37.5275</v>
      </c>
      <c r="B412" s="101" t="n">
        <v>70.2456</v>
      </c>
      <c r="C412" s="79" t="s">
        <v>6169</v>
      </c>
      <c r="D412" s="2" t="s">
        <v>3244</v>
      </c>
      <c r="E412" s="2" t="s">
        <v>6170</v>
      </c>
      <c r="F412" s="2" t="s">
        <v>6171</v>
      </c>
    </row>
    <row r="413" customFormat="false" ht="15.75" hidden="false" customHeight="false" outlineLevel="0" collapsed="false">
      <c r="A413" s="101" t="n">
        <v>37.3757</v>
      </c>
      <c r="B413" s="101" t="n">
        <v>19.5252</v>
      </c>
      <c r="C413" s="79" t="s">
        <v>6172</v>
      </c>
      <c r="D413" s="2" t="s">
        <v>3244</v>
      </c>
      <c r="E413" s="2" t="s">
        <v>6173</v>
      </c>
      <c r="F413" s="2" t="s">
        <v>6174</v>
      </c>
    </row>
    <row r="414" customFormat="false" ht="15.75" hidden="false" customHeight="false" outlineLevel="0" collapsed="false">
      <c r="A414" s="101" t="n">
        <v>37.1834</v>
      </c>
      <c r="B414" s="101" t="n">
        <v>45.7047</v>
      </c>
      <c r="C414" s="79" t="s">
        <v>6175</v>
      </c>
      <c r="D414" s="2" t="s">
        <v>3244</v>
      </c>
      <c r="E414" s="2" t="s">
        <v>6176</v>
      </c>
      <c r="F414" s="2" t="s">
        <v>6177</v>
      </c>
    </row>
    <row r="415" customFormat="false" ht="15.75" hidden="false" customHeight="false" outlineLevel="0" collapsed="false">
      <c r="A415" s="101" t="n">
        <v>37.1099</v>
      </c>
      <c r="B415" s="101" t="n">
        <v>46.5822</v>
      </c>
      <c r="C415" s="79" t="s">
        <v>6178</v>
      </c>
      <c r="D415" s="2" t="s">
        <v>3244</v>
      </c>
      <c r="E415" s="2" t="s">
        <v>6179</v>
      </c>
      <c r="F415" s="2" t="s">
        <v>6180</v>
      </c>
    </row>
    <row r="416" customFormat="false" ht="15.75" hidden="false" customHeight="false" outlineLevel="0" collapsed="false">
      <c r="A416" s="101" t="n">
        <v>37.1052</v>
      </c>
      <c r="B416" s="101" t="n">
        <v>66.3629</v>
      </c>
      <c r="C416" s="79" t="s">
        <v>6181</v>
      </c>
      <c r="D416" s="2" t="s">
        <v>3244</v>
      </c>
      <c r="E416" s="2" t="s">
        <v>6182</v>
      </c>
      <c r="F416" s="2" t="s">
        <v>6183</v>
      </c>
    </row>
    <row r="417" customFormat="false" ht="15.75" hidden="false" customHeight="false" outlineLevel="0" collapsed="false">
      <c r="A417" s="101" t="n">
        <v>36.718</v>
      </c>
      <c r="B417" s="101" t="n">
        <v>37.0168</v>
      </c>
      <c r="C417" s="79" t="s">
        <v>6184</v>
      </c>
      <c r="D417" s="2" t="s">
        <v>3244</v>
      </c>
      <c r="E417" s="2" t="s">
        <v>6185</v>
      </c>
      <c r="F417" s="2" t="s">
        <v>6186</v>
      </c>
    </row>
    <row r="418" customFormat="false" ht="15.75" hidden="false" customHeight="false" outlineLevel="0" collapsed="false">
      <c r="A418" s="101" t="n">
        <v>36.6447</v>
      </c>
      <c r="B418" s="101" t="n">
        <v>11.8073</v>
      </c>
      <c r="C418" s="79" t="s">
        <v>6187</v>
      </c>
      <c r="D418" s="2" t="s">
        <v>3244</v>
      </c>
      <c r="E418" s="2" t="s">
        <v>6188</v>
      </c>
      <c r="F418" s="2" t="s">
        <v>6189</v>
      </c>
    </row>
    <row r="419" customFormat="false" ht="15.75" hidden="false" customHeight="false" outlineLevel="0" collapsed="false">
      <c r="A419" s="101" t="n">
        <v>36.6351</v>
      </c>
      <c r="B419" s="101" t="n">
        <v>23.8041</v>
      </c>
      <c r="C419" s="79" t="s">
        <v>6190</v>
      </c>
      <c r="D419" s="2" t="s">
        <v>3244</v>
      </c>
      <c r="E419" s="2" t="s">
        <v>6191</v>
      </c>
      <c r="F419" s="2" t="s">
        <v>6192</v>
      </c>
    </row>
    <row r="420" customFormat="false" ht="15.75" hidden="false" customHeight="false" outlineLevel="0" collapsed="false">
      <c r="A420" s="101" t="n">
        <v>36.6227</v>
      </c>
      <c r="B420" s="101" t="n">
        <v>5.5152</v>
      </c>
      <c r="C420" s="79" t="s">
        <v>6193</v>
      </c>
      <c r="D420" s="2" t="s">
        <v>3244</v>
      </c>
      <c r="E420" s="2" t="s">
        <v>6194</v>
      </c>
      <c r="F420" s="2" t="s">
        <v>6195</v>
      </c>
    </row>
    <row r="421" customFormat="false" ht="15.75" hidden="false" customHeight="false" outlineLevel="0" collapsed="false">
      <c r="A421" s="101" t="n">
        <v>36.6208</v>
      </c>
      <c r="B421" s="101" t="n">
        <v>5.2836</v>
      </c>
      <c r="C421" s="79" t="s">
        <v>6196</v>
      </c>
      <c r="D421" s="2" t="s">
        <v>3244</v>
      </c>
      <c r="E421" s="2" t="s">
        <v>6197</v>
      </c>
      <c r="F421" s="2" t="s">
        <v>6198</v>
      </c>
    </row>
    <row r="422" customFormat="false" ht="15.75" hidden="false" customHeight="false" outlineLevel="0" collapsed="false">
      <c r="A422" s="101" t="n">
        <v>36.6206</v>
      </c>
      <c r="B422" s="101" t="n">
        <v>18.9515</v>
      </c>
      <c r="C422" s="79" t="s">
        <v>6199</v>
      </c>
      <c r="D422" s="2" t="s">
        <v>3244</v>
      </c>
      <c r="E422" s="2" t="s">
        <v>6200</v>
      </c>
      <c r="F422" s="2" t="s">
        <v>6201</v>
      </c>
    </row>
    <row r="423" customFormat="false" ht="15.75" hidden="false" customHeight="false" outlineLevel="0" collapsed="false">
      <c r="A423" s="101" t="n">
        <v>36.6157</v>
      </c>
      <c r="B423" s="101" t="n">
        <v>13.7553</v>
      </c>
      <c r="C423" s="79" t="s">
        <v>6202</v>
      </c>
      <c r="D423" s="2" t="s">
        <v>3244</v>
      </c>
      <c r="E423" s="2" t="s">
        <v>6203</v>
      </c>
      <c r="F423" s="2" t="s">
        <v>6204</v>
      </c>
    </row>
    <row r="424" customFormat="false" ht="15.75" hidden="false" customHeight="false" outlineLevel="0" collapsed="false">
      <c r="A424" s="101" t="n">
        <v>36.5382</v>
      </c>
      <c r="B424" s="101" t="n">
        <v>27.9457</v>
      </c>
      <c r="C424" s="79" t="s">
        <v>6205</v>
      </c>
      <c r="D424" s="2" t="s">
        <v>3244</v>
      </c>
      <c r="E424" s="2" t="s">
        <v>6206</v>
      </c>
      <c r="F424" s="2" t="s">
        <v>6207</v>
      </c>
    </row>
    <row r="425" customFormat="false" ht="15.75" hidden="false" customHeight="false" outlineLevel="0" collapsed="false">
      <c r="A425" s="101" t="n">
        <v>36.5317</v>
      </c>
      <c r="B425" s="101" t="n">
        <v>2.9748</v>
      </c>
      <c r="C425" s="79" t="s">
        <v>6208</v>
      </c>
      <c r="D425" s="2" t="s">
        <v>3244</v>
      </c>
      <c r="E425" s="2" t="s">
        <v>6209</v>
      </c>
      <c r="F425" s="2" t="s">
        <v>6210</v>
      </c>
    </row>
    <row r="426" customFormat="false" ht="15.75" hidden="false" customHeight="false" outlineLevel="0" collapsed="false">
      <c r="A426" s="101" t="n">
        <v>36.4725</v>
      </c>
      <c r="B426" s="101" t="n">
        <v>40.291</v>
      </c>
      <c r="C426" s="79" t="s">
        <v>6211</v>
      </c>
      <c r="D426" s="2" t="s">
        <v>3244</v>
      </c>
      <c r="E426" s="2" t="s">
        <v>6212</v>
      </c>
      <c r="F426" s="2" t="s">
        <v>6213</v>
      </c>
    </row>
    <row r="427" customFormat="false" ht="15.75" hidden="false" customHeight="false" outlineLevel="0" collapsed="false">
      <c r="A427" s="101" t="n">
        <v>36.4436</v>
      </c>
      <c r="B427" s="101" t="n">
        <v>14.7373</v>
      </c>
      <c r="C427" s="79" t="s">
        <v>6214</v>
      </c>
      <c r="D427" s="2" t="s">
        <v>3244</v>
      </c>
      <c r="E427" s="2" t="s">
        <v>6215</v>
      </c>
      <c r="F427" s="2" t="s">
        <v>6216</v>
      </c>
    </row>
    <row r="428" customFormat="false" ht="15.75" hidden="false" customHeight="false" outlineLevel="0" collapsed="false">
      <c r="A428" s="101" t="n">
        <v>36.203</v>
      </c>
      <c r="B428" s="101" t="n">
        <v>11.9975</v>
      </c>
      <c r="C428" s="79" t="s">
        <v>6217</v>
      </c>
      <c r="D428" s="2" t="s">
        <v>2925</v>
      </c>
      <c r="E428" s="2" t="s">
        <v>6218</v>
      </c>
      <c r="F428" s="2" t="s">
        <v>6219</v>
      </c>
    </row>
    <row r="429" customFormat="false" ht="15.75" hidden="false" customHeight="false" outlineLevel="0" collapsed="false">
      <c r="A429" s="101" t="n">
        <v>36.0797</v>
      </c>
      <c r="B429" s="101" t="n">
        <v>20.966</v>
      </c>
      <c r="C429" s="79" t="s">
        <v>6220</v>
      </c>
      <c r="D429" s="2" t="s">
        <v>3244</v>
      </c>
      <c r="E429" s="2" t="s">
        <v>6221</v>
      </c>
      <c r="F429" s="2" t="s">
        <v>6222</v>
      </c>
    </row>
    <row r="430" customFormat="false" ht="15.75" hidden="false" customHeight="false" outlineLevel="0" collapsed="false">
      <c r="A430" s="101" t="n">
        <v>35.8945</v>
      </c>
      <c r="B430" s="101" t="n">
        <v>4.105</v>
      </c>
      <c r="C430" s="79" t="s">
        <v>6223</v>
      </c>
      <c r="D430" s="2" t="s">
        <v>3244</v>
      </c>
      <c r="E430" s="2" t="s">
        <v>6224</v>
      </c>
      <c r="F430" s="2" t="s">
        <v>6225</v>
      </c>
    </row>
    <row r="431" customFormat="false" ht="15.75" hidden="false" customHeight="false" outlineLevel="0" collapsed="false">
      <c r="A431" s="101" t="n">
        <v>35.8724</v>
      </c>
      <c r="B431" s="101" t="n">
        <v>42.8671</v>
      </c>
      <c r="C431" s="79" t="s">
        <v>6226</v>
      </c>
      <c r="D431" s="2" t="s">
        <v>3244</v>
      </c>
      <c r="E431" s="2" t="s">
        <v>6227</v>
      </c>
      <c r="F431" s="2" t="s">
        <v>6228</v>
      </c>
    </row>
    <row r="432" customFormat="false" ht="15.75" hidden="false" customHeight="false" outlineLevel="0" collapsed="false">
      <c r="A432" s="101" t="n">
        <v>35.856</v>
      </c>
      <c r="B432" s="101" t="n">
        <v>31.4539</v>
      </c>
      <c r="C432" s="79" t="s">
        <v>6229</v>
      </c>
      <c r="D432" s="2" t="s">
        <v>3244</v>
      </c>
      <c r="E432" s="2" t="s">
        <v>6230</v>
      </c>
      <c r="F432" s="2" t="s">
        <v>6231</v>
      </c>
    </row>
    <row r="433" customFormat="false" ht="15.75" hidden="false" customHeight="false" outlineLevel="0" collapsed="false">
      <c r="A433" s="101" t="n">
        <v>35.6026</v>
      </c>
      <c r="B433" s="101" t="n">
        <v>13.4411</v>
      </c>
      <c r="C433" s="79" t="s">
        <v>6232</v>
      </c>
      <c r="D433" s="2" t="s">
        <v>3244</v>
      </c>
      <c r="E433" s="2" t="s">
        <v>6233</v>
      </c>
      <c r="F433" s="2" t="s">
        <v>6234</v>
      </c>
    </row>
    <row r="434" customFormat="false" ht="15.75" hidden="false" customHeight="false" outlineLevel="0" collapsed="false">
      <c r="A434" s="101" t="n">
        <v>35.5358</v>
      </c>
      <c r="B434" s="101" t="n">
        <v>12.6195</v>
      </c>
      <c r="C434" s="79" t="s">
        <v>6235</v>
      </c>
      <c r="D434" s="2" t="s">
        <v>3244</v>
      </c>
      <c r="E434" s="2" t="s">
        <v>6236</v>
      </c>
      <c r="F434" s="2" t="s">
        <v>6237</v>
      </c>
    </row>
    <row r="435" customFormat="false" ht="15.75" hidden="false" customHeight="false" outlineLevel="0" collapsed="false">
      <c r="A435" s="101" t="n">
        <v>35.4971</v>
      </c>
      <c r="B435" s="101" t="n">
        <v>33.4961</v>
      </c>
      <c r="C435" s="79" t="s">
        <v>6238</v>
      </c>
      <c r="D435" s="2" t="s">
        <v>3244</v>
      </c>
      <c r="E435" s="2" t="s">
        <v>6239</v>
      </c>
      <c r="F435" s="2" t="s">
        <v>6240</v>
      </c>
    </row>
    <row r="436" customFormat="false" ht="15.75" hidden="false" customHeight="false" outlineLevel="0" collapsed="false">
      <c r="A436" s="101" t="n">
        <v>35.4712</v>
      </c>
      <c r="B436" s="101" t="n">
        <v>25.2237</v>
      </c>
      <c r="C436" s="79" t="s">
        <v>6241</v>
      </c>
      <c r="D436" s="2" t="s">
        <v>3244</v>
      </c>
      <c r="E436" s="2" t="s">
        <v>6242</v>
      </c>
      <c r="F436" s="2" t="s">
        <v>6243</v>
      </c>
    </row>
    <row r="437" customFormat="false" ht="15.75" hidden="false" customHeight="false" outlineLevel="0" collapsed="false">
      <c r="A437" s="101" t="n">
        <v>35.4521</v>
      </c>
      <c r="B437" s="101" t="n">
        <v>13.4779</v>
      </c>
      <c r="C437" s="79" t="s">
        <v>6244</v>
      </c>
      <c r="D437" s="2" t="s">
        <v>3244</v>
      </c>
      <c r="E437" s="2" t="s">
        <v>6245</v>
      </c>
      <c r="F437" s="2" t="s">
        <v>6246</v>
      </c>
    </row>
    <row r="438" customFormat="false" ht="15.75" hidden="false" customHeight="false" outlineLevel="0" collapsed="false">
      <c r="A438" s="101" t="n">
        <v>35.4187</v>
      </c>
      <c r="B438" s="101" t="n">
        <v>4.8227</v>
      </c>
      <c r="C438" s="79" t="s">
        <v>6247</v>
      </c>
      <c r="D438" s="2" t="s">
        <v>3244</v>
      </c>
      <c r="E438" s="2" t="s">
        <v>6248</v>
      </c>
      <c r="F438" s="2" t="s">
        <v>6249</v>
      </c>
    </row>
    <row r="439" customFormat="false" ht="15.75" hidden="false" customHeight="false" outlineLevel="0" collapsed="false">
      <c r="A439" s="101" t="n">
        <v>35.2554</v>
      </c>
      <c r="B439" s="101" t="n">
        <v>26.0968</v>
      </c>
      <c r="C439" s="79" t="s">
        <v>6250</v>
      </c>
      <c r="D439" s="2" t="s">
        <v>3244</v>
      </c>
      <c r="E439" s="2" t="s">
        <v>6251</v>
      </c>
      <c r="F439" s="2" t="s">
        <v>6252</v>
      </c>
    </row>
    <row r="440" customFormat="false" ht="15.75" hidden="false" customHeight="false" outlineLevel="0" collapsed="false">
      <c r="A440" s="101" t="n">
        <v>35.2326</v>
      </c>
      <c r="B440" s="101" t="n">
        <v>17.5235</v>
      </c>
      <c r="C440" s="79" t="s">
        <v>6253</v>
      </c>
      <c r="D440" s="2" t="s">
        <v>3244</v>
      </c>
      <c r="E440" s="2" t="s">
        <v>6254</v>
      </c>
      <c r="F440" s="2" t="s">
        <v>6255</v>
      </c>
    </row>
    <row r="441" customFormat="false" ht="15.75" hidden="false" customHeight="false" outlineLevel="0" collapsed="false">
      <c r="A441" s="101" t="n">
        <v>35.2106</v>
      </c>
      <c r="B441" s="101" t="n">
        <v>47.7528</v>
      </c>
      <c r="C441" s="79" t="s">
        <v>6256</v>
      </c>
      <c r="D441" s="2" t="s">
        <v>3244</v>
      </c>
      <c r="E441" s="2" t="s">
        <v>6257</v>
      </c>
      <c r="F441" s="2" t="s">
        <v>6258</v>
      </c>
    </row>
    <row r="442" customFormat="false" ht="15.75" hidden="false" customHeight="false" outlineLevel="0" collapsed="false">
      <c r="A442" s="101" t="n">
        <v>35.1177</v>
      </c>
      <c r="B442" s="101" t="n">
        <v>4.2276</v>
      </c>
      <c r="C442" s="79" t="s">
        <v>6259</v>
      </c>
      <c r="D442" s="2" t="s">
        <v>3244</v>
      </c>
      <c r="E442" s="2" t="s">
        <v>6260</v>
      </c>
      <c r="F442" s="2" t="s">
        <v>6261</v>
      </c>
    </row>
    <row r="443" customFormat="false" ht="15.75" hidden="false" customHeight="false" outlineLevel="0" collapsed="false">
      <c r="A443" s="101" t="n">
        <v>35.0703</v>
      </c>
      <c r="B443" s="101" t="n">
        <v>52.1099</v>
      </c>
      <c r="C443" s="79" t="s">
        <v>6262</v>
      </c>
      <c r="D443" s="2" t="s">
        <v>2925</v>
      </c>
      <c r="E443" s="2" t="s">
        <v>6263</v>
      </c>
      <c r="F443" s="2" t="s">
        <v>6264</v>
      </c>
    </row>
    <row r="444" customFormat="false" ht="15.75" hidden="false" customHeight="false" outlineLevel="0" collapsed="false">
      <c r="A444" s="101" t="n">
        <v>35.0218</v>
      </c>
      <c r="B444" s="101" t="n">
        <v>11.3367</v>
      </c>
      <c r="C444" s="79" t="s">
        <v>6265</v>
      </c>
      <c r="D444" s="2" t="s">
        <v>2925</v>
      </c>
      <c r="E444" s="2" t="s">
        <v>6266</v>
      </c>
      <c r="F444" s="2" t="s">
        <v>6267</v>
      </c>
    </row>
    <row r="445" customFormat="false" ht="15.75" hidden="false" customHeight="false" outlineLevel="0" collapsed="false">
      <c r="A445" s="101" t="n">
        <v>34.9414</v>
      </c>
      <c r="B445" s="101" t="n">
        <v>70.9946</v>
      </c>
      <c r="C445" s="79" t="s">
        <v>6268</v>
      </c>
      <c r="D445" s="2" t="s">
        <v>3244</v>
      </c>
      <c r="E445" s="2" t="s">
        <v>6269</v>
      </c>
      <c r="F445" s="2" t="s">
        <v>6270</v>
      </c>
    </row>
    <row r="446" customFormat="false" ht="15.75" hidden="false" customHeight="false" outlineLevel="0" collapsed="false">
      <c r="A446" s="101" t="n">
        <v>34.8703</v>
      </c>
      <c r="B446" s="101" t="n">
        <v>28.6</v>
      </c>
      <c r="C446" s="79" t="s">
        <v>6271</v>
      </c>
      <c r="D446" s="2" t="s">
        <v>3244</v>
      </c>
      <c r="E446" s="2" t="s">
        <v>6272</v>
      </c>
      <c r="F446" s="2" t="s">
        <v>6273</v>
      </c>
    </row>
    <row r="447" customFormat="false" ht="15.75" hidden="false" customHeight="false" outlineLevel="0" collapsed="false">
      <c r="A447" s="101" t="n">
        <v>34.8573</v>
      </c>
      <c r="B447" s="101" t="n">
        <v>7.0969</v>
      </c>
      <c r="C447" s="79" t="s">
        <v>6274</v>
      </c>
      <c r="D447" s="2" t="s">
        <v>3244</v>
      </c>
      <c r="E447" s="2" t="s">
        <v>6275</v>
      </c>
      <c r="F447" s="2" t="s">
        <v>6276</v>
      </c>
    </row>
    <row r="448" customFormat="false" ht="15.75" hidden="false" customHeight="false" outlineLevel="0" collapsed="false">
      <c r="A448" s="101" t="n">
        <v>34.7582</v>
      </c>
      <c r="B448" s="101" t="n">
        <v>24.7125</v>
      </c>
      <c r="C448" s="79" t="s">
        <v>6277</v>
      </c>
      <c r="D448" s="2" t="s">
        <v>3244</v>
      </c>
      <c r="E448" s="2" t="s">
        <v>6278</v>
      </c>
      <c r="F448" s="2" t="s">
        <v>6279</v>
      </c>
    </row>
    <row r="449" customFormat="false" ht="15.75" hidden="false" customHeight="false" outlineLevel="0" collapsed="false">
      <c r="A449" s="101" t="n">
        <v>34.7531</v>
      </c>
      <c r="B449" s="101" t="n">
        <v>26.7839</v>
      </c>
      <c r="C449" s="79" t="s">
        <v>6280</v>
      </c>
      <c r="D449" s="2" t="s">
        <v>2925</v>
      </c>
      <c r="E449" s="2" t="s">
        <v>6281</v>
      </c>
      <c r="F449" s="2" t="s">
        <v>6282</v>
      </c>
    </row>
    <row r="450" customFormat="false" ht="15.75" hidden="false" customHeight="false" outlineLevel="0" collapsed="false">
      <c r="A450" s="101" t="n">
        <v>34.7101</v>
      </c>
      <c r="B450" s="101" t="n">
        <v>17.6085</v>
      </c>
      <c r="C450" s="79" t="s">
        <v>6283</v>
      </c>
      <c r="D450" s="2" t="s">
        <v>3244</v>
      </c>
      <c r="E450" s="2" t="s">
        <v>6284</v>
      </c>
      <c r="F450" s="2" t="s">
        <v>6285</v>
      </c>
    </row>
    <row r="451" customFormat="false" ht="15.75" hidden="false" customHeight="false" outlineLevel="0" collapsed="false">
      <c r="A451" s="101" t="n">
        <v>34.6645</v>
      </c>
      <c r="B451" s="101" t="n">
        <v>12.277</v>
      </c>
      <c r="C451" s="79" t="s">
        <v>6286</v>
      </c>
      <c r="D451" s="2" t="s">
        <v>3244</v>
      </c>
      <c r="E451" s="2" t="s">
        <v>6287</v>
      </c>
      <c r="F451" s="2" t="s">
        <v>6288</v>
      </c>
    </row>
    <row r="452" customFormat="false" ht="15.75" hidden="false" customHeight="false" outlineLevel="0" collapsed="false">
      <c r="A452" s="101" t="n">
        <v>34.5774</v>
      </c>
      <c r="B452" s="101" t="n">
        <v>13.3</v>
      </c>
      <c r="C452" s="79" t="s">
        <v>6289</v>
      </c>
      <c r="D452" s="2" t="s">
        <v>3244</v>
      </c>
      <c r="E452" s="2" t="s">
        <v>6290</v>
      </c>
      <c r="F452" s="2" t="s">
        <v>6291</v>
      </c>
    </row>
    <row r="453" customFormat="false" ht="15.75" hidden="false" customHeight="false" outlineLevel="0" collapsed="false">
      <c r="A453" s="101" t="n">
        <v>34.4981</v>
      </c>
      <c r="B453" s="101" t="n">
        <v>30.3781</v>
      </c>
      <c r="C453" s="79" t="s">
        <v>6292</v>
      </c>
      <c r="D453" s="2" t="s">
        <v>3244</v>
      </c>
      <c r="E453" s="2" t="s">
        <v>6293</v>
      </c>
      <c r="F453" s="2" t="s">
        <v>6294</v>
      </c>
    </row>
    <row r="454" customFormat="false" ht="15.75" hidden="false" customHeight="false" outlineLevel="0" collapsed="false">
      <c r="A454" s="101" t="n">
        <v>34.3533</v>
      </c>
      <c r="B454" s="101" t="n">
        <v>24.4993</v>
      </c>
      <c r="C454" s="79" t="s">
        <v>6295</v>
      </c>
      <c r="D454" s="2" t="s">
        <v>3244</v>
      </c>
      <c r="E454" s="2" t="s">
        <v>6296</v>
      </c>
      <c r="F454" s="2" t="s">
        <v>6297</v>
      </c>
    </row>
    <row r="455" customFormat="false" ht="15.75" hidden="false" customHeight="false" outlineLevel="0" collapsed="false">
      <c r="A455" s="101" t="n">
        <v>34.3003</v>
      </c>
      <c r="B455" s="101" t="n">
        <v>11.2957</v>
      </c>
      <c r="C455" s="79" t="s">
        <v>6298</v>
      </c>
      <c r="D455" s="2" t="s">
        <v>3244</v>
      </c>
      <c r="E455" s="2" t="s">
        <v>6299</v>
      </c>
      <c r="F455" s="2" t="s">
        <v>6300</v>
      </c>
    </row>
    <row r="456" customFormat="false" ht="15.75" hidden="false" customHeight="false" outlineLevel="0" collapsed="false">
      <c r="A456" s="101" t="n">
        <v>34.2812</v>
      </c>
      <c r="B456" s="101" t="n">
        <v>13.2879</v>
      </c>
      <c r="C456" s="79" t="s">
        <v>6301</v>
      </c>
      <c r="D456" s="2" t="s">
        <v>2925</v>
      </c>
      <c r="E456" s="2" t="s">
        <v>6302</v>
      </c>
      <c r="F456" s="2" t="s">
        <v>6303</v>
      </c>
    </row>
    <row r="457" customFormat="false" ht="15.75" hidden="false" customHeight="false" outlineLevel="0" collapsed="false">
      <c r="A457" s="101" t="n">
        <v>34.2602</v>
      </c>
      <c r="B457" s="101" t="n">
        <v>16.692</v>
      </c>
      <c r="C457" s="79" t="s">
        <v>6304</v>
      </c>
      <c r="D457" s="2" t="s">
        <v>3244</v>
      </c>
      <c r="E457" s="2" t="s">
        <v>6305</v>
      </c>
      <c r="F457" s="2" t="s">
        <v>6306</v>
      </c>
    </row>
    <row r="458" customFormat="false" ht="15.75" hidden="false" customHeight="false" outlineLevel="0" collapsed="false">
      <c r="A458" s="101" t="n">
        <v>34.1488</v>
      </c>
      <c r="B458" s="101" t="n">
        <v>2.886</v>
      </c>
      <c r="C458" s="79" t="s">
        <v>6307</v>
      </c>
      <c r="D458" s="2" t="s">
        <v>3244</v>
      </c>
      <c r="E458" s="2" t="s">
        <v>6308</v>
      </c>
      <c r="F458" s="2" t="s">
        <v>6309</v>
      </c>
    </row>
    <row r="459" customFormat="false" ht="15.75" hidden="false" customHeight="false" outlineLevel="0" collapsed="false">
      <c r="A459" s="101" t="n">
        <v>34.1325</v>
      </c>
      <c r="B459" s="101" t="n">
        <v>51.5981</v>
      </c>
      <c r="C459" s="79" t="s">
        <v>6310</v>
      </c>
      <c r="D459" s="2" t="s">
        <v>3244</v>
      </c>
      <c r="E459" s="2" t="s">
        <v>6311</v>
      </c>
      <c r="F459" s="2" t="s">
        <v>6312</v>
      </c>
    </row>
    <row r="460" customFormat="false" ht="15.75" hidden="false" customHeight="false" outlineLevel="0" collapsed="false">
      <c r="A460" s="101" t="n">
        <v>34.1321</v>
      </c>
      <c r="B460" s="101" t="n">
        <v>9.8639</v>
      </c>
      <c r="C460" s="79" t="s">
        <v>6313</v>
      </c>
      <c r="D460" s="2" t="s">
        <v>3244</v>
      </c>
      <c r="E460" s="2" t="s">
        <v>6314</v>
      </c>
      <c r="F460" s="2" t="s">
        <v>6315</v>
      </c>
    </row>
    <row r="461" customFormat="false" ht="15.75" hidden="false" customHeight="false" outlineLevel="0" collapsed="false">
      <c r="A461" s="101" t="n">
        <v>34.0905</v>
      </c>
      <c r="B461" s="101" t="n">
        <v>13.8821</v>
      </c>
      <c r="C461" s="79" t="s">
        <v>6316</v>
      </c>
      <c r="D461" s="2" t="s">
        <v>3244</v>
      </c>
      <c r="E461" s="2" t="s">
        <v>6317</v>
      </c>
      <c r="F461" s="2" t="s">
        <v>6318</v>
      </c>
    </row>
    <row r="462" customFormat="false" ht="15.75" hidden="false" customHeight="false" outlineLevel="0" collapsed="false">
      <c r="A462" s="101" t="n">
        <v>34.0544</v>
      </c>
      <c r="B462" s="101" t="n">
        <v>9.6677</v>
      </c>
      <c r="C462" s="79" t="s">
        <v>6319</v>
      </c>
      <c r="D462" s="2" t="s">
        <v>3244</v>
      </c>
      <c r="E462" s="2" t="s">
        <v>6320</v>
      </c>
      <c r="F462" s="2" t="s">
        <v>6321</v>
      </c>
    </row>
    <row r="463" customFormat="false" ht="15.75" hidden="false" customHeight="false" outlineLevel="0" collapsed="false">
      <c r="A463" s="101" t="n">
        <v>33.9893</v>
      </c>
      <c r="B463" s="101" t="n">
        <v>9.2287</v>
      </c>
      <c r="C463" s="79" t="s">
        <v>6322</v>
      </c>
      <c r="D463" s="2" t="s">
        <v>3244</v>
      </c>
      <c r="E463" s="2" t="s">
        <v>6323</v>
      </c>
      <c r="F463" s="2" t="s">
        <v>6324</v>
      </c>
    </row>
    <row r="464" customFormat="false" ht="15.75" hidden="false" customHeight="false" outlineLevel="0" collapsed="false">
      <c r="A464" s="101" t="n">
        <v>33.9129</v>
      </c>
      <c r="B464" s="101" t="n">
        <v>7.0273</v>
      </c>
      <c r="C464" s="79" t="s">
        <v>6325</v>
      </c>
      <c r="D464" s="2" t="s">
        <v>3244</v>
      </c>
      <c r="E464" s="2" t="s">
        <v>6326</v>
      </c>
      <c r="F464" s="2" t="s">
        <v>6327</v>
      </c>
    </row>
    <row r="465" customFormat="false" ht="15.75" hidden="false" customHeight="false" outlineLevel="0" collapsed="false">
      <c r="A465" s="101" t="n">
        <v>33.9084</v>
      </c>
      <c r="B465" s="101" t="n">
        <v>26.9146</v>
      </c>
      <c r="C465" s="79" t="s">
        <v>6328</v>
      </c>
      <c r="D465" s="2" t="s">
        <v>3244</v>
      </c>
      <c r="E465" s="2" t="s">
        <v>6329</v>
      </c>
      <c r="F465" s="2" t="s">
        <v>6330</v>
      </c>
    </row>
    <row r="466" customFormat="false" ht="15.75" hidden="false" customHeight="false" outlineLevel="0" collapsed="false">
      <c r="A466" s="101" t="n">
        <v>33.8204</v>
      </c>
      <c r="B466" s="101" t="n">
        <v>40.7389</v>
      </c>
      <c r="C466" s="79" t="s">
        <v>6331</v>
      </c>
      <c r="D466" s="2" t="s">
        <v>3244</v>
      </c>
      <c r="E466" s="2" t="s">
        <v>6332</v>
      </c>
      <c r="F466" s="2" t="s">
        <v>6333</v>
      </c>
    </row>
    <row r="467" customFormat="false" ht="15.75" hidden="false" customHeight="false" outlineLevel="0" collapsed="false">
      <c r="A467" s="101" t="n">
        <v>33.7362</v>
      </c>
      <c r="B467" s="101" t="n">
        <v>12.5369</v>
      </c>
      <c r="C467" s="79" t="s">
        <v>6334</v>
      </c>
      <c r="D467" s="2" t="s">
        <v>3244</v>
      </c>
      <c r="E467" s="2" t="s">
        <v>6335</v>
      </c>
      <c r="F467" s="2" t="s">
        <v>6336</v>
      </c>
    </row>
    <row r="468" customFormat="false" ht="15.75" hidden="false" customHeight="false" outlineLevel="0" collapsed="false">
      <c r="A468" s="101" t="n">
        <v>33.691</v>
      </c>
      <c r="B468" s="101" t="n">
        <v>62.8232</v>
      </c>
      <c r="C468" s="79" t="s">
        <v>6337</v>
      </c>
      <c r="D468" s="2" t="s">
        <v>3244</v>
      </c>
      <c r="E468" s="2" t="s">
        <v>6338</v>
      </c>
      <c r="F468" s="2" t="s">
        <v>6339</v>
      </c>
    </row>
    <row r="469" customFormat="false" ht="15.75" hidden="false" customHeight="false" outlineLevel="0" collapsed="false">
      <c r="A469" s="101" t="n">
        <v>33.6285</v>
      </c>
      <c r="B469" s="101" t="n">
        <v>8.291</v>
      </c>
      <c r="C469" s="79" t="s">
        <v>6340</v>
      </c>
      <c r="D469" s="2" t="s">
        <v>3244</v>
      </c>
      <c r="E469" s="2" t="s">
        <v>6341</v>
      </c>
      <c r="F469" s="2" t="s">
        <v>6342</v>
      </c>
    </row>
    <row r="470" customFormat="false" ht="15.75" hidden="false" customHeight="false" outlineLevel="0" collapsed="false">
      <c r="A470" s="101" t="n">
        <v>33.5477</v>
      </c>
      <c r="B470" s="101" t="n">
        <v>19.8988</v>
      </c>
      <c r="C470" s="79" t="s">
        <v>6343</v>
      </c>
      <c r="D470" s="2" t="s">
        <v>3244</v>
      </c>
      <c r="E470" s="2" t="s">
        <v>6344</v>
      </c>
      <c r="F470" s="2" t="s">
        <v>6345</v>
      </c>
    </row>
    <row r="471" customFormat="false" ht="15.75" hidden="false" customHeight="false" outlineLevel="0" collapsed="false">
      <c r="A471" s="101" t="n">
        <v>33.474</v>
      </c>
      <c r="B471" s="101" t="n">
        <v>15.5314</v>
      </c>
      <c r="C471" s="79" t="s">
        <v>6346</v>
      </c>
      <c r="D471" s="2" t="s">
        <v>3244</v>
      </c>
      <c r="E471" s="2" t="s">
        <v>6347</v>
      </c>
      <c r="F471" s="2" t="s">
        <v>6348</v>
      </c>
    </row>
    <row r="472" customFormat="false" ht="15.75" hidden="false" customHeight="false" outlineLevel="0" collapsed="false">
      <c r="A472" s="101" t="n">
        <v>33.4448</v>
      </c>
      <c r="B472" s="101" t="n">
        <v>31.5258</v>
      </c>
      <c r="C472" s="79" t="s">
        <v>6349</v>
      </c>
      <c r="D472" s="2" t="s">
        <v>3244</v>
      </c>
      <c r="E472" s="2" t="s">
        <v>6350</v>
      </c>
      <c r="F472" s="2" t="s">
        <v>6351</v>
      </c>
    </row>
    <row r="473" customFormat="false" ht="15.75" hidden="false" customHeight="false" outlineLevel="0" collapsed="false">
      <c r="A473" s="101" t="n">
        <v>33.3916</v>
      </c>
      <c r="B473" s="101" t="n">
        <v>36.5704</v>
      </c>
      <c r="C473" s="79" t="s">
        <v>6352</v>
      </c>
      <c r="D473" s="2" t="s">
        <v>3244</v>
      </c>
      <c r="E473" s="2" t="s">
        <v>6353</v>
      </c>
      <c r="F473" s="2" t="s">
        <v>6354</v>
      </c>
    </row>
    <row r="474" customFormat="false" ht="15.75" hidden="false" customHeight="false" outlineLevel="0" collapsed="false">
      <c r="A474" s="101" t="n">
        <v>33.2848</v>
      </c>
      <c r="B474" s="101" t="n">
        <v>23.1129</v>
      </c>
      <c r="C474" s="79" t="s">
        <v>6355</v>
      </c>
      <c r="D474" s="2" t="s">
        <v>3244</v>
      </c>
      <c r="E474" s="2" t="s">
        <v>6356</v>
      </c>
      <c r="F474" s="2" t="s">
        <v>6357</v>
      </c>
    </row>
    <row r="475" customFormat="false" ht="15.75" hidden="false" customHeight="false" outlineLevel="0" collapsed="false">
      <c r="A475" s="101" t="n">
        <v>33.2709</v>
      </c>
      <c r="B475" s="101" t="n">
        <v>2.7229</v>
      </c>
      <c r="C475" s="79" t="s">
        <v>6358</v>
      </c>
      <c r="D475" s="2" t="s">
        <v>3244</v>
      </c>
      <c r="E475" s="2" t="s">
        <v>6359</v>
      </c>
      <c r="F475" s="2" t="s">
        <v>6360</v>
      </c>
    </row>
    <row r="476" customFormat="false" ht="15.75" hidden="false" customHeight="false" outlineLevel="0" collapsed="false">
      <c r="A476" s="101" t="n">
        <v>33.0245</v>
      </c>
      <c r="B476" s="101" t="n">
        <v>0.9753</v>
      </c>
      <c r="C476" s="79" t="s">
        <v>6361</v>
      </c>
      <c r="D476" s="2" t="s">
        <v>3244</v>
      </c>
      <c r="E476" s="2" t="s">
        <v>6362</v>
      </c>
      <c r="F476" s="2" t="s">
        <v>6363</v>
      </c>
    </row>
    <row r="477" customFormat="false" ht="15.75" hidden="false" customHeight="false" outlineLevel="0" collapsed="false">
      <c r="A477" s="101" t="n">
        <v>32.9862</v>
      </c>
      <c r="B477" s="101" t="n">
        <v>29.1455</v>
      </c>
      <c r="C477" s="79" t="s">
        <v>6364</v>
      </c>
      <c r="D477" s="2" t="s">
        <v>3244</v>
      </c>
      <c r="E477" s="2" t="s">
        <v>6365</v>
      </c>
      <c r="F477" s="2" t="s">
        <v>6366</v>
      </c>
    </row>
    <row r="478" customFormat="false" ht="15.75" hidden="false" customHeight="false" outlineLevel="0" collapsed="false">
      <c r="A478" s="101" t="n">
        <v>32.9453</v>
      </c>
      <c r="B478" s="101" t="n">
        <v>2.1384</v>
      </c>
      <c r="C478" s="79" t="s">
        <v>6367</v>
      </c>
      <c r="D478" s="2" t="s">
        <v>3244</v>
      </c>
      <c r="E478" s="2" t="s">
        <v>6368</v>
      </c>
      <c r="F478" s="2" t="s">
        <v>6369</v>
      </c>
    </row>
    <row r="479" customFormat="false" ht="15.75" hidden="false" customHeight="false" outlineLevel="0" collapsed="false">
      <c r="A479" s="101" t="n">
        <v>32.8956</v>
      </c>
      <c r="B479" s="101" t="n">
        <v>46.1346</v>
      </c>
      <c r="C479" s="79" t="s">
        <v>6370</v>
      </c>
      <c r="D479" s="2" t="s">
        <v>3244</v>
      </c>
      <c r="E479" s="2" t="s">
        <v>6371</v>
      </c>
      <c r="F479" s="2" t="s">
        <v>6372</v>
      </c>
    </row>
    <row r="480" customFormat="false" ht="15.75" hidden="false" customHeight="false" outlineLevel="0" collapsed="false">
      <c r="A480" s="101" t="n">
        <v>32.8483</v>
      </c>
      <c r="B480" s="101" t="n">
        <v>8.689</v>
      </c>
      <c r="C480" s="79" t="s">
        <v>6373</v>
      </c>
      <c r="D480" s="2" t="s">
        <v>3244</v>
      </c>
      <c r="E480" s="2" t="s">
        <v>6374</v>
      </c>
      <c r="F480" s="2" t="s">
        <v>6375</v>
      </c>
    </row>
    <row r="481" customFormat="false" ht="15.75" hidden="false" customHeight="false" outlineLevel="0" collapsed="false">
      <c r="A481" s="101" t="n">
        <v>32.8439</v>
      </c>
      <c r="B481" s="101" t="n">
        <v>13.083</v>
      </c>
      <c r="C481" s="79" t="s">
        <v>6376</v>
      </c>
      <c r="D481" s="2" t="s">
        <v>3244</v>
      </c>
      <c r="E481" s="2" t="s">
        <v>6377</v>
      </c>
      <c r="F481" s="2" t="s">
        <v>6378</v>
      </c>
    </row>
    <row r="482" customFormat="false" ht="15.75" hidden="false" customHeight="false" outlineLevel="0" collapsed="false">
      <c r="A482" s="101" t="n">
        <v>32.7414</v>
      </c>
      <c r="B482" s="101" t="n">
        <v>43.4006</v>
      </c>
      <c r="C482" s="79" t="s">
        <v>6379</v>
      </c>
      <c r="D482" s="2" t="s">
        <v>3244</v>
      </c>
      <c r="E482" s="2" t="s">
        <v>6380</v>
      </c>
      <c r="F482" s="2" t="s">
        <v>6381</v>
      </c>
    </row>
    <row r="483" customFormat="false" ht="15.75" hidden="false" customHeight="false" outlineLevel="0" collapsed="false">
      <c r="A483" s="101" t="n">
        <v>32.7224</v>
      </c>
      <c r="B483" s="101" t="n">
        <v>12.8347</v>
      </c>
      <c r="C483" s="79" t="s">
        <v>6382</v>
      </c>
      <c r="D483" s="2" t="s">
        <v>3244</v>
      </c>
      <c r="E483" s="2" t="s">
        <v>6383</v>
      </c>
      <c r="F483" s="2" t="s">
        <v>6384</v>
      </c>
    </row>
    <row r="484" customFormat="false" ht="15.75" hidden="false" customHeight="false" outlineLevel="0" collapsed="false">
      <c r="A484" s="101" t="n">
        <v>32.6958</v>
      </c>
      <c r="B484" s="101" t="n">
        <v>20.2597</v>
      </c>
      <c r="C484" s="79" t="s">
        <v>6385</v>
      </c>
      <c r="D484" s="2" t="s">
        <v>3244</v>
      </c>
      <c r="E484" s="2" t="s">
        <v>6386</v>
      </c>
      <c r="F484" s="2" t="s">
        <v>6387</v>
      </c>
    </row>
    <row r="485" customFormat="false" ht="15.75" hidden="false" customHeight="false" outlineLevel="0" collapsed="false">
      <c r="A485" s="101" t="n">
        <v>32.5999</v>
      </c>
      <c r="B485" s="101" t="n">
        <v>57.7295</v>
      </c>
      <c r="C485" s="79" t="s">
        <v>6388</v>
      </c>
      <c r="D485" s="2" t="s">
        <v>3244</v>
      </c>
      <c r="E485" s="2" t="s">
        <v>6389</v>
      </c>
      <c r="F485" s="2" t="s">
        <v>6390</v>
      </c>
    </row>
    <row r="486" customFormat="false" ht="15.75" hidden="false" customHeight="false" outlineLevel="0" collapsed="false">
      <c r="A486" s="101" t="n">
        <v>32.5232</v>
      </c>
      <c r="B486" s="101" t="n">
        <v>8.2754</v>
      </c>
      <c r="C486" s="79" t="s">
        <v>6391</v>
      </c>
      <c r="D486" s="2" t="s">
        <v>3244</v>
      </c>
      <c r="E486" s="2" t="s">
        <v>6392</v>
      </c>
      <c r="F486" s="2" t="s">
        <v>6393</v>
      </c>
    </row>
    <row r="487" customFormat="false" ht="15.75" hidden="false" customHeight="false" outlineLevel="0" collapsed="false">
      <c r="A487" s="101" t="n">
        <v>32.4788</v>
      </c>
      <c r="B487" s="101" t="n">
        <v>62.3987</v>
      </c>
      <c r="C487" s="79" t="s">
        <v>6394</v>
      </c>
      <c r="D487" s="2" t="s">
        <v>2925</v>
      </c>
      <c r="E487" s="2" t="s">
        <v>6395</v>
      </c>
      <c r="F487" s="2" t="s">
        <v>6396</v>
      </c>
    </row>
    <row r="488" customFormat="false" ht="15.75" hidden="false" customHeight="false" outlineLevel="0" collapsed="false">
      <c r="A488" s="101" t="n">
        <v>32.3858</v>
      </c>
      <c r="B488" s="101" t="n">
        <v>24.2754</v>
      </c>
      <c r="C488" s="79" t="s">
        <v>6397</v>
      </c>
      <c r="D488" s="2" t="s">
        <v>3244</v>
      </c>
      <c r="E488" s="2" t="s">
        <v>6398</v>
      </c>
      <c r="F488" s="2" t="s">
        <v>6399</v>
      </c>
    </row>
    <row r="489" customFormat="false" ht="15.75" hidden="false" customHeight="false" outlineLevel="0" collapsed="false">
      <c r="A489" s="101" t="n">
        <v>32.2078</v>
      </c>
      <c r="B489" s="101" t="n">
        <v>16.3422</v>
      </c>
      <c r="C489" s="79" t="s">
        <v>6400</v>
      </c>
      <c r="D489" s="2" t="s">
        <v>2925</v>
      </c>
      <c r="E489" s="2" t="s">
        <v>6401</v>
      </c>
      <c r="F489" s="2" t="s">
        <v>6402</v>
      </c>
    </row>
    <row r="490" customFormat="false" ht="15.75" hidden="false" customHeight="false" outlineLevel="0" collapsed="false">
      <c r="A490" s="101" t="n">
        <v>32.157</v>
      </c>
      <c r="B490" s="101" t="n">
        <v>21.601</v>
      </c>
      <c r="C490" s="79" t="s">
        <v>6403</v>
      </c>
      <c r="D490" s="2" t="s">
        <v>3244</v>
      </c>
      <c r="E490" s="2" t="s">
        <v>6404</v>
      </c>
      <c r="F490" s="2" t="s">
        <v>6405</v>
      </c>
    </row>
    <row r="491" customFormat="false" ht="15.75" hidden="false" customHeight="false" outlineLevel="0" collapsed="false">
      <c r="A491" s="101" t="n">
        <v>32.151</v>
      </c>
      <c r="B491" s="101" t="n">
        <v>5.7644</v>
      </c>
      <c r="C491" s="79" t="s">
        <v>6406</v>
      </c>
      <c r="D491" s="2" t="s">
        <v>3244</v>
      </c>
      <c r="E491" s="2" t="s">
        <v>6407</v>
      </c>
      <c r="F491" s="2" t="s">
        <v>6408</v>
      </c>
    </row>
    <row r="492" customFormat="false" ht="15.75" hidden="false" customHeight="false" outlineLevel="0" collapsed="false">
      <c r="A492" s="101" t="n">
        <v>32.1478</v>
      </c>
      <c r="B492" s="101" t="n">
        <v>38.5561</v>
      </c>
      <c r="C492" s="79" t="s">
        <v>6409</v>
      </c>
      <c r="D492" s="2" t="s">
        <v>3244</v>
      </c>
      <c r="E492" s="2" t="s">
        <v>6410</v>
      </c>
      <c r="F492" s="2" t="s">
        <v>6411</v>
      </c>
    </row>
    <row r="493" customFormat="false" ht="15.75" hidden="false" customHeight="false" outlineLevel="0" collapsed="false">
      <c r="A493" s="101" t="n">
        <v>32.1254</v>
      </c>
      <c r="B493" s="101" t="n">
        <v>17.0718</v>
      </c>
      <c r="C493" s="79" t="s">
        <v>6412</v>
      </c>
      <c r="D493" s="2" t="s">
        <v>3244</v>
      </c>
      <c r="E493" s="2" t="s">
        <v>6413</v>
      </c>
      <c r="F493" s="2" t="s">
        <v>6414</v>
      </c>
    </row>
    <row r="494" customFormat="false" ht="15.75" hidden="false" customHeight="false" outlineLevel="0" collapsed="false">
      <c r="A494" s="101" t="n">
        <v>32.0673</v>
      </c>
      <c r="B494" s="101" t="n">
        <v>8.4968</v>
      </c>
      <c r="C494" s="79" t="s">
        <v>6415</v>
      </c>
      <c r="D494" s="2" t="s">
        <v>3244</v>
      </c>
      <c r="E494" s="2" t="s">
        <v>6416</v>
      </c>
      <c r="F494" s="2" t="s">
        <v>6417</v>
      </c>
    </row>
    <row r="495" customFormat="false" ht="15.75" hidden="false" customHeight="false" outlineLevel="0" collapsed="false">
      <c r="A495" s="101" t="n">
        <v>32.0518</v>
      </c>
      <c r="B495" s="101" t="n">
        <v>25.4467</v>
      </c>
      <c r="C495" s="79" t="s">
        <v>6418</v>
      </c>
      <c r="D495" s="2" t="s">
        <v>3244</v>
      </c>
      <c r="E495" s="2" t="s">
        <v>6419</v>
      </c>
      <c r="F495" s="2" t="s">
        <v>6420</v>
      </c>
    </row>
    <row r="496" customFormat="false" ht="15.75" hidden="false" customHeight="false" outlineLevel="0" collapsed="false">
      <c r="A496" s="101" t="n">
        <v>31.8602</v>
      </c>
      <c r="B496" s="101" t="n">
        <v>3.1712</v>
      </c>
      <c r="C496" s="79" t="s">
        <v>6421</v>
      </c>
      <c r="D496" s="2" t="s">
        <v>3244</v>
      </c>
      <c r="E496" s="2" t="s">
        <v>6422</v>
      </c>
      <c r="F496" s="2" t="s">
        <v>6423</v>
      </c>
    </row>
    <row r="497" customFormat="false" ht="15.75" hidden="false" customHeight="false" outlineLevel="0" collapsed="false">
      <c r="A497" s="101" t="n">
        <v>31.6553</v>
      </c>
      <c r="B497" s="101" t="n">
        <v>47.765</v>
      </c>
      <c r="C497" s="79" t="s">
        <v>6424</v>
      </c>
      <c r="D497" s="2" t="s">
        <v>3244</v>
      </c>
      <c r="E497" s="2" t="s">
        <v>6425</v>
      </c>
      <c r="F497" s="2" t="s">
        <v>6426</v>
      </c>
    </row>
    <row r="498" customFormat="false" ht="15.75" hidden="false" customHeight="false" outlineLevel="0" collapsed="false">
      <c r="A498" s="101" t="n">
        <v>31.6074</v>
      </c>
      <c r="B498" s="101" t="n">
        <v>63.0758</v>
      </c>
      <c r="C498" s="79" t="s">
        <v>6427</v>
      </c>
      <c r="D498" s="2" t="s">
        <v>2925</v>
      </c>
      <c r="E498" s="2" t="s">
        <v>6428</v>
      </c>
      <c r="F498" s="2" t="s">
        <v>6429</v>
      </c>
    </row>
    <row r="499" customFormat="false" ht="15.75" hidden="false" customHeight="false" outlineLevel="0" collapsed="false">
      <c r="A499" s="101" t="n">
        <v>31.5409</v>
      </c>
      <c r="B499" s="101" t="n">
        <v>32.9336</v>
      </c>
      <c r="C499" s="79" t="s">
        <v>6430</v>
      </c>
      <c r="D499" s="2" t="s">
        <v>2925</v>
      </c>
      <c r="E499" s="2" t="s">
        <v>6431</v>
      </c>
      <c r="F499" s="2" t="s">
        <v>6432</v>
      </c>
    </row>
    <row r="500" customFormat="false" ht="15.75" hidden="false" customHeight="false" outlineLevel="0" collapsed="false">
      <c r="A500" s="101" t="n">
        <v>31.3281</v>
      </c>
      <c r="B500" s="101" t="n">
        <v>12.419</v>
      </c>
      <c r="C500" s="79" t="s">
        <v>6433</v>
      </c>
      <c r="D500" s="2" t="s">
        <v>3244</v>
      </c>
      <c r="E500" s="2" t="s">
        <v>6434</v>
      </c>
      <c r="F500" s="2" t="s">
        <v>6435</v>
      </c>
    </row>
    <row r="501" customFormat="false" ht="15.75" hidden="false" customHeight="false" outlineLevel="0" collapsed="false">
      <c r="A501" s="101" t="n">
        <v>31.3111</v>
      </c>
      <c r="B501" s="101" t="n">
        <v>23.9452</v>
      </c>
      <c r="C501" s="79" t="s">
        <v>6436</v>
      </c>
      <c r="D501" s="2" t="s">
        <v>3244</v>
      </c>
      <c r="E501" s="2" t="s">
        <v>6437</v>
      </c>
      <c r="F501" s="2" t="s">
        <v>6438</v>
      </c>
    </row>
    <row r="502" customFormat="false" ht="15.75" hidden="false" customHeight="false" outlineLevel="0" collapsed="false">
      <c r="A502" s="101" t="n">
        <v>31.2592</v>
      </c>
      <c r="B502" s="101" t="n">
        <v>27.34</v>
      </c>
      <c r="C502" s="79" t="s">
        <v>6439</v>
      </c>
      <c r="D502" s="2" t="s">
        <v>3244</v>
      </c>
      <c r="E502" s="2" t="s">
        <v>6440</v>
      </c>
      <c r="F502" s="2" t="s">
        <v>6441</v>
      </c>
    </row>
    <row r="503" customFormat="false" ht="15.75" hidden="false" customHeight="false" outlineLevel="0" collapsed="false">
      <c r="A503" s="101" t="n">
        <v>31.2105</v>
      </c>
      <c r="B503" s="101" t="n">
        <v>9.0565</v>
      </c>
      <c r="C503" s="79" t="s">
        <v>6442</v>
      </c>
      <c r="D503" s="2" t="s">
        <v>3244</v>
      </c>
      <c r="E503" s="2" t="s">
        <v>6443</v>
      </c>
      <c r="F503" s="2" t="s">
        <v>6444</v>
      </c>
    </row>
    <row r="504" customFormat="false" ht="15.75" hidden="false" customHeight="false" outlineLevel="0" collapsed="false">
      <c r="A504" s="101" t="n">
        <v>31.1934</v>
      </c>
      <c r="B504" s="101" t="n">
        <v>38.5835</v>
      </c>
      <c r="C504" s="79" t="s">
        <v>6445</v>
      </c>
      <c r="D504" s="2" t="s">
        <v>3244</v>
      </c>
      <c r="E504" s="2" t="s">
        <v>6446</v>
      </c>
      <c r="F504" s="2" t="s">
        <v>6447</v>
      </c>
    </row>
    <row r="505" customFormat="false" ht="15.75" hidden="false" customHeight="false" outlineLevel="0" collapsed="false">
      <c r="A505" s="101" t="n">
        <v>31.1903</v>
      </c>
      <c r="B505" s="101" t="n">
        <v>22.5494</v>
      </c>
      <c r="C505" s="79" t="s">
        <v>6448</v>
      </c>
      <c r="D505" s="2" t="s">
        <v>3244</v>
      </c>
      <c r="E505" s="2" t="s">
        <v>6449</v>
      </c>
      <c r="F505" s="2" t="s">
        <v>6450</v>
      </c>
    </row>
    <row r="506" customFormat="false" ht="15.75" hidden="false" customHeight="false" outlineLevel="0" collapsed="false">
      <c r="A506" s="101" t="n">
        <v>31.1886</v>
      </c>
      <c r="B506" s="101" t="n">
        <v>16.7813</v>
      </c>
      <c r="C506" s="79" t="s">
        <v>6451</v>
      </c>
      <c r="D506" s="2" t="s">
        <v>3244</v>
      </c>
      <c r="E506" s="2" t="s">
        <v>6452</v>
      </c>
      <c r="F506" s="2" t="s">
        <v>6453</v>
      </c>
    </row>
    <row r="507" customFormat="false" ht="15.75" hidden="false" customHeight="false" outlineLevel="0" collapsed="false">
      <c r="A507" s="101" t="n">
        <v>31.139</v>
      </c>
      <c r="B507" s="101" t="n">
        <v>25.253</v>
      </c>
      <c r="C507" s="79" t="s">
        <v>6454</v>
      </c>
      <c r="D507" s="2" t="s">
        <v>3244</v>
      </c>
      <c r="E507" s="2" t="s">
        <v>6455</v>
      </c>
      <c r="F507" s="2" t="s">
        <v>6456</v>
      </c>
    </row>
    <row r="508" customFormat="false" ht="15.75" hidden="false" customHeight="false" outlineLevel="0" collapsed="false">
      <c r="A508" s="101" t="n">
        <v>31.0754</v>
      </c>
      <c r="B508" s="101" t="n">
        <v>6.7635</v>
      </c>
      <c r="C508" s="79" t="s">
        <v>6457</v>
      </c>
      <c r="D508" s="2" t="s">
        <v>3244</v>
      </c>
      <c r="E508" s="2" t="s">
        <v>6458</v>
      </c>
      <c r="F508" s="2" t="s">
        <v>6459</v>
      </c>
    </row>
    <row r="509" customFormat="false" ht="15.75" hidden="false" customHeight="false" outlineLevel="0" collapsed="false">
      <c r="A509" s="101" t="n">
        <v>31.0237</v>
      </c>
      <c r="B509" s="101" t="n">
        <v>29.1463</v>
      </c>
      <c r="C509" s="79" t="s">
        <v>6460</v>
      </c>
      <c r="D509" s="2" t="s">
        <v>3244</v>
      </c>
      <c r="E509" s="2" t="s">
        <v>6461</v>
      </c>
      <c r="F509" s="2" t="s">
        <v>6462</v>
      </c>
    </row>
    <row r="510" customFormat="false" ht="15.75" hidden="false" customHeight="false" outlineLevel="0" collapsed="false">
      <c r="A510" s="101" t="n">
        <v>31.0181</v>
      </c>
      <c r="B510" s="101" t="n">
        <v>5.821</v>
      </c>
      <c r="C510" s="79" t="s">
        <v>6463</v>
      </c>
      <c r="D510" s="2" t="s">
        <v>3244</v>
      </c>
      <c r="E510" s="2" t="s">
        <v>6464</v>
      </c>
      <c r="F510" s="2" t="s">
        <v>6465</v>
      </c>
    </row>
    <row r="511" customFormat="false" ht="15.75" hidden="false" customHeight="false" outlineLevel="0" collapsed="false">
      <c r="A511" s="101" t="n">
        <v>30.8762</v>
      </c>
      <c r="B511" s="101" t="n">
        <v>0.767</v>
      </c>
      <c r="C511" s="79" t="s">
        <v>6466</v>
      </c>
      <c r="D511" s="2" t="s">
        <v>3244</v>
      </c>
      <c r="E511" s="2" t="s">
        <v>6467</v>
      </c>
      <c r="F511" s="2" t="s">
        <v>6468</v>
      </c>
    </row>
    <row r="512" customFormat="false" ht="15.75" hidden="false" customHeight="false" outlineLevel="0" collapsed="false">
      <c r="A512" s="101" t="n">
        <v>30.7607</v>
      </c>
      <c r="B512" s="101" t="n">
        <v>23.6127</v>
      </c>
      <c r="C512" s="79" t="s">
        <v>6469</v>
      </c>
      <c r="D512" s="2" t="s">
        <v>3244</v>
      </c>
      <c r="E512" s="2" t="s">
        <v>6470</v>
      </c>
      <c r="F512" s="2" t="s">
        <v>6471</v>
      </c>
    </row>
    <row r="513" customFormat="false" ht="15.75" hidden="false" customHeight="false" outlineLevel="0" collapsed="false">
      <c r="A513" s="101" t="n">
        <v>30.758</v>
      </c>
      <c r="B513" s="101" t="n">
        <v>1.9301</v>
      </c>
      <c r="C513" s="79" t="s">
        <v>6472</v>
      </c>
      <c r="D513" s="2" t="s">
        <v>3244</v>
      </c>
      <c r="E513" s="2" t="s">
        <v>6473</v>
      </c>
      <c r="F513" s="2" t="s">
        <v>6474</v>
      </c>
    </row>
    <row r="514" customFormat="false" ht="15.75" hidden="false" customHeight="false" outlineLevel="0" collapsed="false">
      <c r="A514" s="101" t="n">
        <v>30.6591</v>
      </c>
      <c r="B514" s="101" t="n">
        <v>43.9371</v>
      </c>
      <c r="C514" s="79" t="s">
        <v>6475</v>
      </c>
      <c r="D514" s="2" t="s">
        <v>3244</v>
      </c>
      <c r="E514" s="2" t="s">
        <v>6476</v>
      </c>
      <c r="F514" s="2" t="s">
        <v>6477</v>
      </c>
    </row>
    <row r="515" customFormat="false" ht="15.75" hidden="false" customHeight="false" outlineLevel="0" collapsed="false">
      <c r="A515" s="101" t="n">
        <v>30.6089</v>
      </c>
      <c r="B515" s="101" t="n">
        <v>34.2991</v>
      </c>
      <c r="C515" s="79" t="s">
        <v>6478</v>
      </c>
      <c r="D515" s="2" t="s">
        <v>2837</v>
      </c>
      <c r="E515" s="2" t="s">
        <v>6479</v>
      </c>
      <c r="F515" s="2" t="s">
        <v>6480</v>
      </c>
    </row>
    <row r="516" customFormat="false" ht="15.75" hidden="false" customHeight="false" outlineLevel="0" collapsed="false">
      <c r="A516" s="101" t="n">
        <v>30.5257</v>
      </c>
      <c r="B516" s="101" t="n">
        <v>6.742</v>
      </c>
      <c r="C516" s="79" t="s">
        <v>6481</v>
      </c>
      <c r="D516" s="2" t="s">
        <v>3244</v>
      </c>
      <c r="E516" s="2" t="s">
        <v>6482</v>
      </c>
      <c r="F516" s="2" t="s">
        <v>6483</v>
      </c>
    </row>
    <row r="517" customFormat="false" ht="15.75" hidden="false" customHeight="false" outlineLevel="0" collapsed="false">
      <c r="A517" s="101" t="n">
        <v>30.5119</v>
      </c>
      <c r="B517" s="101" t="n">
        <v>29.9673</v>
      </c>
      <c r="C517" s="79" t="s">
        <v>6484</v>
      </c>
      <c r="D517" s="2" t="s">
        <v>3244</v>
      </c>
      <c r="E517" s="2" t="s">
        <v>6485</v>
      </c>
      <c r="F517" s="2" t="s">
        <v>6486</v>
      </c>
    </row>
    <row r="518" customFormat="false" ht="15.75" hidden="false" customHeight="false" outlineLevel="0" collapsed="false">
      <c r="A518" s="101" t="n">
        <v>30.4943</v>
      </c>
      <c r="B518" s="101" t="n">
        <v>2.5513</v>
      </c>
      <c r="C518" s="79" t="s">
        <v>6487</v>
      </c>
      <c r="D518" s="2" t="s">
        <v>2837</v>
      </c>
      <c r="E518" s="2" t="s">
        <v>6488</v>
      </c>
      <c r="F518" s="2" t="s">
        <v>6489</v>
      </c>
    </row>
    <row r="519" customFormat="false" ht="15.75" hidden="false" customHeight="false" outlineLevel="0" collapsed="false">
      <c r="A519" s="101" t="n">
        <v>30.4286</v>
      </c>
      <c r="B519" s="101" t="n">
        <v>46.8031</v>
      </c>
      <c r="C519" s="79" t="s">
        <v>6490</v>
      </c>
      <c r="D519" s="2" t="s">
        <v>3244</v>
      </c>
      <c r="E519" s="2" t="s">
        <v>6491</v>
      </c>
      <c r="F519" s="2" t="s">
        <v>6492</v>
      </c>
    </row>
    <row r="520" customFormat="false" ht="15.75" hidden="false" customHeight="false" outlineLevel="0" collapsed="false">
      <c r="A520" s="101" t="n">
        <v>30.2903</v>
      </c>
      <c r="B520" s="101" t="n">
        <v>11.5152</v>
      </c>
      <c r="C520" s="79" t="s">
        <v>6493</v>
      </c>
      <c r="D520" s="2" t="s">
        <v>2925</v>
      </c>
      <c r="E520" s="2" t="s">
        <v>6494</v>
      </c>
      <c r="F520" s="2" t="s">
        <v>6495</v>
      </c>
    </row>
    <row r="521" customFormat="false" ht="15.75" hidden="false" customHeight="false" outlineLevel="0" collapsed="false">
      <c r="A521" s="101" t="n">
        <v>30.0978</v>
      </c>
      <c r="B521" s="101" t="n">
        <v>49.7903</v>
      </c>
      <c r="C521" s="79" t="s">
        <v>6496</v>
      </c>
      <c r="D521" s="2" t="s">
        <v>3244</v>
      </c>
      <c r="E521" s="2" t="s">
        <v>6497</v>
      </c>
      <c r="F521" s="2" t="s">
        <v>6498</v>
      </c>
    </row>
    <row r="522" customFormat="false" ht="15.75" hidden="false" customHeight="false" outlineLevel="0" collapsed="false">
      <c r="A522" s="101" t="n">
        <v>29.8738</v>
      </c>
      <c r="B522" s="101" t="n">
        <v>28.7377</v>
      </c>
      <c r="C522" s="79" t="s">
        <v>6499</v>
      </c>
      <c r="D522" s="2" t="s">
        <v>3244</v>
      </c>
      <c r="E522" s="2" t="s">
        <v>6500</v>
      </c>
      <c r="F522" s="2" t="s">
        <v>6501</v>
      </c>
    </row>
    <row r="523" customFormat="false" ht="15.75" hidden="false" customHeight="false" outlineLevel="0" collapsed="false">
      <c r="A523" s="101" t="n">
        <v>29.8636</v>
      </c>
      <c r="B523" s="101" t="n">
        <v>21.1382</v>
      </c>
      <c r="C523" s="79" t="s">
        <v>6502</v>
      </c>
      <c r="D523" s="2" t="s">
        <v>3244</v>
      </c>
      <c r="E523" s="2" t="s">
        <v>6503</v>
      </c>
      <c r="F523" s="2" t="s">
        <v>6504</v>
      </c>
    </row>
    <row r="524" customFormat="false" ht="15.75" hidden="false" customHeight="false" outlineLevel="0" collapsed="false">
      <c r="A524" s="101" t="n">
        <v>29.7951</v>
      </c>
      <c r="B524" s="101" t="n">
        <v>8.5558</v>
      </c>
      <c r="C524" s="79" t="s">
        <v>6505</v>
      </c>
      <c r="D524" s="2" t="s">
        <v>2925</v>
      </c>
      <c r="E524" s="2" t="s">
        <v>6506</v>
      </c>
      <c r="F524" s="2" t="s">
        <v>6507</v>
      </c>
    </row>
    <row r="525" customFormat="false" ht="15.75" hidden="false" customHeight="false" outlineLevel="0" collapsed="false">
      <c r="A525" s="101" t="n">
        <v>29.7049</v>
      </c>
      <c r="B525" s="101" t="n">
        <v>5.4692</v>
      </c>
      <c r="C525" s="79" t="s">
        <v>6508</v>
      </c>
      <c r="D525" s="2" t="s">
        <v>3244</v>
      </c>
      <c r="E525" s="2" t="s">
        <v>6509</v>
      </c>
      <c r="F525" s="2" t="s">
        <v>6510</v>
      </c>
    </row>
    <row r="526" customFormat="false" ht="15.75" hidden="false" customHeight="false" outlineLevel="0" collapsed="false">
      <c r="A526" s="101" t="n">
        <v>29.695</v>
      </c>
      <c r="B526" s="101" t="n">
        <v>12.4957</v>
      </c>
      <c r="C526" s="79" t="s">
        <v>6511</v>
      </c>
      <c r="D526" s="2" t="s">
        <v>3244</v>
      </c>
      <c r="E526" s="2" t="s">
        <v>6512</v>
      </c>
      <c r="F526" s="2" t="s">
        <v>6513</v>
      </c>
    </row>
    <row r="527" customFormat="false" ht="15.75" hidden="false" customHeight="false" outlineLevel="0" collapsed="false">
      <c r="A527" s="101" t="n">
        <v>29.6695</v>
      </c>
      <c r="B527" s="101" t="n">
        <v>54.046</v>
      </c>
      <c r="C527" s="79" t="s">
        <v>6514</v>
      </c>
      <c r="D527" s="2" t="s">
        <v>2925</v>
      </c>
      <c r="E527" s="2" t="s">
        <v>6515</v>
      </c>
      <c r="F527" s="2" t="s">
        <v>6516</v>
      </c>
    </row>
    <row r="528" customFormat="false" ht="15.75" hidden="false" customHeight="false" outlineLevel="0" collapsed="false">
      <c r="A528" s="101" t="n">
        <v>29.667</v>
      </c>
      <c r="B528" s="101" t="n">
        <v>42.1072</v>
      </c>
      <c r="C528" s="79" t="s">
        <v>6517</v>
      </c>
      <c r="D528" s="2" t="s">
        <v>3244</v>
      </c>
      <c r="E528" s="2" t="s">
        <v>6518</v>
      </c>
      <c r="F528" s="2" t="s">
        <v>6519</v>
      </c>
    </row>
    <row r="529" customFormat="false" ht="15.75" hidden="false" customHeight="false" outlineLevel="0" collapsed="false">
      <c r="A529" s="101" t="n">
        <v>29.5999</v>
      </c>
      <c r="B529" s="101" t="n">
        <v>33.6463</v>
      </c>
      <c r="C529" s="79" t="s">
        <v>6520</v>
      </c>
      <c r="D529" s="2" t="s">
        <v>3244</v>
      </c>
      <c r="E529" s="2" t="s">
        <v>6521</v>
      </c>
      <c r="F529" s="2" t="s">
        <v>6522</v>
      </c>
    </row>
    <row r="530" customFormat="false" ht="15.75" hidden="false" customHeight="false" outlineLevel="0" collapsed="false">
      <c r="A530" s="101" t="n">
        <v>29.513</v>
      </c>
      <c r="B530" s="101" t="n">
        <v>27.4541</v>
      </c>
      <c r="C530" s="79" t="s">
        <v>6523</v>
      </c>
      <c r="D530" s="2" t="s">
        <v>3244</v>
      </c>
      <c r="E530" s="2" t="s">
        <v>6524</v>
      </c>
      <c r="F530" s="2" t="s">
        <v>6525</v>
      </c>
    </row>
    <row r="531" customFormat="false" ht="15.75" hidden="false" customHeight="false" outlineLevel="0" collapsed="false">
      <c r="A531" s="101" t="n">
        <v>29.3918</v>
      </c>
      <c r="B531" s="101" t="n">
        <v>4.3026</v>
      </c>
      <c r="C531" s="79" t="s">
        <v>6526</v>
      </c>
      <c r="D531" s="2" t="s">
        <v>3244</v>
      </c>
      <c r="E531" s="2" t="s">
        <v>6527</v>
      </c>
      <c r="F531" s="2" t="s">
        <v>6528</v>
      </c>
    </row>
    <row r="532" customFormat="false" ht="15.75" hidden="false" customHeight="false" outlineLevel="0" collapsed="false">
      <c r="A532" s="101" t="n">
        <v>29.3602</v>
      </c>
      <c r="B532" s="101" t="n">
        <v>18.2904</v>
      </c>
      <c r="C532" s="79" t="s">
        <v>6529</v>
      </c>
      <c r="D532" s="2" t="s">
        <v>3244</v>
      </c>
      <c r="E532" s="2" t="s">
        <v>6530</v>
      </c>
      <c r="F532" s="2" t="s">
        <v>6531</v>
      </c>
    </row>
    <row r="533" customFormat="false" ht="15.75" hidden="false" customHeight="false" outlineLevel="0" collapsed="false">
      <c r="A533" s="101" t="n">
        <v>29.2819</v>
      </c>
      <c r="B533" s="101" t="n">
        <v>4.1573</v>
      </c>
      <c r="C533" s="79" t="s">
        <v>6532</v>
      </c>
      <c r="D533" s="2" t="s">
        <v>3244</v>
      </c>
      <c r="E533" s="2" t="s">
        <v>6533</v>
      </c>
      <c r="F533" s="2" t="s">
        <v>6534</v>
      </c>
    </row>
    <row r="534" customFormat="false" ht="15.75" hidden="false" customHeight="false" outlineLevel="0" collapsed="false">
      <c r="A534" s="101" t="n">
        <v>29.2549</v>
      </c>
      <c r="B534" s="101" t="n">
        <v>32.487</v>
      </c>
      <c r="C534" s="79" t="s">
        <v>6535</v>
      </c>
      <c r="D534" s="2" t="s">
        <v>3244</v>
      </c>
      <c r="E534" s="2" t="s">
        <v>6536</v>
      </c>
      <c r="F534" s="2" t="s">
        <v>6537</v>
      </c>
    </row>
    <row r="535" customFormat="false" ht="15.75" hidden="false" customHeight="false" outlineLevel="0" collapsed="false">
      <c r="A535" s="101" t="n">
        <v>29.1302</v>
      </c>
      <c r="B535" s="101" t="n">
        <v>55.6174</v>
      </c>
      <c r="C535" s="79" t="s">
        <v>6538</v>
      </c>
      <c r="D535" s="2" t="s">
        <v>2925</v>
      </c>
      <c r="E535" s="2" t="s">
        <v>6539</v>
      </c>
      <c r="F535" s="2" t="s">
        <v>6540</v>
      </c>
    </row>
    <row r="536" customFormat="false" ht="15.75" hidden="false" customHeight="false" outlineLevel="0" collapsed="false">
      <c r="A536" s="101" t="n">
        <v>29.1217</v>
      </c>
      <c r="B536" s="101" t="n">
        <v>16.7584</v>
      </c>
      <c r="C536" s="79" t="s">
        <v>6541</v>
      </c>
      <c r="D536" s="2" t="s">
        <v>3244</v>
      </c>
      <c r="E536" s="2" t="s">
        <v>6542</v>
      </c>
      <c r="F536" s="2" t="s">
        <v>6543</v>
      </c>
    </row>
    <row r="537" customFormat="false" ht="15.75" hidden="false" customHeight="false" outlineLevel="0" collapsed="false">
      <c r="A537" s="101" t="n">
        <v>29.0876</v>
      </c>
      <c r="B537" s="101" t="n">
        <v>29.6885</v>
      </c>
      <c r="C537" s="79" t="s">
        <v>6544</v>
      </c>
      <c r="D537" s="2" t="s">
        <v>3244</v>
      </c>
      <c r="E537" s="2" t="s">
        <v>6545</v>
      </c>
      <c r="F537" s="2" t="s">
        <v>6546</v>
      </c>
    </row>
    <row r="538" customFormat="false" ht="15.75" hidden="false" customHeight="false" outlineLevel="0" collapsed="false">
      <c r="A538" s="101" t="n">
        <v>28.9003</v>
      </c>
      <c r="B538" s="101" t="n">
        <v>12.0268</v>
      </c>
      <c r="C538" s="79" t="s">
        <v>6547</v>
      </c>
      <c r="D538" s="2" t="s">
        <v>3244</v>
      </c>
      <c r="E538" s="2" t="s">
        <v>6548</v>
      </c>
      <c r="F538" s="2" t="s">
        <v>6549</v>
      </c>
    </row>
    <row r="539" customFormat="false" ht="15.75" hidden="false" customHeight="false" outlineLevel="0" collapsed="false">
      <c r="A539" s="101" t="n">
        <v>28.8115</v>
      </c>
      <c r="B539" s="101" t="n">
        <v>13.3418</v>
      </c>
      <c r="C539" s="79" t="s">
        <v>6550</v>
      </c>
      <c r="D539" s="2" t="s">
        <v>3244</v>
      </c>
      <c r="E539" s="2" t="s">
        <v>6551</v>
      </c>
      <c r="F539" s="2" t="s">
        <v>6552</v>
      </c>
    </row>
    <row r="540" customFormat="false" ht="15.75" hidden="false" customHeight="false" outlineLevel="0" collapsed="false">
      <c r="A540" s="101" t="n">
        <v>28.7855</v>
      </c>
      <c r="B540" s="101" t="n">
        <v>25.5182</v>
      </c>
      <c r="C540" s="79" t="s">
        <v>6553</v>
      </c>
      <c r="D540" s="2" t="s">
        <v>3244</v>
      </c>
      <c r="E540" s="2" t="s">
        <v>6554</v>
      </c>
      <c r="F540" s="2" t="s">
        <v>6555</v>
      </c>
    </row>
    <row r="541" customFormat="false" ht="15.75" hidden="false" customHeight="false" outlineLevel="0" collapsed="false">
      <c r="A541" s="101" t="n">
        <v>28.6702</v>
      </c>
      <c r="B541" s="101" t="n">
        <v>6.4871</v>
      </c>
      <c r="C541" s="79" t="s">
        <v>4420</v>
      </c>
      <c r="D541" s="2" t="s">
        <v>3244</v>
      </c>
      <c r="E541" s="2" t="s">
        <v>4421</v>
      </c>
      <c r="F541" s="2" t="s">
        <v>4422</v>
      </c>
    </row>
    <row r="542" customFormat="false" ht="15.75" hidden="false" customHeight="false" outlineLevel="0" collapsed="false">
      <c r="A542" s="101" t="n">
        <v>28.6666</v>
      </c>
      <c r="B542" s="101" t="n">
        <v>26.5937</v>
      </c>
      <c r="C542" s="79" t="s">
        <v>6556</v>
      </c>
      <c r="D542" s="2" t="s">
        <v>3244</v>
      </c>
      <c r="E542" s="2" t="s">
        <v>6557</v>
      </c>
      <c r="F542" s="2" t="s">
        <v>6558</v>
      </c>
    </row>
    <row r="543" customFormat="false" ht="15.75" hidden="false" customHeight="false" outlineLevel="0" collapsed="false">
      <c r="A543" s="101" t="n">
        <v>28.6097</v>
      </c>
      <c r="B543" s="101" t="n">
        <v>1.0386</v>
      </c>
      <c r="C543" s="79" t="s">
        <v>6559</v>
      </c>
      <c r="D543" s="2" t="s">
        <v>3244</v>
      </c>
      <c r="E543" s="2" t="s">
        <v>6560</v>
      </c>
      <c r="F543" s="2" t="s">
        <v>6561</v>
      </c>
    </row>
    <row r="544" customFormat="false" ht="15.75" hidden="false" customHeight="false" outlineLevel="0" collapsed="false">
      <c r="A544" s="101" t="n">
        <v>28.6031</v>
      </c>
      <c r="B544" s="101" t="n">
        <v>84.6013</v>
      </c>
      <c r="C544" s="79" t="s">
        <v>6562</v>
      </c>
      <c r="D544" s="2" t="s">
        <v>2837</v>
      </c>
      <c r="E544" s="2" t="s">
        <v>598</v>
      </c>
      <c r="F544" s="2" t="s">
        <v>6563</v>
      </c>
    </row>
    <row r="545" customFormat="false" ht="15.75" hidden="false" customHeight="false" outlineLevel="0" collapsed="false">
      <c r="A545" s="101" t="n">
        <v>28.4331</v>
      </c>
      <c r="B545" s="101" t="n">
        <v>1.7247</v>
      </c>
      <c r="C545" s="79" t="s">
        <v>6564</v>
      </c>
      <c r="D545" s="2" t="s">
        <v>3244</v>
      </c>
      <c r="E545" s="2" t="s">
        <v>6565</v>
      </c>
      <c r="F545" s="2" t="s">
        <v>6566</v>
      </c>
    </row>
    <row r="546" customFormat="false" ht="15.75" hidden="false" customHeight="false" outlineLevel="0" collapsed="false">
      <c r="A546" s="101" t="n">
        <v>28.4255</v>
      </c>
      <c r="B546" s="101" t="n">
        <v>37.6898</v>
      </c>
      <c r="C546" s="79" t="s">
        <v>6567</v>
      </c>
      <c r="D546" s="2" t="s">
        <v>3244</v>
      </c>
      <c r="E546" s="2" t="s">
        <v>6568</v>
      </c>
      <c r="F546" s="2" t="s">
        <v>6569</v>
      </c>
    </row>
    <row r="547" customFormat="false" ht="15.75" hidden="false" customHeight="false" outlineLevel="0" collapsed="false">
      <c r="A547" s="101" t="n">
        <v>28.42</v>
      </c>
      <c r="B547" s="101" t="n">
        <v>44.826</v>
      </c>
      <c r="C547" s="79" t="s">
        <v>6570</v>
      </c>
      <c r="D547" s="2" t="s">
        <v>3244</v>
      </c>
      <c r="E547" s="2" t="s">
        <v>6571</v>
      </c>
      <c r="F547" s="2" t="s">
        <v>6572</v>
      </c>
    </row>
    <row r="548" customFormat="false" ht="15.75" hidden="false" customHeight="false" outlineLevel="0" collapsed="false">
      <c r="A548" s="101" t="n">
        <v>28.3165</v>
      </c>
      <c r="B548" s="101" t="n">
        <v>47.8512</v>
      </c>
      <c r="C548" s="79" t="s">
        <v>6573</v>
      </c>
      <c r="D548" s="2" t="s">
        <v>3244</v>
      </c>
      <c r="E548" s="2" t="s">
        <v>6574</v>
      </c>
      <c r="F548" s="2" t="s">
        <v>6575</v>
      </c>
    </row>
    <row r="549" customFormat="false" ht="15.75" hidden="false" customHeight="false" outlineLevel="0" collapsed="false">
      <c r="A549" s="101" t="n">
        <v>28.2983</v>
      </c>
      <c r="B549" s="101" t="n">
        <v>3.2181</v>
      </c>
      <c r="C549" s="79" t="s">
        <v>6576</v>
      </c>
      <c r="D549" s="2" t="s">
        <v>3244</v>
      </c>
      <c r="E549" s="2" t="s">
        <v>6577</v>
      </c>
      <c r="F549" s="2" t="s">
        <v>6578</v>
      </c>
    </row>
    <row r="550" customFormat="false" ht="15.75" hidden="false" customHeight="false" outlineLevel="0" collapsed="false">
      <c r="A550" s="101" t="n">
        <v>28.1463</v>
      </c>
      <c r="B550" s="101" t="n">
        <v>27.2513</v>
      </c>
      <c r="C550" s="79" t="s">
        <v>6579</v>
      </c>
      <c r="D550" s="2" t="s">
        <v>3244</v>
      </c>
      <c r="E550" s="2" t="s">
        <v>6580</v>
      </c>
      <c r="F550" s="2" t="s">
        <v>6581</v>
      </c>
    </row>
    <row r="551" customFormat="false" ht="15.75" hidden="false" customHeight="false" outlineLevel="0" collapsed="false">
      <c r="A551" s="101" t="n">
        <v>28.1123</v>
      </c>
      <c r="B551" s="101" t="n">
        <v>7.9107</v>
      </c>
      <c r="C551" s="79" t="s">
        <v>6582</v>
      </c>
      <c r="D551" s="2" t="s">
        <v>3244</v>
      </c>
      <c r="E551" s="2" t="s">
        <v>6583</v>
      </c>
      <c r="F551" s="2" t="s">
        <v>6584</v>
      </c>
    </row>
    <row r="552" customFormat="false" ht="15.75" hidden="false" customHeight="false" outlineLevel="0" collapsed="false">
      <c r="A552" s="101" t="n">
        <v>27.8607</v>
      </c>
      <c r="B552" s="101" t="n">
        <v>58.7495</v>
      </c>
      <c r="C552" s="79" t="s">
        <v>6585</v>
      </c>
      <c r="D552" s="2" t="s">
        <v>3244</v>
      </c>
      <c r="E552" s="2" t="s">
        <v>6586</v>
      </c>
      <c r="F552" s="2" t="s">
        <v>6587</v>
      </c>
    </row>
    <row r="553" customFormat="false" ht="15.75" hidden="false" customHeight="false" outlineLevel="0" collapsed="false">
      <c r="A553" s="101" t="n">
        <v>27.8499</v>
      </c>
      <c r="B553" s="101" t="n">
        <v>0.62</v>
      </c>
      <c r="C553" s="79" t="s">
        <v>6588</v>
      </c>
      <c r="D553" s="2" t="s">
        <v>3244</v>
      </c>
      <c r="E553" s="2" t="s">
        <v>6589</v>
      </c>
      <c r="F553" s="2" t="s">
        <v>6590</v>
      </c>
    </row>
    <row r="554" customFormat="false" ht="15.75" hidden="false" customHeight="false" outlineLevel="0" collapsed="false">
      <c r="A554" s="101" t="n">
        <v>27.8324</v>
      </c>
      <c r="B554" s="101" t="n">
        <v>5.558</v>
      </c>
      <c r="C554" s="79" t="s">
        <v>6591</v>
      </c>
      <c r="D554" s="2" t="s">
        <v>2925</v>
      </c>
      <c r="E554" s="2" t="s">
        <v>6592</v>
      </c>
      <c r="F554" s="2" t="s">
        <v>6593</v>
      </c>
    </row>
    <row r="555" customFormat="false" ht="15.75" hidden="false" customHeight="false" outlineLevel="0" collapsed="false">
      <c r="A555" s="101" t="n">
        <v>27.7143</v>
      </c>
      <c r="B555" s="101" t="n">
        <v>23.7868</v>
      </c>
      <c r="C555" s="79" t="s">
        <v>6594</v>
      </c>
      <c r="D555" s="2" t="s">
        <v>3244</v>
      </c>
      <c r="E555" s="2" t="s">
        <v>6595</v>
      </c>
      <c r="F555" s="2" t="s">
        <v>6596</v>
      </c>
    </row>
    <row r="556" customFormat="false" ht="15.75" hidden="false" customHeight="false" outlineLevel="0" collapsed="false">
      <c r="A556" s="101" t="n">
        <v>27.6807</v>
      </c>
      <c r="B556" s="101" t="n">
        <v>25.124</v>
      </c>
      <c r="C556" s="79" t="s">
        <v>6597</v>
      </c>
      <c r="D556" s="2" t="s">
        <v>3244</v>
      </c>
      <c r="E556" s="2" t="s">
        <v>6598</v>
      </c>
      <c r="F556" s="2" t="s">
        <v>6599</v>
      </c>
    </row>
    <row r="557" customFormat="false" ht="15.75" hidden="false" customHeight="false" outlineLevel="0" collapsed="false">
      <c r="A557" s="101" t="n">
        <v>27.6388</v>
      </c>
      <c r="B557" s="101" t="n">
        <v>59.024</v>
      </c>
      <c r="C557" s="79" t="s">
        <v>6600</v>
      </c>
      <c r="D557" s="2" t="s">
        <v>3244</v>
      </c>
      <c r="E557" s="2" t="s">
        <v>6601</v>
      </c>
      <c r="F557" s="2" t="s">
        <v>6602</v>
      </c>
    </row>
    <row r="558" customFormat="false" ht="15.75" hidden="false" customHeight="false" outlineLevel="0" collapsed="false">
      <c r="A558" s="101" t="n">
        <v>27.5728</v>
      </c>
      <c r="B558" s="101" t="n">
        <v>12.1968</v>
      </c>
      <c r="C558" s="79" t="s">
        <v>6603</v>
      </c>
      <c r="D558" s="2" t="s">
        <v>3244</v>
      </c>
      <c r="E558" s="2" t="s">
        <v>6604</v>
      </c>
      <c r="F558" s="2" t="s">
        <v>6605</v>
      </c>
    </row>
    <row r="559" customFormat="false" ht="15.75" hidden="false" customHeight="false" outlineLevel="0" collapsed="false">
      <c r="A559" s="101" t="n">
        <v>27.5477</v>
      </c>
      <c r="B559" s="101" t="n">
        <v>27.6892</v>
      </c>
      <c r="C559" s="79" t="s">
        <v>6606</v>
      </c>
      <c r="D559" s="2" t="s">
        <v>3244</v>
      </c>
      <c r="E559" s="2" t="s">
        <v>6607</v>
      </c>
      <c r="F559" s="2" t="s">
        <v>6608</v>
      </c>
    </row>
    <row r="560" customFormat="false" ht="15.75" hidden="false" customHeight="false" outlineLevel="0" collapsed="false">
      <c r="A560" s="101" t="n">
        <v>27.5098</v>
      </c>
      <c r="B560" s="101" t="n">
        <v>2.61</v>
      </c>
      <c r="C560" s="79" t="s">
        <v>6609</v>
      </c>
      <c r="D560" s="2" t="s">
        <v>3244</v>
      </c>
      <c r="E560" s="2" t="s">
        <v>6610</v>
      </c>
      <c r="F560" s="2" t="s">
        <v>6611</v>
      </c>
    </row>
    <row r="561" customFormat="false" ht="15.75" hidden="false" customHeight="false" outlineLevel="0" collapsed="false">
      <c r="A561" s="101" t="n">
        <v>27.3914</v>
      </c>
      <c r="B561" s="101" t="n">
        <v>27.0091</v>
      </c>
      <c r="C561" s="79" t="s">
        <v>6612</v>
      </c>
      <c r="D561" s="2" t="s">
        <v>3244</v>
      </c>
      <c r="E561" s="2" t="s">
        <v>6613</v>
      </c>
      <c r="F561" s="2" t="s">
        <v>6614</v>
      </c>
    </row>
    <row r="562" customFormat="false" ht="15.75" hidden="false" customHeight="false" outlineLevel="0" collapsed="false">
      <c r="A562" s="101" t="n">
        <v>27.3439</v>
      </c>
      <c r="B562" s="101" t="n">
        <v>11.3212</v>
      </c>
      <c r="C562" s="79" t="s">
        <v>6615</v>
      </c>
      <c r="D562" s="2" t="s">
        <v>3244</v>
      </c>
      <c r="E562" s="2" t="s">
        <v>6616</v>
      </c>
      <c r="F562" s="2" t="s">
        <v>6617</v>
      </c>
    </row>
    <row r="563" customFormat="false" ht="15.75" hidden="false" customHeight="false" outlineLevel="0" collapsed="false">
      <c r="A563" s="101" t="n">
        <v>27.3277</v>
      </c>
      <c r="B563" s="101" t="n">
        <v>4.9581</v>
      </c>
      <c r="C563" s="79" t="s">
        <v>6618</v>
      </c>
      <c r="D563" s="2" t="s">
        <v>3244</v>
      </c>
      <c r="E563" s="2" t="s">
        <v>6619</v>
      </c>
      <c r="F563" s="2" t="s">
        <v>6620</v>
      </c>
    </row>
    <row r="564" customFormat="false" ht="15.75" hidden="false" customHeight="false" outlineLevel="0" collapsed="false">
      <c r="A564" s="101" t="n">
        <v>27.2358</v>
      </c>
      <c r="B564" s="101" t="n">
        <v>54.8305</v>
      </c>
      <c r="C564" s="79" t="s">
        <v>6621</v>
      </c>
      <c r="D564" s="2" t="s">
        <v>2925</v>
      </c>
      <c r="E564" s="2" t="s">
        <v>6622</v>
      </c>
      <c r="F564" s="2" t="s">
        <v>6623</v>
      </c>
    </row>
    <row r="565" customFormat="false" ht="15.75" hidden="false" customHeight="false" outlineLevel="0" collapsed="false">
      <c r="A565" s="101" t="n">
        <v>27.1541</v>
      </c>
      <c r="B565" s="101" t="n">
        <v>44.478</v>
      </c>
      <c r="C565" s="79" t="s">
        <v>6624</v>
      </c>
      <c r="D565" s="2" t="s">
        <v>3244</v>
      </c>
      <c r="E565" s="2" t="s">
        <v>6625</v>
      </c>
      <c r="F565" s="2" t="s">
        <v>6626</v>
      </c>
    </row>
    <row r="566" customFormat="false" ht="15.75" hidden="false" customHeight="false" outlineLevel="0" collapsed="false">
      <c r="A566" s="101" t="n">
        <v>26.9425</v>
      </c>
      <c r="B566" s="101" t="n">
        <v>26.0506</v>
      </c>
      <c r="C566" s="79" t="s">
        <v>6627</v>
      </c>
      <c r="D566" s="2" t="s">
        <v>2925</v>
      </c>
      <c r="E566" s="2" t="s">
        <v>6628</v>
      </c>
      <c r="F566" s="2" t="s">
        <v>6629</v>
      </c>
    </row>
    <row r="567" customFormat="false" ht="15.75" hidden="false" customHeight="false" outlineLevel="0" collapsed="false">
      <c r="A567" s="101" t="n">
        <v>26.7926</v>
      </c>
      <c r="B567" s="101" t="n">
        <v>6.32</v>
      </c>
      <c r="C567" s="79" t="s">
        <v>6630</v>
      </c>
      <c r="D567" s="2" t="s">
        <v>3244</v>
      </c>
      <c r="E567" s="2" t="s">
        <v>6631</v>
      </c>
      <c r="F567" s="2" t="s">
        <v>6632</v>
      </c>
    </row>
    <row r="568" customFormat="false" ht="15.75" hidden="false" customHeight="false" outlineLevel="0" collapsed="false">
      <c r="A568" s="101" t="n">
        <v>26.7904</v>
      </c>
      <c r="B568" s="101" t="n">
        <v>3.3517</v>
      </c>
      <c r="C568" s="79" t="s">
        <v>6633</v>
      </c>
      <c r="D568" s="2" t="s">
        <v>3244</v>
      </c>
      <c r="E568" s="2" t="s">
        <v>6634</v>
      </c>
      <c r="F568" s="2" t="s">
        <v>6635</v>
      </c>
    </row>
    <row r="569" customFormat="false" ht="15.75" hidden="false" customHeight="false" outlineLevel="0" collapsed="false">
      <c r="A569" s="101" t="n">
        <v>26.774</v>
      </c>
      <c r="B569" s="101" t="n">
        <v>8.7065</v>
      </c>
      <c r="C569" s="79" t="s">
        <v>6636</v>
      </c>
      <c r="D569" s="2" t="s">
        <v>3244</v>
      </c>
      <c r="E569" s="2" t="s">
        <v>6637</v>
      </c>
      <c r="F569" s="2" t="s">
        <v>6638</v>
      </c>
    </row>
    <row r="570" customFormat="false" ht="15.75" hidden="false" customHeight="false" outlineLevel="0" collapsed="false">
      <c r="A570" s="101" t="n">
        <v>26.7343</v>
      </c>
      <c r="B570" s="101" t="n">
        <v>9.405</v>
      </c>
      <c r="C570" s="79" t="s">
        <v>6639</v>
      </c>
      <c r="D570" s="2" t="s">
        <v>3244</v>
      </c>
      <c r="E570" s="2" t="s">
        <v>6640</v>
      </c>
      <c r="F570" s="2" t="s">
        <v>6641</v>
      </c>
    </row>
    <row r="571" customFormat="false" ht="15.75" hidden="false" customHeight="false" outlineLevel="0" collapsed="false">
      <c r="A571" s="101" t="n">
        <v>26.7287</v>
      </c>
      <c r="B571" s="101" t="n">
        <v>9.4226</v>
      </c>
      <c r="C571" s="79" t="s">
        <v>6642</v>
      </c>
      <c r="D571" s="2" t="s">
        <v>2837</v>
      </c>
      <c r="E571" s="2" t="s">
        <v>6643</v>
      </c>
      <c r="F571" s="2" t="s">
        <v>6644</v>
      </c>
    </row>
    <row r="572" customFormat="false" ht="15.75" hidden="false" customHeight="false" outlineLevel="0" collapsed="false">
      <c r="A572" s="101" t="n">
        <v>26.7208</v>
      </c>
      <c r="B572" s="101" t="n">
        <v>13.6574</v>
      </c>
      <c r="C572" s="79" t="s">
        <v>6645</v>
      </c>
      <c r="D572" s="2" t="s">
        <v>2837</v>
      </c>
      <c r="E572" s="2" t="s">
        <v>6646</v>
      </c>
      <c r="F572" s="2" t="s">
        <v>6647</v>
      </c>
    </row>
    <row r="573" customFormat="false" ht="15.75" hidden="false" customHeight="false" outlineLevel="0" collapsed="false">
      <c r="A573" s="101" t="n">
        <v>26.5833</v>
      </c>
      <c r="B573" s="101" t="n">
        <v>15.9268</v>
      </c>
      <c r="C573" s="79" t="s">
        <v>6648</v>
      </c>
      <c r="D573" s="2" t="s">
        <v>3244</v>
      </c>
      <c r="E573" s="2" t="s">
        <v>6649</v>
      </c>
      <c r="F573" s="2" t="s">
        <v>6650</v>
      </c>
    </row>
    <row r="574" customFormat="false" ht="15.75" hidden="false" customHeight="false" outlineLevel="0" collapsed="false">
      <c r="A574" s="101" t="n">
        <v>26.5739</v>
      </c>
      <c r="B574" s="101" t="n">
        <v>13.1347</v>
      </c>
      <c r="C574" s="79" t="s">
        <v>6651</v>
      </c>
      <c r="D574" s="2" t="s">
        <v>3244</v>
      </c>
      <c r="E574" s="2" t="s">
        <v>6652</v>
      </c>
      <c r="F574" s="2" t="s">
        <v>6653</v>
      </c>
    </row>
    <row r="575" customFormat="false" ht="15.75" hidden="false" customHeight="false" outlineLevel="0" collapsed="false">
      <c r="A575" s="101" t="n">
        <v>26.5606</v>
      </c>
      <c r="B575" s="101" t="n">
        <v>6.4091</v>
      </c>
      <c r="C575" s="79" t="s">
        <v>6654</v>
      </c>
      <c r="D575" s="2" t="s">
        <v>3244</v>
      </c>
      <c r="E575" s="2" t="s">
        <v>6655</v>
      </c>
      <c r="F575" s="2" t="s">
        <v>6656</v>
      </c>
    </row>
    <row r="576" customFormat="false" ht="15.75" hidden="false" customHeight="false" outlineLevel="0" collapsed="false">
      <c r="A576" s="101" t="n">
        <v>26.5186</v>
      </c>
      <c r="B576" s="101" t="n">
        <v>23.066</v>
      </c>
      <c r="C576" s="79" t="s">
        <v>6657</v>
      </c>
      <c r="D576" s="2" t="s">
        <v>3244</v>
      </c>
      <c r="E576" s="2" t="s">
        <v>6658</v>
      </c>
      <c r="F576" s="2" t="s">
        <v>6659</v>
      </c>
    </row>
    <row r="577" customFormat="false" ht="15.75" hidden="false" customHeight="false" outlineLevel="0" collapsed="false">
      <c r="A577" s="101" t="n">
        <v>26.4788</v>
      </c>
      <c r="B577" s="101" t="n">
        <v>0.4697</v>
      </c>
      <c r="C577" s="79" t="s">
        <v>6660</v>
      </c>
      <c r="D577" s="2" t="s">
        <v>3244</v>
      </c>
      <c r="E577" s="2" t="s">
        <v>6661</v>
      </c>
      <c r="F577" s="2" t="s">
        <v>6662</v>
      </c>
    </row>
    <row r="578" customFormat="false" ht="15.75" hidden="false" customHeight="false" outlineLevel="0" collapsed="false">
      <c r="A578" s="101" t="n">
        <v>26.4196</v>
      </c>
      <c r="B578" s="101" t="n">
        <v>16.5342</v>
      </c>
      <c r="C578" s="79" t="s">
        <v>6663</v>
      </c>
      <c r="D578" s="2" t="s">
        <v>3244</v>
      </c>
      <c r="E578" s="2" t="s">
        <v>6664</v>
      </c>
      <c r="F578" s="2" t="s">
        <v>6665</v>
      </c>
    </row>
    <row r="579" customFormat="false" ht="15.75" hidden="false" customHeight="false" outlineLevel="0" collapsed="false">
      <c r="A579" s="101" t="n">
        <v>26.381</v>
      </c>
      <c r="B579" s="101" t="n">
        <v>15.1105</v>
      </c>
      <c r="C579" s="79" t="s">
        <v>6666</v>
      </c>
      <c r="D579" s="2" t="s">
        <v>3244</v>
      </c>
      <c r="E579" s="2" t="s">
        <v>6667</v>
      </c>
      <c r="F579" s="2" t="s">
        <v>6668</v>
      </c>
    </row>
    <row r="580" customFormat="false" ht="15.75" hidden="false" customHeight="false" outlineLevel="0" collapsed="false">
      <c r="A580" s="101" t="n">
        <v>26.3141</v>
      </c>
      <c r="B580" s="101" t="n">
        <v>17.4872</v>
      </c>
      <c r="C580" s="79" t="s">
        <v>6669</v>
      </c>
      <c r="D580" s="2" t="s">
        <v>3244</v>
      </c>
      <c r="E580" s="2" t="s">
        <v>6670</v>
      </c>
      <c r="F580" s="2" t="s">
        <v>6671</v>
      </c>
    </row>
    <row r="581" customFormat="false" ht="15.75" hidden="false" customHeight="false" outlineLevel="0" collapsed="false">
      <c r="A581" s="101" t="n">
        <v>25.9035</v>
      </c>
      <c r="B581" s="101" t="n">
        <v>14.9242</v>
      </c>
      <c r="C581" s="79" t="s">
        <v>6672</v>
      </c>
      <c r="D581" s="2" t="s">
        <v>2925</v>
      </c>
      <c r="E581" s="2" t="s">
        <v>6673</v>
      </c>
      <c r="F581" s="2" t="s">
        <v>6674</v>
      </c>
    </row>
    <row r="582" customFormat="false" ht="15.75" hidden="false" customHeight="false" outlineLevel="0" collapsed="false">
      <c r="A582" s="101" t="n">
        <v>25.8772</v>
      </c>
      <c r="B582" s="101" t="n">
        <v>54.9443</v>
      </c>
      <c r="C582" s="79" t="s">
        <v>6675</v>
      </c>
      <c r="D582" s="2" t="s">
        <v>3244</v>
      </c>
      <c r="E582" s="2" t="s">
        <v>6676</v>
      </c>
      <c r="F582" s="2" t="s">
        <v>6677</v>
      </c>
    </row>
    <row r="583" customFormat="false" ht="15.75" hidden="false" customHeight="false" outlineLevel="0" collapsed="false">
      <c r="A583" s="101" t="n">
        <v>25.8635</v>
      </c>
      <c r="B583" s="101" t="n">
        <v>51.8804</v>
      </c>
      <c r="C583" s="79" t="s">
        <v>6678</v>
      </c>
      <c r="D583" s="2" t="s">
        <v>3244</v>
      </c>
      <c r="E583" s="2" t="s">
        <v>6679</v>
      </c>
      <c r="F583" s="2" t="s">
        <v>6680</v>
      </c>
    </row>
    <row r="584" customFormat="false" ht="15.75" hidden="false" customHeight="false" outlineLevel="0" collapsed="false">
      <c r="A584" s="101" t="n">
        <v>25.5804</v>
      </c>
      <c r="B584" s="101" t="n">
        <v>45.151</v>
      </c>
      <c r="C584" s="79" t="s">
        <v>6681</v>
      </c>
      <c r="D584" s="2" t="s">
        <v>3244</v>
      </c>
      <c r="E584" s="2" t="s">
        <v>6682</v>
      </c>
      <c r="F584" s="2" t="s">
        <v>6683</v>
      </c>
    </row>
    <row r="585" customFormat="false" ht="15.75" hidden="false" customHeight="false" outlineLevel="0" collapsed="false">
      <c r="A585" s="101" t="n">
        <v>25.4597</v>
      </c>
      <c r="B585" s="101" t="n">
        <v>52.5894</v>
      </c>
      <c r="C585" s="79" t="s">
        <v>6684</v>
      </c>
      <c r="D585" s="2" t="s">
        <v>3244</v>
      </c>
      <c r="E585" s="2" t="s">
        <v>6685</v>
      </c>
      <c r="F585" s="2" t="s">
        <v>6686</v>
      </c>
    </row>
    <row r="586" customFormat="false" ht="15.75" hidden="false" customHeight="false" outlineLevel="0" collapsed="false">
      <c r="A586" s="101" t="n">
        <v>25.3995</v>
      </c>
      <c r="B586" s="101" t="n">
        <v>16.0575</v>
      </c>
      <c r="C586" s="79" t="s">
        <v>6687</v>
      </c>
      <c r="D586" s="2" t="s">
        <v>3244</v>
      </c>
      <c r="E586" s="2" t="s">
        <v>6688</v>
      </c>
      <c r="F586" s="2" t="s">
        <v>6689</v>
      </c>
    </row>
    <row r="587" customFormat="false" ht="15.75" hidden="false" customHeight="false" outlineLevel="0" collapsed="false">
      <c r="A587" s="101" t="n">
        <v>25.3952</v>
      </c>
      <c r="B587" s="101" t="n">
        <v>9.4846</v>
      </c>
      <c r="C587" s="79" t="s">
        <v>6690</v>
      </c>
      <c r="D587" s="2" t="s">
        <v>2925</v>
      </c>
      <c r="E587" s="2" t="s">
        <v>6691</v>
      </c>
      <c r="F587" s="2" t="s">
        <v>6692</v>
      </c>
    </row>
    <row r="588" customFormat="false" ht="15.75" hidden="false" customHeight="false" outlineLevel="0" collapsed="false">
      <c r="A588" s="101" t="n">
        <v>25.3284</v>
      </c>
      <c r="B588" s="101" t="n">
        <v>94.521</v>
      </c>
      <c r="C588" s="79" t="s">
        <v>6693</v>
      </c>
      <c r="D588" s="2" t="s">
        <v>2925</v>
      </c>
      <c r="E588" s="2" t="s">
        <v>6694</v>
      </c>
      <c r="F588" s="2" t="s">
        <v>6695</v>
      </c>
    </row>
    <row r="589" customFormat="false" ht="15.75" hidden="false" customHeight="false" outlineLevel="0" collapsed="false">
      <c r="A589" s="101" t="n">
        <v>25.2384</v>
      </c>
      <c r="B589" s="101" t="n">
        <v>15.0182</v>
      </c>
      <c r="C589" s="79" t="s">
        <v>6696</v>
      </c>
      <c r="D589" s="2" t="s">
        <v>3244</v>
      </c>
      <c r="E589" s="2" t="s">
        <v>6697</v>
      </c>
      <c r="F589" s="2" t="s">
        <v>6698</v>
      </c>
    </row>
    <row r="590" customFormat="false" ht="15.75" hidden="false" customHeight="false" outlineLevel="0" collapsed="false">
      <c r="A590" s="101" t="n">
        <v>25.2</v>
      </c>
      <c r="B590" s="101" t="n">
        <v>3.6044</v>
      </c>
      <c r="C590" s="79" t="s">
        <v>6699</v>
      </c>
      <c r="D590" s="2" t="s">
        <v>3244</v>
      </c>
      <c r="E590" s="2" t="s">
        <v>6700</v>
      </c>
      <c r="F590" s="2" t="s">
        <v>6701</v>
      </c>
    </row>
    <row r="591" customFormat="false" ht="15.75" hidden="false" customHeight="false" outlineLevel="0" collapsed="false">
      <c r="A591" s="101" t="n">
        <v>25.0916</v>
      </c>
      <c r="B591" s="101" t="n">
        <v>1.7688</v>
      </c>
      <c r="C591" s="79" t="s">
        <v>6702</v>
      </c>
      <c r="D591" s="2" t="s">
        <v>3244</v>
      </c>
      <c r="E591" s="2" t="s">
        <v>6703</v>
      </c>
      <c r="F591" s="2" t="s">
        <v>6704</v>
      </c>
    </row>
    <row r="592" customFormat="false" ht="15.75" hidden="false" customHeight="false" outlineLevel="0" collapsed="false">
      <c r="A592" s="101" t="n">
        <v>25.0407</v>
      </c>
      <c r="B592" s="101" t="n">
        <v>28.6285</v>
      </c>
      <c r="C592" s="79" t="s">
        <v>6705</v>
      </c>
      <c r="D592" s="2" t="s">
        <v>2837</v>
      </c>
      <c r="E592" s="2" t="s">
        <v>6706</v>
      </c>
      <c r="F592" s="2" t="s">
        <v>6707</v>
      </c>
    </row>
    <row r="593" customFormat="false" ht="15.75" hidden="false" customHeight="false" outlineLevel="0" collapsed="false">
      <c r="A593" s="101" t="n">
        <v>24.9151</v>
      </c>
      <c r="B593" s="101" t="n">
        <v>31.1441</v>
      </c>
      <c r="C593" s="79" t="s">
        <v>6708</v>
      </c>
      <c r="D593" s="2" t="s">
        <v>3244</v>
      </c>
      <c r="E593" s="2" t="s">
        <v>6709</v>
      </c>
      <c r="F593" s="2" t="s">
        <v>6710</v>
      </c>
    </row>
    <row r="594" customFormat="false" ht="15.75" hidden="false" customHeight="false" outlineLevel="0" collapsed="false">
      <c r="A594" s="101" t="n">
        <v>24.8851</v>
      </c>
      <c r="B594" s="101" t="n">
        <v>9.5229</v>
      </c>
      <c r="C594" s="79" t="s">
        <v>6711</v>
      </c>
      <c r="D594" s="2" t="s">
        <v>3244</v>
      </c>
      <c r="E594" s="2" t="s">
        <v>6712</v>
      </c>
      <c r="F594" s="2" t="s">
        <v>6713</v>
      </c>
    </row>
    <row r="595" customFormat="false" ht="15.75" hidden="false" customHeight="false" outlineLevel="0" collapsed="false">
      <c r="A595" s="101" t="n">
        <v>24.8627</v>
      </c>
      <c r="B595" s="101" t="n">
        <v>26.0622</v>
      </c>
      <c r="C595" s="79" t="s">
        <v>6714</v>
      </c>
      <c r="D595" s="2" t="s">
        <v>3244</v>
      </c>
      <c r="E595" s="2" t="s">
        <v>6715</v>
      </c>
      <c r="F595" s="2" t="s">
        <v>6716</v>
      </c>
    </row>
    <row r="596" customFormat="false" ht="15.75" hidden="false" customHeight="false" outlineLevel="0" collapsed="false">
      <c r="A596" s="101" t="n">
        <v>24.8557</v>
      </c>
      <c r="B596" s="101" t="n">
        <v>7.4</v>
      </c>
      <c r="C596" s="79" t="s">
        <v>6717</v>
      </c>
      <c r="D596" s="2" t="s">
        <v>3244</v>
      </c>
      <c r="E596" s="2" t="s">
        <v>6718</v>
      </c>
      <c r="F596" s="2" t="s">
        <v>6719</v>
      </c>
    </row>
    <row r="597" customFormat="false" ht="15.75" hidden="false" customHeight="false" outlineLevel="0" collapsed="false">
      <c r="A597" s="101" t="n">
        <v>24.7698</v>
      </c>
      <c r="B597" s="101" t="n">
        <v>4.0942</v>
      </c>
      <c r="C597" s="79" t="s">
        <v>6720</v>
      </c>
      <c r="D597" s="2" t="s">
        <v>3244</v>
      </c>
      <c r="E597" s="2" t="s">
        <v>6721</v>
      </c>
      <c r="F597" s="2" t="s">
        <v>6722</v>
      </c>
    </row>
    <row r="598" customFormat="false" ht="15.75" hidden="false" customHeight="false" outlineLevel="0" collapsed="false">
      <c r="A598" s="101" t="n">
        <v>24.6029</v>
      </c>
      <c r="B598" s="101" t="n">
        <v>40.9253</v>
      </c>
      <c r="C598" s="79" t="s">
        <v>6723</v>
      </c>
      <c r="D598" s="2" t="s">
        <v>3244</v>
      </c>
      <c r="E598" s="2" t="s">
        <v>6724</v>
      </c>
      <c r="F598" s="2" t="s">
        <v>6725</v>
      </c>
    </row>
    <row r="599" customFormat="false" ht="15.75" hidden="false" customHeight="false" outlineLevel="0" collapsed="false">
      <c r="A599" s="101" t="n">
        <v>24.5703</v>
      </c>
      <c r="B599" s="101" t="n">
        <v>17.1259</v>
      </c>
      <c r="C599" s="79" t="s">
        <v>6726</v>
      </c>
      <c r="D599" s="2" t="s">
        <v>3244</v>
      </c>
      <c r="E599" s="2" t="s">
        <v>6727</v>
      </c>
      <c r="F599" s="2" t="s">
        <v>6728</v>
      </c>
    </row>
    <row r="600" customFormat="false" ht="15.75" hidden="false" customHeight="false" outlineLevel="0" collapsed="false">
      <c r="A600" s="101" t="n">
        <v>24.5604</v>
      </c>
      <c r="B600" s="101" t="n">
        <v>42.3062</v>
      </c>
      <c r="C600" s="79" t="s">
        <v>6729</v>
      </c>
      <c r="D600" s="2" t="s">
        <v>2925</v>
      </c>
      <c r="E600" s="2" t="s">
        <v>6730</v>
      </c>
      <c r="F600" s="2" t="s">
        <v>6731</v>
      </c>
    </row>
    <row r="601" customFormat="false" ht="15.75" hidden="false" customHeight="false" outlineLevel="0" collapsed="false">
      <c r="A601" s="101" t="n">
        <v>24.4499</v>
      </c>
      <c r="B601" s="101" t="n">
        <v>30.7563</v>
      </c>
      <c r="C601" s="79" t="s">
        <v>6732</v>
      </c>
      <c r="D601" s="2" t="s">
        <v>3244</v>
      </c>
      <c r="E601" s="2" t="s">
        <v>6733</v>
      </c>
      <c r="F601" s="2" t="s">
        <v>6734</v>
      </c>
    </row>
    <row r="602" customFormat="false" ht="15.75" hidden="false" customHeight="false" outlineLevel="0" collapsed="false">
      <c r="A602" s="101" t="n">
        <v>24.3901</v>
      </c>
      <c r="B602" s="101" t="n">
        <v>32.305</v>
      </c>
      <c r="C602" s="79" t="s">
        <v>6735</v>
      </c>
      <c r="D602" s="2" t="s">
        <v>2925</v>
      </c>
      <c r="E602" s="2" t="s">
        <v>6736</v>
      </c>
      <c r="F602" s="2" t="s">
        <v>6737</v>
      </c>
    </row>
    <row r="603" customFormat="false" ht="15.75" hidden="false" customHeight="false" outlineLevel="0" collapsed="false">
      <c r="A603" s="101" t="n">
        <v>24.1936</v>
      </c>
      <c r="B603" s="101" t="n">
        <v>15.8507</v>
      </c>
      <c r="C603" s="79" t="s">
        <v>6738</v>
      </c>
      <c r="D603" s="2" t="s">
        <v>3244</v>
      </c>
      <c r="E603" s="2" t="s">
        <v>6739</v>
      </c>
      <c r="F603" s="2" t="s">
        <v>6740</v>
      </c>
    </row>
    <row r="604" customFormat="false" ht="15.75" hidden="false" customHeight="false" outlineLevel="0" collapsed="false">
      <c r="A604" s="101" t="n">
        <v>24.159</v>
      </c>
      <c r="B604" s="101" t="n">
        <v>4.8255</v>
      </c>
      <c r="C604" s="79" t="s">
        <v>6741</v>
      </c>
      <c r="D604" s="2" t="s">
        <v>3244</v>
      </c>
      <c r="E604" s="2" t="s">
        <v>6742</v>
      </c>
      <c r="F604" s="2" t="s">
        <v>6743</v>
      </c>
    </row>
    <row r="605" customFormat="false" ht="15.75" hidden="false" customHeight="false" outlineLevel="0" collapsed="false">
      <c r="A605" s="101" t="n">
        <v>24.1411</v>
      </c>
      <c r="B605" s="101" t="n">
        <v>12.5029</v>
      </c>
      <c r="C605" s="79" t="s">
        <v>6744</v>
      </c>
      <c r="D605" s="2" t="s">
        <v>3244</v>
      </c>
      <c r="E605" s="2" t="s">
        <v>6745</v>
      </c>
      <c r="F605" s="2" t="s">
        <v>6746</v>
      </c>
    </row>
    <row r="606" customFormat="false" ht="15.75" hidden="false" customHeight="false" outlineLevel="0" collapsed="false">
      <c r="A606" s="101" t="n">
        <v>23.9931</v>
      </c>
      <c r="B606" s="101" t="n">
        <v>32.0727</v>
      </c>
      <c r="C606" s="79" t="s">
        <v>6747</v>
      </c>
      <c r="D606" s="2" t="s">
        <v>3244</v>
      </c>
      <c r="E606" s="2" t="s">
        <v>6748</v>
      </c>
      <c r="F606" s="2" t="s">
        <v>6749</v>
      </c>
    </row>
    <row r="607" customFormat="false" ht="15.75" hidden="false" customHeight="false" outlineLevel="0" collapsed="false">
      <c r="A607" s="101" t="n">
        <v>23.9008</v>
      </c>
      <c r="B607" s="101" t="n">
        <v>14.5953</v>
      </c>
      <c r="C607" s="79" t="s">
        <v>6750</v>
      </c>
      <c r="D607" s="2" t="s">
        <v>3244</v>
      </c>
      <c r="E607" s="2" t="s">
        <v>6751</v>
      </c>
      <c r="F607" s="2" t="s">
        <v>6752</v>
      </c>
    </row>
    <row r="608" customFormat="false" ht="15.75" hidden="false" customHeight="false" outlineLevel="0" collapsed="false">
      <c r="A608" s="101" t="n">
        <v>23.8912</v>
      </c>
      <c r="B608" s="101" t="n">
        <v>36.8768</v>
      </c>
      <c r="C608" s="79" t="s">
        <v>6753</v>
      </c>
      <c r="D608" s="2" t="s">
        <v>3244</v>
      </c>
      <c r="E608" s="2" t="s">
        <v>6754</v>
      </c>
      <c r="F608" s="2" t="s">
        <v>6755</v>
      </c>
    </row>
    <row r="609" customFormat="false" ht="15.75" hidden="false" customHeight="false" outlineLevel="0" collapsed="false">
      <c r="A609" s="101" t="n">
        <v>23.8412</v>
      </c>
      <c r="B609" s="101" t="n">
        <v>77.9679</v>
      </c>
      <c r="C609" s="79" t="s">
        <v>6756</v>
      </c>
      <c r="D609" s="2" t="s">
        <v>3244</v>
      </c>
      <c r="E609" s="2" t="s">
        <v>6757</v>
      </c>
      <c r="F609" s="2" t="s">
        <v>6758</v>
      </c>
    </row>
    <row r="610" customFormat="false" ht="15.75" hidden="false" customHeight="false" outlineLevel="0" collapsed="false">
      <c r="A610" s="101" t="n">
        <v>23.837</v>
      </c>
      <c r="B610" s="101" t="n">
        <v>26.0924</v>
      </c>
      <c r="C610" s="79" t="s">
        <v>6759</v>
      </c>
      <c r="D610" s="2" t="s">
        <v>3244</v>
      </c>
      <c r="E610" s="2" t="s">
        <v>6760</v>
      </c>
      <c r="F610" s="2" t="s">
        <v>6761</v>
      </c>
    </row>
    <row r="611" customFormat="false" ht="15.75" hidden="false" customHeight="false" outlineLevel="0" collapsed="false">
      <c r="A611" s="101" t="n">
        <v>23.7579</v>
      </c>
      <c r="B611" s="101" t="n">
        <v>1.2356</v>
      </c>
      <c r="C611" s="79" t="s">
        <v>6762</v>
      </c>
      <c r="D611" s="2" t="s">
        <v>3244</v>
      </c>
      <c r="E611" s="2" t="s">
        <v>6763</v>
      </c>
      <c r="F611" s="2" t="s">
        <v>6764</v>
      </c>
    </row>
    <row r="612" customFormat="false" ht="15.75" hidden="false" customHeight="false" outlineLevel="0" collapsed="false">
      <c r="A612" s="101" t="n">
        <v>23.7271</v>
      </c>
      <c r="B612" s="101" t="n">
        <v>24.0923</v>
      </c>
      <c r="C612" s="79" t="s">
        <v>6765</v>
      </c>
      <c r="D612" s="2" t="s">
        <v>3244</v>
      </c>
      <c r="E612" s="2" t="s">
        <v>6766</v>
      </c>
      <c r="F612" s="2" t="s">
        <v>6767</v>
      </c>
    </row>
    <row r="613" customFormat="false" ht="15.75" hidden="false" customHeight="false" outlineLevel="0" collapsed="false">
      <c r="A613" s="101" t="n">
        <v>23.702</v>
      </c>
      <c r="B613" s="101" t="n">
        <v>2.649</v>
      </c>
      <c r="C613" s="79" t="s">
        <v>6768</v>
      </c>
      <c r="D613" s="2" t="s">
        <v>3244</v>
      </c>
      <c r="E613" s="2" t="s">
        <v>6769</v>
      </c>
      <c r="F613" s="2" t="s">
        <v>6770</v>
      </c>
    </row>
    <row r="614" customFormat="false" ht="15.75" hidden="false" customHeight="false" outlineLevel="0" collapsed="false">
      <c r="A614" s="101" t="n">
        <v>23.6622</v>
      </c>
      <c r="B614" s="101" t="n">
        <v>7.5278</v>
      </c>
      <c r="C614" s="79" t="s">
        <v>6771</v>
      </c>
      <c r="D614" s="2" t="s">
        <v>2925</v>
      </c>
      <c r="E614" s="2" t="s">
        <v>6772</v>
      </c>
      <c r="F614" s="2" t="s">
        <v>6773</v>
      </c>
    </row>
    <row r="615" customFormat="false" ht="15.75" hidden="false" customHeight="false" outlineLevel="0" collapsed="false">
      <c r="A615" s="101" t="n">
        <v>23.6234</v>
      </c>
      <c r="B615" s="101" t="n">
        <v>0.2863</v>
      </c>
      <c r="C615" s="79" t="s">
        <v>6774</v>
      </c>
      <c r="D615" s="2" t="s">
        <v>3244</v>
      </c>
      <c r="E615" s="2" t="s">
        <v>6775</v>
      </c>
      <c r="F615" s="2" t="s">
        <v>6776</v>
      </c>
    </row>
    <row r="616" customFormat="false" ht="15.75" hidden="false" customHeight="false" outlineLevel="0" collapsed="false">
      <c r="A616" s="101" t="n">
        <v>23.621</v>
      </c>
      <c r="B616" s="101" t="n">
        <v>31.5088</v>
      </c>
      <c r="C616" s="79" t="s">
        <v>6777</v>
      </c>
      <c r="D616" s="2" t="s">
        <v>3244</v>
      </c>
      <c r="E616" s="2" t="s">
        <v>6778</v>
      </c>
      <c r="F616" s="2" t="s">
        <v>6779</v>
      </c>
    </row>
    <row r="617" customFormat="false" ht="15.75" hidden="false" customHeight="false" outlineLevel="0" collapsed="false">
      <c r="A617" s="101" t="n">
        <v>23.5613</v>
      </c>
      <c r="B617" s="101" t="n">
        <v>5.1289</v>
      </c>
      <c r="C617" s="79" t="s">
        <v>6780</v>
      </c>
      <c r="D617" s="2" t="s">
        <v>3244</v>
      </c>
      <c r="E617" s="2" t="s">
        <v>6781</v>
      </c>
      <c r="F617" s="2" t="s">
        <v>6782</v>
      </c>
    </row>
    <row r="618" customFormat="false" ht="15.75" hidden="false" customHeight="false" outlineLevel="0" collapsed="false">
      <c r="A618" s="101" t="n">
        <v>23.5573</v>
      </c>
      <c r="B618" s="101" t="n">
        <v>67.2637</v>
      </c>
      <c r="C618" s="79" t="s">
        <v>6783</v>
      </c>
      <c r="D618" s="2" t="s">
        <v>3244</v>
      </c>
      <c r="E618" s="2" t="s">
        <v>6784</v>
      </c>
      <c r="F618" s="2" t="s">
        <v>6785</v>
      </c>
    </row>
    <row r="619" customFormat="false" ht="15.75" hidden="false" customHeight="false" outlineLevel="0" collapsed="false">
      <c r="A619" s="101" t="n">
        <v>23.5363</v>
      </c>
      <c r="B619" s="101" t="n">
        <v>21.1773</v>
      </c>
      <c r="C619" s="79" t="s">
        <v>6786</v>
      </c>
      <c r="D619" s="2" t="s">
        <v>3244</v>
      </c>
      <c r="E619" s="2" t="s">
        <v>6787</v>
      </c>
      <c r="F619" s="2" t="s">
        <v>6788</v>
      </c>
    </row>
    <row r="620" customFormat="false" ht="15.75" hidden="false" customHeight="false" outlineLevel="0" collapsed="false">
      <c r="A620" s="101" t="n">
        <v>23.2206</v>
      </c>
      <c r="B620" s="101" t="n">
        <v>25.4567</v>
      </c>
      <c r="C620" s="79" t="s">
        <v>6789</v>
      </c>
      <c r="D620" s="2" t="s">
        <v>3244</v>
      </c>
      <c r="E620" s="2" t="s">
        <v>6790</v>
      </c>
      <c r="F620" s="2" t="s">
        <v>6791</v>
      </c>
    </row>
    <row r="621" customFormat="false" ht="15.75" hidden="false" customHeight="false" outlineLevel="0" collapsed="false">
      <c r="A621" s="101" t="n">
        <v>23.203</v>
      </c>
      <c r="B621" s="101" t="n">
        <v>7.2555</v>
      </c>
      <c r="C621" s="79" t="s">
        <v>6792</v>
      </c>
      <c r="D621" s="2" t="s">
        <v>3244</v>
      </c>
      <c r="E621" s="2" t="s">
        <v>6793</v>
      </c>
      <c r="F621" s="2" t="s">
        <v>6794</v>
      </c>
    </row>
    <row r="622" customFormat="false" ht="15.75" hidden="false" customHeight="false" outlineLevel="0" collapsed="false">
      <c r="A622" s="101" t="n">
        <v>23.1915</v>
      </c>
      <c r="B622" s="101" t="n">
        <v>21.7008</v>
      </c>
      <c r="C622" s="79" t="s">
        <v>6795</v>
      </c>
      <c r="D622" s="2" t="s">
        <v>3244</v>
      </c>
      <c r="E622" s="2" t="s">
        <v>6796</v>
      </c>
      <c r="F622" s="2" t="s">
        <v>6797</v>
      </c>
    </row>
    <row r="623" customFormat="false" ht="15.75" hidden="false" customHeight="false" outlineLevel="0" collapsed="false">
      <c r="A623" s="101" t="n">
        <v>23.0947</v>
      </c>
      <c r="B623" s="101" t="n">
        <v>13.097</v>
      </c>
      <c r="C623" s="79" t="s">
        <v>6798</v>
      </c>
      <c r="D623" s="2" t="s">
        <v>3244</v>
      </c>
      <c r="E623" s="2" t="s">
        <v>6799</v>
      </c>
      <c r="F623" s="2" t="s">
        <v>6800</v>
      </c>
    </row>
    <row r="624" customFormat="false" ht="15.75" hidden="false" customHeight="false" outlineLevel="0" collapsed="false">
      <c r="A624" s="101" t="n">
        <v>22.8703</v>
      </c>
      <c r="B624" s="101" t="n">
        <v>12.3426</v>
      </c>
      <c r="C624" s="79" t="s">
        <v>6801</v>
      </c>
      <c r="D624" s="2" t="s">
        <v>3244</v>
      </c>
      <c r="E624" s="2" t="s">
        <v>6802</v>
      </c>
      <c r="F624" s="2" t="s">
        <v>6803</v>
      </c>
    </row>
    <row r="625" customFormat="false" ht="15.75" hidden="false" customHeight="false" outlineLevel="0" collapsed="false">
      <c r="A625" s="101" t="n">
        <v>22.7695</v>
      </c>
      <c r="B625" s="101" t="n">
        <v>24.5348</v>
      </c>
      <c r="C625" s="79" t="s">
        <v>6804</v>
      </c>
      <c r="D625" s="2" t="s">
        <v>3244</v>
      </c>
      <c r="E625" s="2" t="s">
        <v>6805</v>
      </c>
      <c r="F625" s="2" t="s">
        <v>6806</v>
      </c>
    </row>
    <row r="626" customFormat="false" ht="15.75" hidden="false" customHeight="false" outlineLevel="0" collapsed="false">
      <c r="A626" s="101" t="n">
        <v>22.6319</v>
      </c>
      <c r="B626" s="101" t="n">
        <v>20.0196</v>
      </c>
      <c r="C626" s="79" t="s">
        <v>6807</v>
      </c>
      <c r="D626" s="2" t="s">
        <v>3244</v>
      </c>
      <c r="E626" s="2" t="s">
        <v>6808</v>
      </c>
      <c r="F626" s="2" t="s">
        <v>6809</v>
      </c>
    </row>
    <row r="627" customFormat="false" ht="15.75" hidden="false" customHeight="false" outlineLevel="0" collapsed="false">
      <c r="A627" s="101" t="n">
        <v>22.5869</v>
      </c>
      <c r="B627" s="101" t="n">
        <v>34.2314</v>
      </c>
      <c r="C627" s="79" t="s">
        <v>6810</v>
      </c>
      <c r="D627" s="2" t="s">
        <v>3244</v>
      </c>
      <c r="E627" s="2" t="s">
        <v>6811</v>
      </c>
      <c r="F627" s="2" t="s">
        <v>6812</v>
      </c>
    </row>
    <row r="628" customFormat="false" ht="15.75" hidden="false" customHeight="false" outlineLevel="0" collapsed="false">
      <c r="A628" s="101" t="n">
        <v>22.5732</v>
      </c>
      <c r="B628" s="101" t="n">
        <v>43.4784</v>
      </c>
      <c r="C628" s="79" t="s">
        <v>6813</v>
      </c>
      <c r="D628" s="2" t="s">
        <v>3244</v>
      </c>
      <c r="E628" s="2" t="s">
        <v>6814</v>
      </c>
      <c r="F628" s="2" t="s">
        <v>6815</v>
      </c>
    </row>
    <row r="629" customFormat="false" ht="15.75" hidden="false" customHeight="false" outlineLevel="0" collapsed="false">
      <c r="A629" s="101" t="n">
        <v>22.5374</v>
      </c>
      <c r="B629" s="101" t="n">
        <v>19.5818</v>
      </c>
      <c r="C629" s="79" t="s">
        <v>6816</v>
      </c>
      <c r="D629" s="2" t="s">
        <v>3244</v>
      </c>
      <c r="E629" s="2" t="s">
        <v>6817</v>
      </c>
      <c r="F629" s="2" t="s">
        <v>6818</v>
      </c>
    </row>
    <row r="630" customFormat="false" ht="15.75" hidden="false" customHeight="false" outlineLevel="0" collapsed="false">
      <c r="A630" s="101" t="n">
        <v>22.4159</v>
      </c>
      <c r="B630" s="101" t="n">
        <v>14.6187</v>
      </c>
      <c r="C630" s="79" t="s">
        <v>6819</v>
      </c>
      <c r="D630" s="2" t="s">
        <v>3244</v>
      </c>
      <c r="E630" s="2" t="s">
        <v>6820</v>
      </c>
      <c r="F630" s="2" t="s">
        <v>6821</v>
      </c>
    </row>
    <row r="631" customFormat="false" ht="15.75" hidden="false" customHeight="false" outlineLevel="0" collapsed="false">
      <c r="A631" s="101" t="n">
        <v>22.3848</v>
      </c>
      <c r="B631" s="101" t="n">
        <v>29.8334</v>
      </c>
      <c r="C631" s="79" t="s">
        <v>6822</v>
      </c>
      <c r="D631" s="2" t="s">
        <v>3244</v>
      </c>
      <c r="E631" s="2" t="s">
        <v>6823</v>
      </c>
      <c r="F631" s="2" t="s">
        <v>6824</v>
      </c>
    </row>
    <row r="632" customFormat="false" ht="15.75" hidden="false" customHeight="false" outlineLevel="0" collapsed="false">
      <c r="A632" s="101" t="n">
        <v>22.3798</v>
      </c>
      <c r="B632" s="101" t="n">
        <v>26.3858</v>
      </c>
      <c r="C632" s="79" t="s">
        <v>6825</v>
      </c>
      <c r="D632" s="2" t="s">
        <v>3244</v>
      </c>
      <c r="E632" s="2" t="s">
        <v>6826</v>
      </c>
      <c r="F632" s="2" t="s">
        <v>6827</v>
      </c>
    </row>
    <row r="633" customFormat="false" ht="15.75" hidden="false" customHeight="false" outlineLevel="0" collapsed="false">
      <c r="A633" s="101" t="n">
        <v>22.3583</v>
      </c>
      <c r="B633" s="101" t="n">
        <v>26.7117</v>
      </c>
      <c r="C633" s="79" t="s">
        <v>6828</v>
      </c>
      <c r="D633" s="2" t="s">
        <v>3244</v>
      </c>
      <c r="E633" s="2" t="s">
        <v>6829</v>
      </c>
      <c r="F633" s="2" t="s">
        <v>6830</v>
      </c>
    </row>
    <row r="634" customFormat="false" ht="15.75" hidden="false" customHeight="false" outlineLevel="0" collapsed="false">
      <c r="A634" s="101" t="n">
        <v>22.1682</v>
      </c>
      <c r="B634" s="101" t="n">
        <v>7.564</v>
      </c>
      <c r="C634" s="79" t="s">
        <v>6831</v>
      </c>
      <c r="D634" s="2" t="s">
        <v>2837</v>
      </c>
      <c r="E634" s="2" t="s">
        <v>6832</v>
      </c>
      <c r="F634" s="2" t="s">
        <v>6833</v>
      </c>
    </row>
    <row r="635" customFormat="false" ht="15.75" hidden="false" customHeight="false" outlineLevel="0" collapsed="false">
      <c r="A635" s="101" t="n">
        <v>22.074</v>
      </c>
      <c r="B635" s="101" t="n">
        <v>9.2898</v>
      </c>
      <c r="C635" s="79" t="s">
        <v>6834</v>
      </c>
      <c r="D635" s="2" t="s">
        <v>3244</v>
      </c>
      <c r="E635" s="2" t="s">
        <v>6835</v>
      </c>
      <c r="F635" s="2" t="s">
        <v>6836</v>
      </c>
    </row>
    <row r="636" customFormat="false" ht="15.75" hidden="false" customHeight="false" outlineLevel="0" collapsed="false">
      <c r="A636" s="101" t="n">
        <v>21.9206</v>
      </c>
      <c r="B636" s="101" t="n">
        <v>12.2192</v>
      </c>
      <c r="C636" s="79" t="s">
        <v>6837</v>
      </c>
      <c r="D636" s="2" t="s">
        <v>3244</v>
      </c>
      <c r="E636" s="2" t="s">
        <v>6838</v>
      </c>
      <c r="F636" s="2" t="s">
        <v>6839</v>
      </c>
    </row>
    <row r="637" customFormat="false" ht="15.75" hidden="false" customHeight="false" outlineLevel="0" collapsed="false">
      <c r="A637" s="101" t="n">
        <v>21.9196</v>
      </c>
      <c r="B637" s="101" t="n">
        <v>15.9151</v>
      </c>
      <c r="C637" s="79" t="s">
        <v>6840</v>
      </c>
      <c r="D637" s="2" t="s">
        <v>3244</v>
      </c>
      <c r="E637" s="2" t="s">
        <v>6841</v>
      </c>
      <c r="F637" s="2" t="s">
        <v>6842</v>
      </c>
    </row>
    <row r="638" customFormat="false" ht="15.75" hidden="false" customHeight="false" outlineLevel="0" collapsed="false">
      <c r="A638" s="101" t="n">
        <v>21.9063</v>
      </c>
      <c r="B638" s="101" t="n">
        <v>1.6598</v>
      </c>
      <c r="C638" s="79" t="s">
        <v>6843</v>
      </c>
      <c r="D638" s="2" t="s">
        <v>3244</v>
      </c>
      <c r="E638" s="2" t="s">
        <v>6844</v>
      </c>
      <c r="F638" s="2" t="s">
        <v>6845</v>
      </c>
    </row>
    <row r="639" customFormat="false" ht="15.75" hidden="false" customHeight="false" outlineLevel="0" collapsed="false">
      <c r="A639" s="101" t="n">
        <v>21.8282</v>
      </c>
      <c r="B639" s="101" t="n">
        <v>7.2548</v>
      </c>
      <c r="C639" s="79" t="s">
        <v>6846</v>
      </c>
      <c r="D639" s="2" t="s">
        <v>3244</v>
      </c>
      <c r="E639" s="2" t="s">
        <v>6847</v>
      </c>
      <c r="F639" s="2" t="s">
        <v>6848</v>
      </c>
    </row>
    <row r="640" customFormat="false" ht="15.75" hidden="false" customHeight="false" outlineLevel="0" collapsed="false">
      <c r="A640" s="101" t="n">
        <v>21.7372</v>
      </c>
      <c r="B640" s="101" t="n">
        <v>34.553</v>
      </c>
      <c r="C640" s="79" t="s">
        <v>6849</v>
      </c>
      <c r="D640" s="2" t="s">
        <v>3244</v>
      </c>
      <c r="E640" s="2" t="s">
        <v>6850</v>
      </c>
      <c r="F640" s="2" t="s">
        <v>6851</v>
      </c>
    </row>
    <row r="641" customFormat="false" ht="15.75" hidden="false" customHeight="false" outlineLevel="0" collapsed="false">
      <c r="A641" s="101" t="n">
        <v>21.469</v>
      </c>
      <c r="B641" s="101" t="n">
        <v>19.3005</v>
      </c>
      <c r="C641" s="79" t="s">
        <v>6852</v>
      </c>
      <c r="D641" s="2" t="s">
        <v>2925</v>
      </c>
      <c r="E641" s="2" t="s">
        <v>6853</v>
      </c>
      <c r="F641" s="2" t="s">
        <v>6854</v>
      </c>
    </row>
    <row r="642" customFormat="false" ht="15.75" hidden="false" customHeight="false" outlineLevel="0" collapsed="false">
      <c r="A642" s="101" t="n">
        <v>21.3878</v>
      </c>
      <c r="B642" s="101" t="n">
        <v>14.0305</v>
      </c>
      <c r="C642" s="79" t="s">
        <v>6855</v>
      </c>
      <c r="D642" s="2" t="s">
        <v>3244</v>
      </c>
      <c r="E642" s="2" t="s">
        <v>6856</v>
      </c>
      <c r="F642" s="2" t="s">
        <v>6857</v>
      </c>
    </row>
    <row r="643" customFormat="false" ht="15.75" hidden="false" customHeight="false" outlineLevel="0" collapsed="false">
      <c r="A643" s="101" t="n">
        <v>21.3677</v>
      </c>
      <c r="B643" s="101" t="n">
        <v>7.8059</v>
      </c>
      <c r="C643" s="79" t="s">
        <v>6858</v>
      </c>
      <c r="D643" s="2" t="s">
        <v>3244</v>
      </c>
      <c r="E643" s="2" t="s">
        <v>6859</v>
      </c>
      <c r="F643" s="2" t="s">
        <v>6860</v>
      </c>
    </row>
    <row r="644" customFormat="false" ht="15.75" hidden="false" customHeight="false" outlineLevel="0" collapsed="false">
      <c r="A644" s="101" t="n">
        <v>21.2485</v>
      </c>
      <c r="B644" s="101" t="n">
        <v>36.0178</v>
      </c>
      <c r="C644" s="79" t="s">
        <v>6861</v>
      </c>
      <c r="D644" s="2" t="s">
        <v>3244</v>
      </c>
      <c r="E644" s="2" t="s">
        <v>6862</v>
      </c>
      <c r="F644" s="2" t="s">
        <v>6863</v>
      </c>
    </row>
    <row r="645" customFormat="false" ht="15.75" hidden="false" customHeight="false" outlineLevel="0" collapsed="false">
      <c r="A645" s="101" t="n">
        <v>21.1242</v>
      </c>
      <c r="B645" s="101" t="n">
        <v>65.8438</v>
      </c>
      <c r="C645" s="79" t="s">
        <v>6864</v>
      </c>
      <c r="D645" s="2" t="s">
        <v>3244</v>
      </c>
      <c r="E645" s="2" t="s">
        <v>6865</v>
      </c>
      <c r="F645" s="2" t="s">
        <v>6866</v>
      </c>
    </row>
    <row r="646" customFormat="false" ht="15.75" hidden="false" customHeight="false" outlineLevel="0" collapsed="false">
      <c r="A646" s="101" t="n">
        <v>21.0508</v>
      </c>
      <c r="B646" s="101" t="n">
        <v>27.676</v>
      </c>
      <c r="C646" s="79" t="s">
        <v>6867</v>
      </c>
      <c r="D646" s="2" t="s">
        <v>3244</v>
      </c>
      <c r="E646" s="2" t="s">
        <v>6868</v>
      </c>
      <c r="F646" s="2" t="s">
        <v>6869</v>
      </c>
    </row>
    <row r="647" customFormat="false" ht="15.75" hidden="false" customHeight="false" outlineLevel="0" collapsed="false">
      <c r="A647" s="101" t="n">
        <v>20.8663</v>
      </c>
      <c r="B647" s="101" t="n">
        <v>15.6278</v>
      </c>
      <c r="C647" s="79" t="s">
        <v>6870</v>
      </c>
      <c r="D647" s="2" t="s">
        <v>3244</v>
      </c>
      <c r="E647" s="2" t="s">
        <v>6871</v>
      </c>
      <c r="F647" s="2" t="s">
        <v>6872</v>
      </c>
    </row>
    <row r="648" customFormat="false" ht="15.75" hidden="false" customHeight="false" outlineLevel="0" collapsed="false">
      <c r="A648" s="101" t="n">
        <v>20.7421</v>
      </c>
      <c r="B648" s="101" t="n">
        <v>6.0477</v>
      </c>
      <c r="C648" s="79" t="s">
        <v>6873</v>
      </c>
      <c r="D648" s="2" t="s">
        <v>3244</v>
      </c>
      <c r="E648" s="2" t="s">
        <v>6874</v>
      </c>
      <c r="F648" s="2" t="s">
        <v>6875</v>
      </c>
    </row>
    <row r="649" customFormat="false" ht="15.75" hidden="false" customHeight="false" outlineLevel="0" collapsed="false">
      <c r="A649" s="101" t="n">
        <v>20.6764</v>
      </c>
      <c r="B649" s="101" t="n">
        <v>43.2597</v>
      </c>
      <c r="C649" s="79" t="s">
        <v>6876</v>
      </c>
      <c r="D649" s="2" t="s">
        <v>3244</v>
      </c>
      <c r="E649" s="2" t="s">
        <v>6877</v>
      </c>
      <c r="F649" s="2" t="s">
        <v>6878</v>
      </c>
    </row>
    <row r="650" customFormat="false" ht="15.75" hidden="false" customHeight="false" outlineLevel="0" collapsed="false">
      <c r="A650" s="101" t="n">
        <v>20.6119</v>
      </c>
      <c r="B650" s="101" t="n">
        <v>31.2011</v>
      </c>
      <c r="C650" s="79" t="s">
        <v>6879</v>
      </c>
      <c r="D650" s="2" t="s">
        <v>2925</v>
      </c>
      <c r="E650" s="2" t="s">
        <v>6880</v>
      </c>
      <c r="F650" s="2" t="s">
        <v>6881</v>
      </c>
    </row>
    <row r="651" customFormat="false" ht="15.75" hidden="false" customHeight="false" outlineLevel="0" collapsed="false">
      <c r="A651" s="101" t="n">
        <v>20.6114</v>
      </c>
      <c r="B651" s="101" t="n">
        <v>14.1276</v>
      </c>
      <c r="C651" s="79" t="s">
        <v>6882</v>
      </c>
      <c r="D651" s="2" t="s">
        <v>3244</v>
      </c>
      <c r="E651" s="2" t="s">
        <v>6883</v>
      </c>
      <c r="F651" s="2" t="s">
        <v>6884</v>
      </c>
    </row>
    <row r="652" customFormat="false" ht="15.75" hidden="false" customHeight="false" outlineLevel="0" collapsed="false">
      <c r="A652" s="101" t="n">
        <v>20.5506</v>
      </c>
      <c r="B652" s="101" t="n">
        <v>73.6222</v>
      </c>
      <c r="C652" s="79" t="s">
        <v>6885</v>
      </c>
      <c r="D652" s="2" t="s">
        <v>3244</v>
      </c>
      <c r="E652" s="2" t="s">
        <v>6886</v>
      </c>
      <c r="F652" s="2" t="s">
        <v>6887</v>
      </c>
    </row>
    <row r="653" customFormat="false" ht="15.75" hidden="false" customHeight="false" outlineLevel="0" collapsed="false">
      <c r="A653" s="101" t="n">
        <v>20.4723</v>
      </c>
      <c r="B653" s="101" t="n">
        <v>18.214</v>
      </c>
      <c r="C653" s="79" t="s">
        <v>6888</v>
      </c>
      <c r="D653" s="2" t="s">
        <v>3244</v>
      </c>
      <c r="E653" s="2" t="s">
        <v>6889</v>
      </c>
      <c r="F653" s="2" t="s">
        <v>6890</v>
      </c>
    </row>
    <row r="654" customFormat="false" ht="15.75" hidden="false" customHeight="false" outlineLevel="0" collapsed="false">
      <c r="A654" s="101" t="n">
        <v>20.4593</v>
      </c>
      <c r="B654" s="101" t="n">
        <v>2.2219</v>
      </c>
      <c r="C654" s="79" t="s">
        <v>6891</v>
      </c>
      <c r="D654" s="2" t="s">
        <v>3244</v>
      </c>
      <c r="E654" s="2" t="s">
        <v>6892</v>
      </c>
      <c r="F654" s="2" t="s">
        <v>6893</v>
      </c>
    </row>
    <row r="655" customFormat="false" ht="15.75" hidden="false" customHeight="false" outlineLevel="0" collapsed="false">
      <c r="A655" s="101" t="n">
        <v>20.42</v>
      </c>
      <c r="B655" s="101" t="n">
        <v>21.2741</v>
      </c>
      <c r="C655" s="79" t="s">
        <v>6894</v>
      </c>
      <c r="D655" s="2" t="s">
        <v>3244</v>
      </c>
      <c r="E655" s="2" t="s">
        <v>6895</v>
      </c>
      <c r="F655" s="2" t="s">
        <v>6896</v>
      </c>
    </row>
    <row r="656" customFormat="false" ht="15.75" hidden="false" customHeight="false" outlineLevel="0" collapsed="false">
      <c r="A656" s="101" t="n">
        <v>20.388</v>
      </c>
      <c r="B656" s="101" t="n">
        <v>20.7128</v>
      </c>
      <c r="C656" s="79" t="s">
        <v>6897</v>
      </c>
      <c r="D656" s="2" t="s">
        <v>3244</v>
      </c>
      <c r="E656" s="2" t="s">
        <v>6898</v>
      </c>
      <c r="F656" s="2" t="s">
        <v>6899</v>
      </c>
    </row>
    <row r="657" customFormat="false" ht="15.75" hidden="false" customHeight="false" outlineLevel="0" collapsed="false">
      <c r="A657" s="101" t="n">
        <v>20.3466</v>
      </c>
      <c r="B657" s="101" t="n">
        <v>14.6712</v>
      </c>
      <c r="C657" s="79" t="s">
        <v>6900</v>
      </c>
      <c r="D657" s="2" t="s">
        <v>3244</v>
      </c>
      <c r="E657" s="2" t="s">
        <v>6901</v>
      </c>
      <c r="F657" s="2" t="s">
        <v>6902</v>
      </c>
    </row>
    <row r="658" customFormat="false" ht="15.75" hidden="false" customHeight="false" outlineLevel="0" collapsed="false">
      <c r="A658" s="101" t="n">
        <v>20.2695</v>
      </c>
      <c r="B658" s="101" t="n">
        <v>8.1637</v>
      </c>
      <c r="C658" s="79" t="s">
        <v>6903</v>
      </c>
      <c r="D658" s="2" t="s">
        <v>3244</v>
      </c>
      <c r="E658" s="2" t="s">
        <v>6904</v>
      </c>
      <c r="F658" s="2" t="s">
        <v>6905</v>
      </c>
    </row>
    <row r="659" customFormat="false" ht="15.75" hidden="false" customHeight="false" outlineLevel="0" collapsed="false">
      <c r="A659" s="101" t="n">
        <v>20.249</v>
      </c>
      <c r="B659" s="101" t="n">
        <v>10.6925</v>
      </c>
      <c r="C659" s="79" t="s">
        <v>6906</v>
      </c>
      <c r="D659" s="2" t="s">
        <v>3244</v>
      </c>
      <c r="E659" s="2" t="s">
        <v>6907</v>
      </c>
      <c r="F659" s="2" t="s">
        <v>6908</v>
      </c>
    </row>
    <row r="660" customFormat="false" ht="15.75" hidden="false" customHeight="false" outlineLevel="0" collapsed="false">
      <c r="A660" s="101" t="n">
        <v>20.2225</v>
      </c>
      <c r="B660" s="101" t="n">
        <v>42.2259</v>
      </c>
      <c r="C660" s="79" t="s">
        <v>6909</v>
      </c>
      <c r="D660" s="2" t="s">
        <v>3244</v>
      </c>
      <c r="E660" s="2" t="s">
        <v>6910</v>
      </c>
      <c r="F660" s="2" t="s">
        <v>6911</v>
      </c>
    </row>
    <row r="661" customFormat="false" ht="15.75" hidden="false" customHeight="false" outlineLevel="0" collapsed="false">
      <c r="A661" s="101" t="n">
        <v>20.1773</v>
      </c>
      <c r="B661" s="101" t="n">
        <v>4.8114</v>
      </c>
      <c r="C661" s="79" t="s">
        <v>6912</v>
      </c>
      <c r="D661" s="2" t="s">
        <v>3244</v>
      </c>
      <c r="E661" s="2" t="s">
        <v>6913</v>
      </c>
      <c r="F661" s="2" t="s">
        <v>6914</v>
      </c>
    </row>
    <row r="662" customFormat="false" ht="15.75" hidden="false" customHeight="false" outlineLevel="0" collapsed="false">
      <c r="A662" s="101" t="n">
        <v>20.0393</v>
      </c>
      <c r="B662" s="101" t="n">
        <v>4.0129</v>
      </c>
      <c r="C662" s="79" t="s">
        <v>6915</v>
      </c>
      <c r="D662" s="2" t="s">
        <v>3244</v>
      </c>
      <c r="E662" s="2" t="s">
        <v>6916</v>
      </c>
      <c r="F662" s="2" t="s">
        <v>6917</v>
      </c>
    </row>
    <row r="663" customFormat="false" ht="15.75" hidden="false" customHeight="false" outlineLevel="0" collapsed="false">
      <c r="A663" s="101" t="n">
        <v>20.0059</v>
      </c>
      <c r="B663" s="101" t="n">
        <v>20.202</v>
      </c>
      <c r="C663" s="79" t="s">
        <v>6918</v>
      </c>
      <c r="D663" s="2" t="s">
        <v>2925</v>
      </c>
      <c r="E663" s="2" t="s">
        <v>6919</v>
      </c>
      <c r="F663" s="2" t="s">
        <v>6920</v>
      </c>
    </row>
    <row r="664" customFormat="false" ht="15.75" hidden="false" customHeight="false" outlineLevel="0" collapsed="false">
      <c r="A664" s="101" t="n">
        <v>19.854</v>
      </c>
      <c r="B664" s="101" t="n">
        <v>16.7062</v>
      </c>
      <c r="C664" s="79" t="s">
        <v>6921</v>
      </c>
      <c r="D664" s="2" t="s">
        <v>3244</v>
      </c>
      <c r="E664" s="2" t="s">
        <v>6922</v>
      </c>
      <c r="F664" s="2" t="s">
        <v>6923</v>
      </c>
    </row>
    <row r="665" customFormat="false" ht="15.75" hidden="false" customHeight="false" outlineLevel="0" collapsed="false">
      <c r="A665" s="101" t="n">
        <v>19.8052</v>
      </c>
      <c r="B665" s="101" t="n">
        <v>28.4025</v>
      </c>
      <c r="C665" s="79" t="s">
        <v>6924</v>
      </c>
      <c r="D665" s="2" t="s">
        <v>3244</v>
      </c>
      <c r="E665" s="2" t="s">
        <v>6925</v>
      </c>
      <c r="F665" s="2" t="s">
        <v>6926</v>
      </c>
    </row>
    <row r="666" customFormat="false" ht="15.75" hidden="false" customHeight="false" outlineLevel="0" collapsed="false">
      <c r="A666" s="101" t="n">
        <v>19.7305</v>
      </c>
      <c r="B666" s="101" t="n">
        <v>22.3937</v>
      </c>
      <c r="C666" s="79" t="s">
        <v>6927</v>
      </c>
      <c r="D666" s="2" t="s">
        <v>3244</v>
      </c>
      <c r="E666" s="2" t="s">
        <v>6928</v>
      </c>
      <c r="F666" s="2" t="s">
        <v>6929</v>
      </c>
    </row>
    <row r="667" customFormat="false" ht="15.75" hidden="false" customHeight="false" outlineLevel="0" collapsed="false">
      <c r="A667" s="101" t="n">
        <v>19.6353</v>
      </c>
      <c r="B667" s="101" t="n">
        <v>5.8447</v>
      </c>
      <c r="C667" s="79" t="s">
        <v>6930</v>
      </c>
      <c r="D667" s="2" t="s">
        <v>3244</v>
      </c>
      <c r="E667" s="2" t="s">
        <v>6931</v>
      </c>
      <c r="F667" s="2" t="s">
        <v>6932</v>
      </c>
    </row>
    <row r="668" customFormat="false" ht="15.75" hidden="false" customHeight="false" outlineLevel="0" collapsed="false">
      <c r="A668" s="101" t="n">
        <v>19.5585</v>
      </c>
      <c r="B668" s="101" t="n">
        <v>63.3637</v>
      </c>
      <c r="C668" s="79" t="s">
        <v>6933</v>
      </c>
      <c r="D668" s="2" t="s">
        <v>2925</v>
      </c>
      <c r="E668" s="2" t="s">
        <v>6934</v>
      </c>
      <c r="F668" s="2" t="s">
        <v>6935</v>
      </c>
    </row>
    <row r="669" customFormat="false" ht="15.75" hidden="false" customHeight="false" outlineLevel="0" collapsed="false">
      <c r="A669" s="101" t="n">
        <v>19.4896</v>
      </c>
      <c r="B669" s="101" t="n">
        <v>20.6701</v>
      </c>
      <c r="C669" s="79" t="s">
        <v>6936</v>
      </c>
      <c r="D669" s="2" t="s">
        <v>2925</v>
      </c>
      <c r="E669" s="2" t="s">
        <v>6937</v>
      </c>
      <c r="F669" s="2" t="s">
        <v>6938</v>
      </c>
    </row>
    <row r="670" customFormat="false" ht="15.75" hidden="false" customHeight="false" outlineLevel="0" collapsed="false">
      <c r="A670" s="101" t="n">
        <v>19.4648</v>
      </c>
      <c r="B670" s="101" t="n">
        <v>21.511</v>
      </c>
      <c r="C670" s="79" t="s">
        <v>6939</v>
      </c>
      <c r="D670" s="2" t="s">
        <v>3244</v>
      </c>
      <c r="E670" s="2" t="s">
        <v>6940</v>
      </c>
      <c r="F670" s="2" t="s">
        <v>6941</v>
      </c>
    </row>
    <row r="671" customFormat="false" ht="15.75" hidden="false" customHeight="false" outlineLevel="0" collapsed="false">
      <c r="A671" s="101" t="n">
        <v>19.4597</v>
      </c>
      <c r="B671" s="101" t="n">
        <v>7.3998</v>
      </c>
      <c r="C671" s="79" t="s">
        <v>6942</v>
      </c>
      <c r="D671" s="2" t="s">
        <v>3244</v>
      </c>
      <c r="E671" s="2" t="s">
        <v>6943</v>
      </c>
      <c r="F671" s="2" t="s">
        <v>6944</v>
      </c>
    </row>
    <row r="672" customFormat="false" ht="15.75" hidden="false" customHeight="false" outlineLevel="0" collapsed="false">
      <c r="A672" s="101" t="n">
        <v>19.4575</v>
      </c>
      <c r="B672" s="101" t="n">
        <v>1.9533</v>
      </c>
      <c r="C672" s="79" t="s">
        <v>6945</v>
      </c>
      <c r="D672" s="2" t="s">
        <v>3244</v>
      </c>
      <c r="E672" s="2" t="s">
        <v>6946</v>
      </c>
      <c r="F672" s="2" t="s">
        <v>6947</v>
      </c>
    </row>
    <row r="673" customFormat="false" ht="15.75" hidden="false" customHeight="false" outlineLevel="0" collapsed="false">
      <c r="A673" s="101" t="n">
        <v>19.4332</v>
      </c>
      <c r="B673" s="101" t="n">
        <v>1.1378</v>
      </c>
      <c r="C673" s="79" t="s">
        <v>6948</v>
      </c>
      <c r="D673" s="2" t="s">
        <v>3244</v>
      </c>
      <c r="E673" s="2" t="s">
        <v>6949</v>
      </c>
      <c r="F673" s="2" t="s">
        <v>6950</v>
      </c>
    </row>
    <row r="674" customFormat="false" ht="15.75" hidden="false" customHeight="false" outlineLevel="0" collapsed="false">
      <c r="A674" s="101" t="n">
        <v>19.4103</v>
      </c>
      <c r="B674" s="101" t="n">
        <v>6.4552</v>
      </c>
      <c r="C674" s="79" t="s">
        <v>6951</v>
      </c>
      <c r="D674" s="2" t="s">
        <v>3244</v>
      </c>
      <c r="E674" s="2" t="s">
        <v>6952</v>
      </c>
      <c r="F674" s="2" t="s">
        <v>6953</v>
      </c>
    </row>
    <row r="675" customFormat="false" ht="15.75" hidden="false" customHeight="false" outlineLevel="0" collapsed="false">
      <c r="A675" s="101" t="n">
        <v>19.3596</v>
      </c>
      <c r="B675" s="101" t="n">
        <v>11.8981</v>
      </c>
      <c r="C675" s="79" t="s">
        <v>6954</v>
      </c>
      <c r="D675" s="2" t="s">
        <v>3244</v>
      </c>
      <c r="E675" s="2" t="s">
        <v>6955</v>
      </c>
      <c r="F675" s="2" t="s">
        <v>6956</v>
      </c>
    </row>
    <row r="676" customFormat="false" ht="15.75" hidden="false" customHeight="false" outlineLevel="0" collapsed="false">
      <c r="A676" s="101" t="n">
        <v>19.1751</v>
      </c>
      <c r="B676" s="101" t="n">
        <v>3.4797</v>
      </c>
      <c r="C676" s="79" t="s">
        <v>6957</v>
      </c>
      <c r="D676" s="2" t="s">
        <v>3244</v>
      </c>
      <c r="E676" s="2" t="s">
        <v>6958</v>
      </c>
      <c r="F676" s="2" t="s">
        <v>6959</v>
      </c>
    </row>
    <row r="677" customFormat="false" ht="15.75" hidden="false" customHeight="false" outlineLevel="0" collapsed="false">
      <c r="A677" s="101" t="n">
        <v>19.1553</v>
      </c>
      <c r="B677" s="101" t="n">
        <v>20.0885</v>
      </c>
      <c r="C677" s="79" t="s">
        <v>6960</v>
      </c>
      <c r="D677" s="2" t="s">
        <v>3244</v>
      </c>
      <c r="E677" s="2" t="s">
        <v>6961</v>
      </c>
      <c r="F677" s="2" t="s">
        <v>6962</v>
      </c>
    </row>
    <row r="678" customFormat="false" ht="15.75" hidden="false" customHeight="false" outlineLevel="0" collapsed="false">
      <c r="A678" s="101" t="n">
        <v>18.92</v>
      </c>
      <c r="B678" s="101" t="n">
        <v>68.3248</v>
      </c>
      <c r="C678" s="79" t="s">
        <v>6963</v>
      </c>
      <c r="D678" s="2" t="s">
        <v>2925</v>
      </c>
      <c r="E678" s="2" t="s">
        <v>6964</v>
      </c>
      <c r="F678" s="2" t="s">
        <v>6965</v>
      </c>
    </row>
    <row r="679" customFormat="false" ht="15.75" hidden="false" customHeight="false" outlineLevel="0" collapsed="false">
      <c r="A679" s="101" t="n">
        <v>18.8396</v>
      </c>
      <c r="B679" s="101" t="n">
        <v>12.8689</v>
      </c>
      <c r="C679" s="79" t="s">
        <v>6966</v>
      </c>
      <c r="D679" s="2" t="s">
        <v>3244</v>
      </c>
      <c r="E679" s="2" t="s">
        <v>6967</v>
      </c>
      <c r="F679" s="2" t="s">
        <v>6968</v>
      </c>
    </row>
    <row r="680" customFormat="false" ht="15.75" hidden="false" customHeight="false" outlineLevel="0" collapsed="false">
      <c r="A680" s="101" t="n">
        <v>18.7413</v>
      </c>
      <c r="B680" s="101" t="n">
        <v>27.1003</v>
      </c>
      <c r="C680" s="79" t="s">
        <v>6969</v>
      </c>
      <c r="D680" s="2" t="s">
        <v>3244</v>
      </c>
      <c r="E680" s="2" t="s">
        <v>6970</v>
      </c>
      <c r="F680" s="2" t="s">
        <v>6971</v>
      </c>
    </row>
    <row r="681" customFormat="false" ht="15.75" hidden="false" customHeight="false" outlineLevel="0" collapsed="false">
      <c r="A681" s="101" t="n">
        <v>18.7031</v>
      </c>
      <c r="B681" s="101" t="n">
        <v>10.5839</v>
      </c>
      <c r="C681" s="79" t="s">
        <v>6972</v>
      </c>
      <c r="D681" s="2" t="s">
        <v>3244</v>
      </c>
      <c r="E681" s="2" t="s">
        <v>6973</v>
      </c>
      <c r="F681" s="2" t="s">
        <v>6974</v>
      </c>
    </row>
    <row r="682" customFormat="false" ht="15.75" hidden="false" customHeight="false" outlineLevel="0" collapsed="false">
      <c r="A682" s="101" t="n">
        <v>18.4708</v>
      </c>
      <c r="B682" s="101" t="n">
        <v>1.0822</v>
      </c>
      <c r="C682" s="79" t="s">
        <v>6975</v>
      </c>
      <c r="D682" s="2" t="s">
        <v>3244</v>
      </c>
      <c r="E682" s="2" t="s">
        <v>6976</v>
      </c>
      <c r="F682" s="2" t="s">
        <v>6977</v>
      </c>
    </row>
    <row r="683" customFormat="false" ht="15.75" hidden="false" customHeight="false" outlineLevel="0" collapsed="false">
      <c r="A683" s="101" t="n">
        <v>18.4212</v>
      </c>
      <c r="B683" s="101" t="n">
        <v>18.0151</v>
      </c>
      <c r="C683" s="79" t="s">
        <v>6978</v>
      </c>
      <c r="D683" s="2" t="s">
        <v>2925</v>
      </c>
      <c r="E683" s="2" t="s">
        <v>6979</v>
      </c>
      <c r="F683" s="2" t="s">
        <v>6980</v>
      </c>
    </row>
    <row r="684" customFormat="false" ht="15.75" hidden="false" customHeight="false" outlineLevel="0" collapsed="false">
      <c r="A684" s="101" t="n">
        <v>18.4019</v>
      </c>
      <c r="B684" s="101" t="n">
        <v>18.9421</v>
      </c>
      <c r="C684" s="79" t="s">
        <v>6981</v>
      </c>
      <c r="D684" s="2" t="s">
        <v>3244</v>
      </c>
      <c r="E684" s="2" t="s">
        <v>6982</v>
      </c>
      <c r="F684" s="2" t="s">
        <v>6983</v>
      </c>
    </row>
    <row r="685" customFormat="false" ht="15.75" hidden="false" customHeight="false" outlineLevel="0" collapsed="false">
      <c r="A685" s="101" t="n">
        <v>18.3601</v>
      </c>
      <c r="B685" s="101" t="n">
        <v>12.6709</v>
      </c>
      <c r="C685" s="79" t="s">
        <v>6984</v>
      </c>
      <c r="D685" s="2" t="s">
        <v>3244</v>
      </c>
      <c r="E685" s="2" t="s">
        <v>6985</v>
      </c>
      <c r="F685" s="2" t="s">
        <v>6986</v>
      </c>
    </row>
    <row r="686" customFormat="false" ht="15.75" hidden="false" customHeight="false" outlineLevel="0" collapsed="false">
      <c r="A686" s="101" t="n">
        <v>18.3428</v>
      </c>
      <c r="B686" s="101" t="n">
        <v>43.7802</v>
      </c>
      <c r="C686" s="79" t="s">
        <v>6987</v>
      </c>
      <c r="D686" s="2" t="s">
        <v>3244</v>
      </c>
      <c r="E686" s="2" t="s">
        <v>6988</v>
      </c>
      <c r="F686" s="2" t="s">
        <v>6989</v>
      </c>
    </row>
    <row r="687" customFormat="false" ht="15.75" hidden="false" customHeight="false" outlineLevel="0" collapsed="false">
      <c r="A687" s="101" t="n">
        <v>18.332</v>
      </c>
      <c r="B687" s="101" t="n">
        <v>0.8016</v>
      </c>
      <c r="C687" s="79" t="s">
        <v>6990</v>
      </c>
      <c r="D687" s="2" t="s">
        <v>3244</v>
      </c>
      <c r="E687" s="2" t="s">
        <v>6991</v>
      </c>
      <c r="F687" s="2" t="s">
        <v>6992</v>
      </c>
    </row>
    <row r="688" customFormat="false" ht="15.75" hidden="false" customHeight="false" outlineLevel="0" collapsed="false">
      <c r="A688" s="101" t="n">
        <v>18.191</v>
      </c>
      <c r="B688" s="101" t="n">
        <v>25.9348</v>
      </c>
      <c r="C688" s="79" t="s">
        <v>6993</v>
      </c>
      <c r="D688" s="2" t="s">
        <v>3244</v>
      </c>
      <c r="E688" s="2" t="s">
        <v>6994</v>
      </c>
      <c r="F688" s="2" t="s">
        <v>6995</v>
      </c>
    </row>
    <row r="689" customFormat="false" ht="15.75" hidden="false" customHeight="false" outlineLevel="0" collapsed="false">
      <c r="A689" s="101" t="n">
        <v>18.1197</v>
      </c>
      <c r="B689" s="101" t="n">
        <v>17.9343</v>
      </c>
      <c r="C689" s="79" t="s">
        <v>6996</v>
      </c>
      <c r="D689" s="2" t="s">
        <v>3244</v>
      </c>
      <c r="E689" s="2" t="s">
        <v>6997</v>
      </c>
      <c r="F689" s="2" t="s">
        <v>6998</v>
      </c>
    </row>
    <row r="690" customFormat="false" ht="15.75" hidden="false" customHeight="false" outlineLevel="0" collapsed="false">
      <c r="A690" s="101" t="n">
        <v>18.0778</v>
      </c>
      <c r="B690" s="101" t="n">
        <v>7.9288</v>
      </c>
      <c r="C690" s="79" t="s">
        <v>6999</v>
      </c>
      <c r="D690" s="2" t="s">
        <v>3244</v>
      </c>
      <c r="E690" s="2" t="s">
        <v>7000</v>
      </c>
      <c r="F690" s="2" t="s">
        <v>7001</v>
      </c>
    </row>
    <row r="691" customFormat="false" ht="15.75" hidden="false" customHeight="false" outlineLevel="0" collapsed="false">
      <c r="A691" s="101" t="n">
        <v>18.0679</v>
      </c>
      <c r="B691" s="101" t="n">
        <v>7.8762</v>
      </c>
      <c r="C691" s="79" t="s">
        <v>7002</v>
      </c>
      <c r="D691" s="2" t="s">
        <v>2837</v>
      </c>
      <c r="E691" s="2" t="s">
        <v>7003</v>
      </c>
      <c r="F691" s="2" t="s">
        <v>7004</v>
      </c>
    </row>
    <row r="692" customFormat="false" ht="15.75" hidden="false" customHeight="false" outlineLevel="0" collapsed="false">
      <c r="A692" s="101" t="n">
        <v>18.0218</v>
      </c>
      <c r="B692" s="101" t="n">
        <v>2.4109</v>
      </c>
      <c r="C692" s="79" t="s">
        <v>7005</v>
      </c>
      <c r="D692" s="2" t="s">
        <v>3244</v>
      </c>
      <c r="E692" s="2" t="s">
        <v>7006</v>
      </c>
      <c r="F692" s="2" t="s">
        <v>7007</v>
      </c>
    </row>
    <row r="693" customFormat="false" ht="15.75" hidden="false" customHeight="false" outlineLevel="0" collapsed="false">
      <c r="A693" s="101" t="n">
        <v>18.0187</v>
      </c>
      <c r="B693" s="101" t="n">
        <v>36.908</v>
      </c>
      <c r="C693" s="79" t="s">
        <v>7008</v>
      </c>
      <c r="D693" s="2" t="s">
        <v>3244</v>
      </c>
      <c r="E693" s="2" t="s">
        <v>7009</v>
      </c>
      <c r="F693" s="2" t="s">
        <v>7010</v>
      </c>
    </row>
    <row r="694" customFormat="false" ht="15.75" hidden="false" customHeight="false" outlineLevel="0" collapsed="false">
      <c r="A694" s="101" t="n">
        <v>18.0166</v>
      </c>
      <c r="B694" s="101" t="n">
        <v>21.3533</v>
      </c>
      <c r="C694" s="79" t="s">
        <v>7011</v>
      </c>
      <c r="D694" s="2" t="s">
        <v>3244</v>
      </c>
      <c r="E694" s="2" t="s">
        <v>7012</v>
      </c>
      <c r="F694" s="2" t="s">
        <v>7013</v>
      </c>
    </row>
    <row r="695" customFormat="false" ht="15.75" hidden="false" customHeight="false" outlineLevel="0" collapsed="false">
      <c r="A695" s="101" t="n">
        <v>17.9519</v>
      </c>
      <c r="B695" s="101" t="n">
        <v>9.3115</v>
      </c>
      <c r="C695" s="79" t="s">
        <v>7014</v>
      </c>
      <c r="D695" s="2" t="s">
        <v>3244</v>
      </c>
      <c r="E695" s="2" t="s">
        <v>7015</v>
      </c>
      <c r="F695" s="2" t="s">
        <v>7016</v>
      </c>
    </row>
    <row r="696" customFormat="false" ht="15.75" hidden="false" customHeight="false" outlineLevel="0" collapsed="false">
      <c r="A696" s="101" t="n">
        <v>17.8793</v>
      </c>
      <c r="B696" s="101" t="n">
        <v>5.4976</v>
      </c>
      <c r="C696" s="79" t="s">
        <v>7017</v>
      </c>
      <c r="D696" s="2" t="s">
        <v>2925</v>
      </c>
      <c r="E696" s="2" t="s">
        <v>7018</v>
      </c>
      <c r="F696" s="2" t="s">
        <v>7019</v>
      </c>
    </row>
    <row r="697" customFormat="false" ht="15.75" hidden="false" customHeight="false" outlineLevel="0" collapsed="false">
      <c r="A697" s="101" t="n">
        <v>17.8639</v>
      </c>
      <c r="B697" s="101" t="n">
        <v>32.7001</v>
      </c>
      <c r="C697" s="79" t="s">
        <v>7020</v>
      </c>
      <c r="D697" s="2" t="s">
        <v>3244</v>
      </c>
      <c r="E697" s="2" t="s">
        <v>7021</v>
      </c>
      <c r="F697" s="2" t="s">
        <v>7022</v>
      </c>
    </row>
    <row r="698" customFormat="false" ht="15.75" hidden="false" customHeight="false" outlineLevel="0" collapsed="false">
      <c r="A698" s="101" t="n">
        <v>17.7841</v>
      </c>
      <c r="B698" s="101" t="n">
        <v>12.2064</v>
      </c>
      <c r="C698" s="79" t="s">
        <v>7023</v>
      </c>
      <c r="D698" s="2" t="s">
        <v>3244</v>
      </c>
      <c r="E698" s="2" t="s">
        <v>7024</v>
      </c>
      <c r="F698" s="2" t="s">
        <v>7025</v>
      </c>
    </row>
    <row r="699" customFormat="false" ht="15.75" hidden="false" customHeight="false" outlineLevel="0" collapsed="false">
      <c r="A699" s="101" t="n">
        <v>17.6877</v>
      </c>
      <c r="B699" s="101" t="n">
        <v>12.5928</v>
      </c>
      <c r="C699" s="79" t="s">
        <v>7026</v>
      </c>
      <c r="D699" s="2" t="s">
        <v>3244</v>
      </c>
      <c r="E699" s="2" t="s">
        <v>7027</v>
      </c>
      <c r="F699" s="2" t="s">
        <v>7028</v>
      </c>
    </row>
    <row r="700" customFormat="false" ht="15.75" hidden="false" customHeight="false" outlineLevel="0" collapsed="false">
      <c r="A700" s="101" t="n">
        <v>17.6762</v>
      </c>
      <c r="B700" s="101" t="n">
        <v>8.101</v>
      </c>
      <c r="C700" s="79" t="s">
        <v>7029</v>
      </c>
      <c r="D700" s="2" t="s">
        <v>3244</v>
      </c>
      <c r="E700" s="2" t="s">
        <v>7030</v>
      </c>
      <c r="F700" s="2" t="s">
        <v>7031</v>
      </c>
    </row>
    <row r="701" customFormat="false" ht="15.75" hidden="false" customHeight="false" outlineLevel="0" collapsed="false">
      <c r="A701" s="101" t="n">
        <v>17.637</v>
      </c>
      <c r="B701" s="101" t="n">
        <v>10.9331</v>
      </c>
      <c r="C701" s="79" t="s">
        <v>7032</v>
      </c>
      <c r="D701" s="2" t="s">
        <v>3244</v>
      </c>
      <c r="E701" s="2" t="s">
        <v>7033</v>
      </c>
      <c r="F701" s="2" t="s">
        <v>7034</v>
      </c>
    </row>
    <row r="702" customFormat="false" ht="15.75" hidden="false" customHeight="false" outlineLevel="0" collapsed="false">
      <c r="A702" s="101" t="n">
        <v>17.5816</v>
      </c>
      <c r="B702" s="101" t="n">
        <v>6.1856</v>
      </c>
      <c r="C702" s="79" t="s">
        <v>7035</v>
      </c>
      <c r="D702" s="2" t="s">
        <v>3244</v>
      </c>
      <c r="E702" s="2" t="s">
        <v>7036</v>
      </c>
      <c r="F702" s="2" t="s">
        <v>7037</v>
      </c>
    </row>
    <row r="703" customFormat="false" ht="15.75" hidden="false" customHeight="false" outlineLevel="0" collapsed="false">
      <c r="A703" s="101" t="n">
        <v>17.5553</v>
      </c>
      <c r="B703" s="101" t="n">
        <v>45.3432</v>
      </c>
      <c r="C703" s="79" t="s">
        <v>7038</v>
      </c>
      <c r="D703" s="2" t="s">
        <v>3244</v>
      </c>
      <c r="E703" s="2" t="s">
        <v>7039</v>
      </c>
      <c r="F703" s="2" t="s">
        <v>7040</v>
      </c>
    </row>
    <row r="704" customFormat="false" ht="15.75" hidden="false" customHeight="false" outlineLevel="0" collapsed="false">
      <c r="A704" s="101" t="n">
        <v>17.4465</v>
      </c>
      <c r="B704" s="101" t="n">
        <v>3.3989</v>
      </c>
      <c r="C704" s="79" t="s">
        <v>7041</v>
      </c>
      <c r="D704" s="2" t="s">
        <v>3244</v>
      </c>
      <c r="E704" s="2" t="s">
        <v>7042</v>
      </c>
      <c r="F704" s="2" t="s">
        <v>7043</v>
      </c>
    </row>
    <row r="705" customFormat="false" ht="15.75" hidden="false" customHeight="false" outlineLevel="0" collapsed="false">
      <c r="A705" s="101" t="n">
        <v>17.4127</v>
      </c>
      <c r="B705" s="101" t="n">
        <v>22.4909</v>
      </c>
      <c r="C705" s="79" t="s">
        <v>7044</v>
      </c>
      <c r="D705" s="2" t="s">
        <v>2925</v>
      </c>
      <c r="E705" s="2" t="s">
        <v>7045</v>
      </c>
      <c r="F705" s="2" t="s">
        <v>7046</v>
      </c>
    </row>
    <row r="706" customFormat="false" ht="15.75" hidden="false" customHeight="false" outlineLevel="0" collapsed="false">
      <c r="A706" s="101" t="n">
        <v>17.4113</v>
      </c>
      <c r="B706" s="101" t="n">
        <v>4.2907</v>
      </c>
      <c r="C706" s="79" t="s">
        <v>7047</v>
      </c>
      <c r="D706" s="2" t="s">
        <v>2925</v>
      </c>
      <c r="E706" s="2" t="s">
        <v>7048</v>
      </c>
      <c r="F706" s="2" t="s">
        <v>7049</v>
      </c>
    </row>
    <row r="707" customFormat="false" ht="15.75" hidden="false" customHeight="false" outlineLevel="0" collapsed="false">
      <c r="A707" s="101" t="n">
        <v>17.3797</v>
      </c>
      <c r="B707" s="101" t="n">
        <v>66.0688</v>
      </c>
      <c r="C707" s="79" t="s">
        <v>7050</v>
      </c>
      <c r="D707" s="2" t="s">
        <v>3244</v>
      </c>
      <c r="E707" s="2" t="s">
        <v>7051</v>
      </c>
      <c r="F707" s="2" t="s">
        <v>7052</v>
      </c>
    </row>
    <row r="708" customFormat="false" ht="15.75" hidden="false" customHeight="false" outlineLevel="0" collapsed="false">
      <c r="A708" s="101" t="n">
        <v>17.3294</v>
      </c>
      <c r="B708" s="101" t="n">
        <v>31.3927</v>
      </c>
      <c r="C708" s="79" t="s">
        <v>7053</v>
      </c>
      <c r="D708" s="2" t="s">
        <v>3244</v>
      </c>
      <c r="E708" s="2" t="s">
        <v>7054</v>
      </c>
      <c r="F708" s="2" t="s">
        <v>7055</v>
      </c>
    </row>
    <row r="709" customFormat="false" ht="15.75" hidden="false" customHeight="false" outlineLevel="0" collapsed="false">
      <c r="A709" s="101" t="n">
        <v>17.1517</v>
      </c>
      <c r="B709" s="101" t="n">
        <v>17.917</v>
      </c>
      <c r="C709" s="79" t="s">
        <v>7056</v>
      </c>
      <c r="D709" s="2" t="s">
        <v>3244</v>
      </c>
      <c r="E709" s="2" t="s">
        <v>7057</v>
      </c>
      <c r="F709" s="2" t="s">
        <v>7058</v>
      </c>
    </row>
    <row r="710" customFormat="false" ht="15.75" hidden="false" customHeight="false" outlineLevel="0" collapsed="false">
      <c r="A710" s="101" t="n">
        <v>17.0355</v>
      </c>
      <c r="B710" s="101" t="n">
        <v>6.6099</v>
      </c>
      <c r="C710" s="79" t="s">
        <v>7059</v>
      </c>
      <c r="D710" s="2" t="s">
        <v>3244</v>
      </c>
      <c r="E710" s="2" t="s">
        <v>7060</v>
      </c>
      <c r="F710" s="2" t="s">
        <v>7061</v>
      </c>
    </row>
    <row r="711" customFormat="false" ht="15.75" hidden="false" customHeight="false" outlineLevel="0" collapsed="false">
      <c r="A711" s="101" t="n">
        <v>17.0134</v>
      </c>
      <c r="B711" s="101" t="n">
        <v>6.0718</v>
      </c>
      <c r="C711" s="79" t="s">
        <v>7062</v>
      </c>
      <c r="D711" s="2" t="s">
        <v>3244</v>
      </c>
      <c r="E711" s="2" t="s">
        <v>7063</v>
      </c>
      <c r="F711" s="2" t="s">
        <v>7064</v>
      </c>
    </row>
    <row r="712" customFormat="false" ht="15.75" hidden="false" customHeight="false" outlineLevel="0" collapsed="false">
      <c r="A712" s="101" t="n">
        <v>16.9405</v>
      </c>
      <c r="B712" s="101" t="n">
        <v>8.4093</v>
      </c>
      <c r="C712" s="79" t="s">
        <v>7065</v>
      </c>
      <c r="D712" s="2" t="s">
        <v>3244</v>
      </c>
      <c r="E712" s="2" t="s">
        <v>7066</v>
      </c>
      <c r="F712" s="2" t="s">
        <v>7067</v>
      </c>
    </row>
    <row r="713" customFormat="false" ht="15.75" hidden="false" customHeight="false" outlineLevel="0" collapsed="false">
      <c r="A713" s="101" t="n">
        <v>16.9346</v>
      </c>
      <c r="B713" s="101" t="n">
        <v>27.3244</v>
      </c>
      <c r="C713" s="79" t="s">
        <v>7068</v>
      </c>
      <c r="D713" s="2" t="s">
        <v>3244</v>
      </c>
      <c r="E713" s="2" t="s">
        <v>7069</v>
      </c>
      <c r="F713" s="2" t="s">
        <v>7070</v>
      </c>
    </row>
    <row r="714" customFormat="false" ht="15.75" hidden="false" customHeight="false" outlineLevel="0" collapsed="false">
      <c r="A714" s="101" t="n">
        <v>16.9208</v>
      </c>
      <c r="B714" s="101" t="n">
        <v>45.9598</v>
      </c>
      <c r="C714" s="79" t="s">
        <v>7071</v>
      </c>
      <c r="D714" s="2" t="s">
        <v>3244</v>
      </c>
      <c r="E714" s="2" t="s">
        <v>7072</v>
      </c>
      <c r="F714" s="2" t="s">
        <v>7073</v>
      </c>
    </row>
    <row r="715" customFormat="false" ht="15.75" hidden="false" customHeight="false" outlineLevel="0" collapsed="false">
      <c r="A715" s="101" t="n">
        <v>16.8629</v>
      </c>
      <c r="B715" s="101" t="n">
        <v>23.9406</v>
      </c>
      <c r="C715" s="79" t="s">
        <v>7074</v>
      </c>
      <c r="D715" s="2" t="s">
        <v>2925</v>
      </c>
      <c r="E715" s="2" t="s">
        <v>7075</v>
      </c>
      <c r="F715" s="2" t="s">
        <v>7076</v>
      </c>
    </row>
    <row r="716" customFormat="false" ht="15.75" hidden="false" customHeight="false" outlineLevel="0" collapsed="false">
      <c r="A716" s="101" t="n">
        <v>16.8115</v>
      </c>
      <c r="B716" s="101" t="n">
        <v>28.7225</v>
      </c>
      <c r="C716" s="79" t="s">
        <v>7077</v>
      </c>
      <c r="D716" s="2" t="s">
        <v>3244</v>
      </c>
      <c r="E716" s="2" t="s">
        <v>7078</v>
      </c>
      <c r="F716" s="2" t="s">
        <v>7079</v>
      </c>
    </row>
    <row r="717" customFormat="false" ht="15.75" hidden="false" customHeight="false" outlineLevel="0" collapsed="false">
      <c r="A717" s="101" t="n">
        <v>16.7795</v>
      </c>
      <c r="B717" s="101" t="n">
        <v>5.2772</v>
      </c>
      <c r="C717" s="79" t="s">
        <v>7080</v>
      </c>
      <c r="D717" s="2" t="s">
        <v>3244</v>
      </c>
      <c r="E717" s="2" t="s">
        <v>7081</v>
      </c>
      <c r="F717" s="2" t="s">
        <v>7082</v>
      </c>
    </row>
    <row r="718" customFormat="false" ht="15.75" hidden="false" customHeight="false" outlineLevel="0" collapsed="false">
      <c r="A718" s="101" t="n">
        <v>16.7754</v>
      </c>
      <c r="B718" s="101" t="n">
        <v>15.1003</v>
      </c>
      <c r="C718" s="79" t="s">
        <v>7083</v>
      </c>
      <c r="D718" s="2" t="s">
        <v>3244</v>
      </c>
      <c r="E718" s="2" t="s">
        <v>7084</v>
      </c>
      <c r="F718" s="2" t="s">
        <v>7085</v>
      </c>
    </row>
    <row r="719" customFormat="false" ht="15.75" hidden="false" customHeight="false" outlineLevel="0" collapsed="false">
      <c r="A719" s="101" t="n">
        <v>16.7512</v>
      </c>
      <c r="B719" s="101" t="n">
        <v>64.503</v>
      </c>
      <c r="C719" s="79" t="s">
        <v>7086</v>
      </c>
      <c r="D719" s="2" t="s">
        <v>3244</v>
      </c>
      <c r="E719" s="2" t="s">
        <v>7087</v>
      </c>
      <c r="F719" s="2" t="s">
        <v>7088</v>
      </c>
    </row>
    <row r="720" customFormat="false" ht="15.75" hidden="false" customHeight="false" outlineLevel="0" collapsed="false">
      <c r="A720" s="101" t="n">
        <v>16.7447</v>
      </c>
      <c r="B720" s="101" t="n">
        <v>3.4643</v>
      </c>
      <c r="C720" s="79" t="s">
        <v>7089</v>
      </c>
      <c r="D720" s="2" t="s">
        <v>3244</v>
      </c>
      <c r="E720" s="2" t="s">
        <v>7090</v>
      </c>
      <c r="F720" s="2" t="s">
        <v>7091</v>
      </c>
    </row>
    <row r="721" customFormat="false" ht="15.75" hidden="false" customHeight="false" outlineLevel="0" collapsed="false">
      <c r="A721" s="101" t="n">
        <v>16.7374</v>
      </c>
      <c r="B721" s="101" t="n">
        <v>10.7049</v>
      </c>
      <c r="C721" s="79" t="s">
        <v>7092</v>
      </c>
      <c r="D721" s="2" t="s">
        <v>2925</v>
      </c>
      <c r="E721" s="2" t="s">
        <v>7093</v>
      </c>
      <c r="F721" s="2" t="s">
        <v>7094</v>
      </c>
    </row>
    <row r="722" customFormat="false" ht="15.75" hidden="false" customHeight="false" outlineLevel="0" collapsed="false">
      <c r="A722" s="101" t="n">
        <v>16.5068</v>
      </c>
      <c r="B722" s="101" t="n">
        <v>0.3643</v>
      </c>
      <c r="C722" s="79" t="s">
        <v>7095</v>
      </c>
      <c r="D722" s="2" t="s">
        <v>3244</v>
      </c>
      <c r="E722" s="2" t="s">
        <v>7096</v>
      </c>
      <c r="F722" s="2" t="s">
        <v>7097</v>
      </c>
    </row>
    <row r="723" customFormat="false" ht="15.75" hidden="false" customHeight="false" outlineLevel="0" collapsed="false">
      <c r="A723" s="101" t="n">
        <v>16.4532</v>
      </c>
      <c r="B723" s="101" t="n">
        <v>33.1557</v>
      </c>
      <c r="C723" s="79" t="s">
        <v>7098</v>
      </c>
      <c r="D723" s="2" t="s">
        <v>3244</v>
      </c>
      <c r="E723" s="2" t="s">
        <v>7099</v>
      </c>
      <c r="F723" s="2" t="s">
        <v>7100</v>
      </c>
    </row>
    <row r="724" customFormat="false" ht="15.75" hidden="false" customHeight="false" outlineLevel="0" collapsed="false">
      <c r="A724" s="101" t="n">
        <v>16.4358</v>
      </c>
      <c r="B724" s="101" t="n">
        <v>2.0632</v>
      </c>
      <c r="C724" s="79" t="s">
        <v>7101</v>
      </c>
      <c r="D724" s="2" t="s">
        <v>3244</v>
      </c>
      <c r="E724" s="2" t="s">
        <v>7102</v>
      </c>
      <c r="F724" s="2" t="s">
        <v>7103</v>
      </c>
    </row>
    <row r="725" customFormat="false" ht="15.75" hidden="false" customHeight="false" outlineLevel="0" collapsed="false">
      <c r="A725" s="101" t="n">
        <v>16.3531</v>
      </c>
      <c r="B725" s="101" t="n">
        <v>16.4228</v>
      </c>
      <c r="C725" s="79" t="s">
        <v>7104</v>
      </c>
      <c r="D725" s="2" t="s">
        <v>3244</v>
      </c>
      <c r="E725" s="2" t="s">
        <v>7105</v>
      </c>
      <c r="F725" s="2" t="s">
        <v>7106</v>
      </c>
    </row>
    <row r="726" customFormat="false" ht="15.75" hidden="false" customHeight="false" outlineLevel="0" collapsed="false">
      <c r="A726" s="101" t="n">
        <v>16.2231</v>
      </c>
      <c r="B726" s="101" t="n">
        <v>34.9866</v>
      </c>
      <c r="C726" s="79" t="s">
        <v>7107</v>
      </c>
      <c r="D726" s="2" t="s">
        <v>3244</v>
      </c>
      <c r="E726" s="2" t="s">
        <v>7108</v>
      </c>
      <c r="F726" s="2" t="s">
        <v>7109</v>
      </c>
    </row>
    <row r="727" customFormat="false" ht="15.75" hidden="false" customHeight="false" outlineLevel="0" collapsed="false">
      <c r="A727" s="101" t="n">
        <v>16.1215</v>
      </c>
      <c r="B727" s="101" t="n">
        <v>4.7116</v>
      </c>
      <c r="C727" s="79" t="s">
        <v>7110</v>
      </c>
      <c r="D727" s="2" t="s">
        <v>3244</v>
      </c>
      <c r="E727" s="2" t="s">
        <v>7111</v>
      </c>
      <c r="F727" s="2" t="s">
        <v>7112</v>
      </c>
    </row>
    <row r="728" customFormat="false" ht="15.75" hidden="false" customHeight="false" outlineLevel="0" collapsed="false">
      <c r="A728" s="101" t="n">
        <v>16.1159</v>
      </c>
      <c r="B728" s="101" t="n">
        <v>3.768</v>
      </c>
      <c r="C728" s="79" t="s">
        <v>7113</v>
      </c>
      <c r="D728" s="2" t="s">
        <v>3244</v>
      </c>
      <c r="E728" s="2" t="s">
        <v>7114</v>
      </c>
      <c r="F728" s="2" t="s">
        <v>7115</v>
      </c>
    </row>
    <row r="729" customFormat="false" ht="15.75" hidden="false" customHeight="false" outlineLevel="0" collapsed="false">
      <c r="A729" s="101" t="n">
        <v>16.0886</v>
      </c>
      <c r="B729" s="101" t="n">
        <v>12.6416</v>
      </c>
      <c r="C729" s="79" t="s">
        <v>7116</v>
      </c>
      <c r="D729" s="2" t="s">
        <v>3244</v>
      </c>
      <c r="E729" s="2" t="s">
        <v>7117</v>
      </c>
      <c r="F729" s="2" t="s">
        <v>7118</v>
      </c>
    </row>
    <row r="730" customFormat="false" ht="15.75" hidden="false" customHeight="false" outlineLevel="0" collapsed="false">
      <c r="A730" s="101" t="n">
        <v>16.0605</v>
      </c>
      <c r="B730" s="101" t="n">
        <v>9.1048</v>
      </c>
      <c r="C730" s="79" t="s">
        <v>7119</v>
      </c>
      <c r="D730" s="2" t="s">
        <v>3244</v>
      </c>
      <c r="E730" s="2" t="s">
        <v>7120</v>
      </c>
      <c r="F730" s="2" t="s">
        <v>7121</v>
      </c>
    </row>
    <row r="731" customFormat="false" ht="15.75" hidden="false" customHeight="false" outlineLevel="0" collapsed="false">
      <c r="A731" s="101" t="n">
        <v>15.852</v>
      </c>
      <c r="B731" s="101" t="n">
        <v>6.7913</v>
      </c>
      <c r="C731" s="79" t="s">
        <v>7122</v>
      </c>
      <c r="D731" s="2" t="s">
        <v>3244</v>
      </c>
      <c r="E731" s="2" t="s">
        <v>7123</v>
      </c>
      <c r="F731" s="2" t="s">
        <v>7124</v>
      </c>
    </row>
    <row r="732" customFormat="false" ht="15.75" hidden="false" customHeight="false" outlineLevel="0" collapsed="false">
      <c r="A732" s="101" t="n">
        <v>15.8462</v>
      </c>
      <c r="B732" s="101" t="n">
        <v>0.1433</v>
      </c>
      <c r="C732" s="79" t="s">
        <v>7125</v>
      </c>
      <c r="D732" s="2" t="s">
        <v>3244</v>
      </c>
      <c r="E732" s="2" t="s">
        <v>7126</v>
      </c>
      <c r="F732" s="2" t="s">
        <v>7127</v>
      </c>
    </row>
    <row r="733" customFormat="false" ht="15.75" hidden="false" customHeight="false" outlineLevel="0" collapsed="false">
      <c r="A733" s="101" t="n">
        <v>15.7323</v>
      </c>
      <c r="B733" s="101" t="n">
        <v>4.5467</v>
      </c>
      <c r="C733" s="79" t="s">
        <v>7128</v>
      </c>
      <c r="D733" s="2" t="s">
        <v>3244</v>
      </c>
      <c r="E733" s="2" t="s">
        <v>7129</v>
      </c>
      <c r="F733" s="2" t="s">
        <v>7130</v>
      </c>
    </row>
    <row r="734" customFormat="false" ht="15.75" hidden="false" customHeight="false" outlineLevel="0" collapsed="false">
      <c r="A734" s="101" t="n">
        <v>15.6481</v>
      </c>
      <c r="B734" s="101" t="n">
        <v>9.475</v>
      </c>
      <c r="C734" s="79" t="s">
        <v>7131</v>
      </c>
      <c r="D734" s="2" t="s">
        <v>3244</v>
      </c>
      <c r="E734" s="2" t="s">
        <v>7132</v>
      </c>
      <c r="F734" s="2" t="s">
        <v>7133</v>
      </c>
    </row>
    <row r="735" customFormat="false" ht="15.75" hidden="false" customHeight="false" outlineLevel="0" collapsed="false">
      <c r="A735" s="101" t="n">
        <v>15.5131</v>
      </c>
      <c r="B735" s="101" t="n">
        <v>8.3479</v>
      </c>
      <c r="C735" s="79" t="s">
        <v>7134</v>
      </c>
      <c r="D735" s="2" t="s">
        <v>3244</v>
      </c>
      <c r="E735" s="2" t="s">
        <v>7135</v>
      </c>
      <c r="F735" s="2" t="s">
        <v>7136</v>
      </c>
    </row>
    <row r="736" customFormat="false" ht="15.75" hidden="false" customHeight="false" outlineLevel="0" collapsed="false">
      <c r="A736" s="101" t="n">
        <v>15.5128</v>
      </c>
      <c r="B736" s="101" t="n">
        <v>1.7943</v>
      </c>
      <c r="C736" s="79" t="s">
        <v>7137</v>
      </c>
      <c r="D736" s="2" t="s">
        <v>3244</v>
      </c>
      <c r="E736" s="2" t="s">
        <v>7138</v>
      </c>
      <c r="F736" s="2" t="s">
        <v>7139</v>
      </c>
    </row>
    <row r="737" customFormat="false" ht="15.75" hidden="false" customHeight="false" outlineLevel="0" collapsed="false">
      <c r="A737" s="101" t="n">
        <v>15.5076</v>
      </c>
      <c r="B737" s="101" t="n">
        <v>1.8919</v>
      </c>
      <c r="C737" s="79" t="s">
        <v>7140</v>
      </c>
      <c r="D737" s="2" t="s">
        <v>3244</v>
      </c>
      <c r="E737" s="2" t="s">
        <v>7141</v>
      </c>
      <c r="F737" s="2" t="s">
        <v>7142</v>
      </c>
    </row>
    <row r="738" customFormat="false" ht="15.75" hidden="false" customHeight="false" outlineLevel="0" collapsed="false">
      <c r="A738" s="101" t="n">
        <v>15.4139</v>
      </c>
      <c r="B738" s="101" t="n">
        <v>4.0535</v>
      </c>
      <c r="C738" s="79" t="s">
        <v>7143</v>
      </c>
      <c r="D738" s="2" t="s">
        <v>3244</v>
      </c>
      <c r="E738" s="2" t="s">
        <v>7144</v>
      </c>
      <c r="F738" s="2" t="s">
        <v>7145</v>
      </c>
    </row>
    <row r="739" customFormat="false" ht="15.75" hidden="false" customHeight="false" outlineLevel="0" collapsed="false">
      <c r="A739" s="101" t="n">
        <v>15.3713</v>
      </c>
      <c r="B739" s="101" t="n">
        <v>26.6258</v>
      </c>
      <c r="C739" s="79" t="s">
        <v>7146</v>
      </c>
      <c r="D739" s="2" t="s">
        <v>3244</v>
      </c>
      <c r="E739" s="2" t="s">
        <v>7147</v>
      </c>
      <c r="F739" s="2" t="s">
        <v>7148</v>
      </c>
    </row>
    <row r="740" customFormat="false" ht="15.75" hidden="false" customHeight="false" outlineLevel="0" collapsed="false">
      <c r="A740" s="101" t="n">
        <v>15.2883</v>
      </c>
      <c r="B740" s="101" t="n">
        <v>25.2689</v>
      </c>
      <c r="C740" s="79" t="s">
        <v>7149</v>
      </c>
      <c r="D740" s="2" t="s">
        <v>3244</v>
      </c>
      <c r="E740" s="2" t="s">
        <v>7150</v>
      </c>
      <c r="F740" s="2" t="s">
        <v>7151</v>
      </c>
    </row>
    <row r="741" customFormat="false" ht="15.75" hidden="false" customHeight="false" outlineLevel="0" collapsed="false">
      <c r="A741" s="101" t="n">
        <v>15.2271</v>
      </c>
      <c r="B741" s="101" t="n">
        <v>9.1035</v>
      </c>
      <c r="C741" s="79" t="s">
        <v>7152</v>
      </c>
      <c r="D741" s="2" t="s">
        <v>3244</v>
      </c>
      <c r="E741" s="2" t="s">
        <v>7153</v>
      </c>
      <c r="F741" s="2" t="s">
        <v>7154</v>
      </c>
    </row>
    <row r="742" customFormat="false" ht="15.75" hidden="false" customHeight="false" outlineLevel="0" collapsed="false">
      <c r="A742" s="101" t="n">
        <v>15.2165</v>
      </c>
      <c r="B742" s="101" t="n">
        <v>2.345</v>
      </c>
      <c r="C742" s="79" t="s">
        <v>7155</v>
      </c>
      <c r="D742" s="2" t="s">
        <v>3244</v>
      </c>
      <c r="E742" s="2" t="s">
        <v>7156</v>
      </c>
      <c r="F742" s="2" t="s">
        <v>7157</v>
      </c>
    </row>
    <row r="743" customFormat="false" ht="15.75" hidden="false" customHeight="false" outlineLevel="0" collapsed="false">
      <c r="A743" s="101" t="n">
        <v>15.1276</v>
      </c>
      <c r="B743" s="101" t="n">
        <v>21.8113</v>
      </c>
      <c r="C743" s="79" t="s">
        <v>7158</v>
      </c>
      <c r="D743" s="2" t="s">
        <v>3244</v>
      </c>
      <c r="E743" s="2" t="s">
        <v>7159</v>
      </c>
      <c r="F743" s="2" t="s">
        <v>7160</v>
      </c>
    </row>
    <row r="744" customFormat="false" ht="15.75" hidden="false" customHeight="false" outlineLevel="0" collapsed="false">
      <c r="A744" s="101" t="n">
        <v>15.0636</v>
      </c>
      <c r="B744" s="101" t="n">
        <v>29.973</v>
      </c>
      <c r="C744" s="79" t="s">
        <v>7161</v>
      </c>
      <c r="D744" s="2" t="s">
        <v>3244</v>
      </c>
      <c r="E744" s="2" t="s">
        <v>7162</v>
      </c>
      <c r="F744" s="2" t="s">
        <v>7163</v>
      </c>
    </row>
    <row r="745" customFormat="false" ht="15.75" hidden="false" customHeight="false" outlineLevel="0" collapsed="false">
      <c r="A745" s="101" t="n">
        <v>15.0582</v>
      </c>
      <c r="B745" s="101" t="n">
        <v>74.8315</v>
      </c>
      <c r="C745" s="79" t="s">
        <v>7164</v>
      </c>
      <c r="D745" s="2" t="s">
        <v>3244</v>
      </c>
      <c r="E745" s="2" t="s">
        <v>7165</v>
      </c>
      <c r="F745" s="2" t="s">
        <v>7166</v>
      </c>
    </row>
    <row r="746" customFormat="false" ht="15.75" hidden="false" customHeight="false" outlineLevel="0" collapsed="false">
      <c r="A746" s="101" t="n">
        <v>14.8467</v>
      </c>
      <c r="B746" s="101" t="n">
        <v>8.0732</v>
      </c>
      <c r="C746" s="79" t="s">
        <v>7167</v>
      </c>
      <c r="D746" s="2" t="s">
        <v>3244</v>
      </c>
      <c r="E746" s="2" t="s">
        <v>7168</v>
      </c>
      <c r="F746" s="2" t="s">
        <v>7169</v>
      </c>
    </row>
    <row r="747" customFormat="false" ht="15.75" hidden="false" customHeight="false" outlineLevel="0" collapsed="false">
      <c r="A747" s="101" t="n">
        <v>14.8309</v>
      </c>
      <c r="B747" s="101" t="n">
        <v>14.3155</v>
      </c>
      <c r="C747" s="79" t="s">
        <v>7170</v>
      </c>
      <c r="D747" s="2" t="s">
        <v>3244</v>
      </c>
      <c r="E747" s="2" t="s">
        <v>7171</v>
      </c>
      <c r="F747" s="2" t="s">
        <v>7172</v>
      </c>
    </row>
    <row r="748" customFormat="false" ht="15.75" hidden="false" customHeight="false" outlineLevel="0" collapsed="false">
      <c r="A748" s="101" t="n">
        <v>14.6704</v>
      </c>
      <c r="B748" s="101" t="n">
        <v>44.4206</v>
      </c>
      <c r="C748" s="79" t="s">
        <v>7173</v>
      </c>
      <c r="D748" s="2" t="s">
        <v>3244</v>
      </c>
      <c r="E748" s="2" t="s">
        <v>7174</v>
      </c>
      <c r="F748" s="2" t="s">
        <v>7175</v>
      </c>
    </row>
    <row r="749" customFormat="false" ht="15.75" hidden="false" customHeight="false" outlineLevel="0" collapsed="false">
      <c r="A749" s="101" t="n">
        <v>14.6515</v>
      </c>
      <c r="B749" s="101" t="n">
        <v>55.7281</v>
      </c>
      <c r="C749" s="79" t="s">
        <v>7176</v>
      </c>
      <c r="D749" s="2" t="s">
        <v>3244</v>
      </c>
      <c r="E749" s="2" t="s">
        <v>7177</v>
      </c>
      <c r="F749" s="2" t="s">
        <v>7178</v>
      </c>
    </row>
    <row r="750" customFormat="false" ht="15.75" hidden="false" customHeight="false" outlineLevel="0" collapsed="false">
      <c r="A750" s="101" t="n">
        <v>14.5477</v>
      </c>
      <c r="B750" s="101" t="n">
        <v>8.2081</v>
      </c>
      <c r="C750" s="79" t="s">
        <v>7179</v>
      </c>
      <c r="D750" s="2" t="s">
        <v>3244</v>
      </c>
      <c r="E750" s="2" t="s">
        <v>7180</v>
      </c>
      <c r="F750" s="2" t="s">
        <v>7181</v>
      </c>
    </row>
    <row r="751" customFormat="false" ht="15.75" hidden="false" customHeight="false" outlineLevel="0" collapsed="false">
      <c r="A751" s="101" t="n">
        <v>14.4975</v>
      </c>
      <c r="B751" s="101" t="n">
        <v>15.6748</v>
      </c>
      <c r="C751" s="79" t="s">
        <v>7182</v>
      </c>
      <c r="D751" s="2" t="s">
        <v>3244</v>
      </c>
      <c r="E751" s="2" t="s">
        <v>7183</v>
      </c>
      <c r="F751" s="2" t="s">
        <v>7184</v>
      </c>
    </row>
    <row r="752" customFormat="false" ht="15.75" hidden="false" customHeight="false" outlineLevel="0" collapsed="false">
      <c r="A752" s="101" t="n">
        <v>14.4762</v>
      </c>
      <c r="B752" s="101" t="n">
        <v>36.9104</v>
      </c>
      <c r="C752" s="79" t="s">
        <v>7185</v>
      </c>
      <c r="D752" s="2" t="s">
        <v>3244</v>
      </c>
      <c r="E752" s="2" t="s">
        <v>7186</v>
      </c>
      <c r="F752" s="2" t="s">
        <v>7187</v>
      </c>
    </row>
    <row r="753" customFormat="false" ht="15.75" hidden="false" customHeight="false" outlineLevel="0" collapsed="false">
      <c r="A753" s="101" t="n">
        <v>14.435</v>
      </c>
      <c r="B753" s="101" t="n">
        <v>4.2333</v>
      </c>
      <c r="C753" s="79" t="s">
        <v>7188</v>
      </c>
      <c r="D753" s="2" t="s">
        <v>3244</v>
      </c>
      <c r="E753" s="2" t="s">
        <v>7189</v>
      </c>
      <c r="F753" s="2" t="s">
        <v>7190</v>
      </c>
    </row>
    <row r="754" customFormat="false" ht="15.75" hidden="false" customHeight="false" outlineLevel="0" collapsed="false">
      <c r="A754" s="101" t="n">
        <v>14.0172</v>
      </c>
      <c r="B754" s="101" t="n">
        <v>27.4829</v>
      </c>
      <c r="C754" s="79" t="s">
        <v>7191</v>
      </c>
      <c r="D754" s="2" t="s">
        <v>3244</v>
      </c>
      <c r="E754" s="2" t="s">
        <v>7192</v>
      </c>
      <c r="F754" s="2" t="s">
        <v>7193</v>
      </c>
    </row>
    <row r="755" customFormat="false" ht="15.75" hidden="false" customHeight="false" outlineLevel="0" collapsed="false">
      <c r="A755" s="101" t="n">
        <v>13.9776</v>
      </c>
      <c r="B755" s="101" t="n">
        <v>24.7443</v>
      </c>
      <c r="C755" s="79" t="s">
        <v>7194</v>
      </c>
      <c r="D755" s="2" t="s">
        <v>3244</v>
      </c>
      <c r="E755" s="2" t="s">
        <v>7195</v>
      </c>
      <c r="F755" s="2" t="s">
        <v>7196</v>
      </c>
    </row>
    <row r="756" customFormat="false" ht="15.75" hidden="false" customHeight="false" outlineLevel="0" collapsed="false">
      <c r="A756" s="101" t="n">
        <v>13.6746</v>
      </c>
      <c r="B756" s="101" t="n">
        <v>8.3382</v>
      </c>
      <c r="C756" s="79" t="s">
        <v>7197</v>
      </c>
      <c r="D756" s="2" t="s">
        <v>3244</v>
      </c>
      <c r="E756" s="2" t="s">
        <v>7198</v>
      </c>
      <c r="F756" s="2" t="s">
        <v>7199</v>
      </c>
    </row>
    <row r="757" customFormat="false" ht="15.75" hidden="false" customHeight="false" outlineLevel="0" collapsed="false">
      <c r="A757" s="101" t="n">
        <v>13.6372</v>
      </c>
      <c r="B757" s="101" t="n">
        <v>48.328</v>
      </c>
      <c r="C757" s="79" t="s">
        <v>7200</v>
      </c>
      <c r="D757" s="2" t="s">
        <v>3244</v>
      </c>
      <c r="E757" s="2" t="s">
        <v>7201</v>
      </c>
      <c r="F757" s="2" t="s">
        <v>7202</v>
      </c>
    </row>
    <row r="758" customFormat="false" ht="15.75" hidden="false" customHeight="false" outlineLevel="0" collapsed="false">
      <c r="A758" s="101" t="n">
        <v>13.6172</v>
      </c>
      <c r="B758" s="101" t="n">
        <v>9.8281</v>
      </c>
      <c r="C758" s="79" t="s">
        <v>7203</v>
      </c>
      <c r="D758" s="2" t="s">
        <v>3244</v>
      </c>
      <c r="E758" s="2" t="s">
        <v>7204</v>
      </c>
      <c r="F758" s="2" t="s">
        <v>7205</v>
      </c>
    </row>
    <row r="759" customFormat="false" ht="15.75" hidden="false" customHeight="false" outlineLevel="0" collapsed="false">
      <c r="A759" s="101" t="n">
        <v>13.5241</v>
      </c>
      <c r="B759" s="101" t="n">
        <v>2.0641</v>
      </c>
      <c r="C759" s="79" t="s">
        <v>7206</v>
      </c>
      <c r="D759" s="2" t="s">
        <v>3244</v>
      </c>
      <c r="E759" s="2" t="s">
        <v>7207</v>
      </c>
      <c r="F759" s="2" t="s">
        <v>7208</v>
      </c>
    </row>
    <row r="760" customFormat="false" ht="15.75" hidden="false" customHeight="false" outlineLevel="0" collapsed="false">
      <c r="A760" s="101" t="n">
        <v>13.4804</v>
      </c>
      <c r="B760" s="101" t="n">
        <v>8.7284</v>
      </c>
      <c r="C760" s="79" t="s">
        <v>7209</v>
      </c>
      <c r="D760" s="2" t="s">
        <v>3244</v>
      </c>
      <c r="E760" s="2" t="s">
        <v>7210</v>
      </c>
      <c r="F760" s="2" t="s">
        <v>7211</v>
      </c>
    </row>
    <row r="761" customFormat="false" ht="15.75" hidden="false" customHeight="false" outlineLevel="0" collapsed="false">
      <c r="A761" s="101" t="n">
        <v>13.4371</v>
      </c>
      <c r="B761" s="101" t="n">
        <v>43.9014</v>
      </c>
      <c r="C761" s="79" t="s">
        <v>7212</v>
      </c>
      <c r="D761" s="2" t="s">
        <v>3244</v>
      </c>
      <c r="E761" s="2" t="s">
        <v>7213</v>
      </c>
      <c r="F761" s="2" t="s">
        <v>7214</v>
      </c>
    </row>
    <row r="762" customFormat="false" ht="15.75" hidden="false" customHeight="false" outlineLevel="0" collapsed="false">
      <c r="A762" s="101" t="n">
        <v>13.371</v>
      </c>
      <c r="B762" s="101" t="n">
        <v>31.9724</v>
      </c>
      <c r="C762" s="79" t="s">
        <v>7215</v>
      </c>
      <c r="D762" s="2" t="s">
        <v>3244</v>
      </c>
      <c r="E762" s="2" t="s">
        <v>7216</v>
      </c>
      <c r="F762" s="2" t="s">
        <v>7217</v>
      </c>
    </row>
    <row r="763" customFormat="false" ht="15.75" hidden="false" customHeight="false" outlineLevel="0" collapsed="false">
      <c r="A763" s="101" t="n">
        <v>13.2981</v>
      </c>
      <c r="B763" s="101" t="n">
        <v>25.8412</v>
      </c>
      <c r="C763" s="79" t="s">
        <v>7218</v>
      </c>
      <c r="D763" s="2" t="s">
        <v>3244</v>
      </c>
      <c r="E763" s="2" t="s">
        <v>7219</v>
      </c>
      <c r="F763" s="2" t="s">
        <v>7220</v>
      </c>
    </row>
    <row r="764" customFormat="false" ht="15.75" hidden="false" customHeight="false" outlineLevel="0" collapsed="false">
      <c r="A764" s="101" t="n">
        <v>13.2698</v>
      </c>
      <c r="B764" s="101" t="n">
        <v>12.8421</v>
      </c>
      <c r="C764" s="79" t="s">
        <v>7221</v>
      </c>
      <c r="D764" s="2" t="s">
        <v>3244</v>
      </c>
      <c r="E764" s="2" t="s">
        <v>7222</v>
      </c>
      <c r="F764" s="2" t="s">
        <v>7223</v>
      </c>
    </row>
    <row r="765" customFormat="false" ht="15.75" hidden="false" customHeight="false" outlineLevel="0" collapsed="false">
      <c r="A765" s="101" t="n">
        <v>13.2365</v>
      </c>
      <c r="B765" s="101" t="n">
        <v>35.8067</v>
      </c>
      <c r="C765" s="79" t="s">
        <v>7224</v>
      </c>
      <c r="D765" s="2" t="s">
        <v>3244</v>
      </c>
      <c r="E765" s="2" t="s">
        <v>7225</v>
      </c>
      <c r="F765" s="2" t="s">
        <v>7226</v>
      </c>
    </row>
    <row r="766" customFormat="false" ht="15.75" hidden="false" customHeight="false" outlineLevel="0" collapsed="false">
      <c r="A766" s="101" t="n">
        <v>13.2295</v>
      </c>
      <c r="B766" s="101" t="n">
        <v>31.2383</v>
      </c>
      <c r="C766" s="79" t="s">
        <v>7227</v>
      </c>
      <c r="D766" s="2" t="s">
        <v>3244</v>
      </c>
      <c r="E766" s="2" t="s">
        <v>7228</v>
      </c>
      <c r="F766" s="2" t="s">
        <v>7229</v>
      </c>
    </row>
    <row r="767" customFormat="false" ht="15.75" hidden="false" customHeight="false" outlineLevel="0" collapsed="false">
      <c r="A767" s="101" t="n">
        <v>13.1998</v>
      </c>
      <c r="B767" s="101" t="n">
        <v>23.7984</v>
      </c>
      <c r="C767" s="79" t="s">
        <v>7230</v>
      </c>
      <c r="D767" s="2" t="s">
        <v>3244</v>
      </c>
      <c r="E767" s="2" t="s">
        <v>7231</v>
      </c>
      <c r="F767" s="2" t="s">
        <v>7232</v>
      </c>
    </row>
    <row r="768" customFormat="false" ht="15.75" hidden="false" customHeight="false" outlineLevel="0" collapsed="false">
      <c r="A768" s="101" t="n">
        <v>13.1934</v>
      </c>
      <c r="B768" s="101" t="n">
        <v>20.429</v>
      </c>
      <c r="C768" s="79" t="s">
        <v>7233</v>
      </c>
      <c r="D768" s="2" t="s">
        <v>3244</v>
      </c>
      <c r="E768" s="2" t="s">
        <v>7234</v>
      </c>
      <c r="F768" s="2" t="s">
        <v>7235</v>
      </c>
    </row>
    <row r="769" customFormat="false" ht="15.75" hidden="false" customHeight="false" outlineLevel="0" collapsed="false">
      <c r="A769" s="101" t="n">
        <v>12.9926</v>
      </c>
      <c r="B769" s="101" t="n">
        <v>5.6045</v>
      </c>
      <c r="C769" s="79" t="s">
        <v>7236</v>
      </c>
      <c r="D769" s="2" t="s">
        <v>3244</v>
      </c>
      <c r="E769" s="2" t="s">
        <v>7237</v>
      </c>
      <c r="F769" s="2" t="s">
        <v>7238</v>
      </c>
    </row>
    <row r="770" customFormat="false" ht="15.75" hidden="false" customHeight="false" outlineLevel="0" collapsed="false">
      <c r="A770" s="101" t="n">
        <v>12.7966</v>
      </c>
      <c r="B770" s="101" t="n">
        <v>30.1107</v>
      </c>
      <c r="C770" s="79" t="s">
        <v>7239</v>
      </c>
      <c r="D770" s="2" t="s">
        <v>3244</v>
      </c>
      <c r="E770" s="2" t="s">
        <v>7240</v>
      </c>
      <c r="F770" s="2" t="s">
        <v>7241</v>
      </c>
    </row>
    <row r="771" customFormat="false" ht="15.75" hidden="false" customHeight="false" outlineLevel="0" collapsed="false">
      <c r="A771" s="101" t="n">
        <v>12.7429</v>
      </c>
      <c r="B771" s="101" t="n">
        <v>25.8367</v>
      </c>
      <c r="C771" s="79" t="s">
        <v>7242</v>
      </c>
      <c r="D771" s="2" t="s">
        <v>3244</v>
      </c>
      <c r="E771" s="2" t="s">
        <v>7243</v>
      </c>
      <c r="F771" s="2" t="s">
        <v>7244</v>
      </c>
    </row>
    <row r="772" customFormat="false" ht="15.75" hidden="false" customHeight="false" outlineLevel="0" collapsed="false">
      <c r="A772" s="101" t="n">
        <v>12.7099</v>
      </c>
      <c r="B772" s="101" t="n">
        <v>15.788</v>
      </c>
      <c r="C772" s="79" t="s">
        <v>7245</v>
      </c>
      <c r="D772" s="2" t="s">
        <v>3244</v>
      </c>
      <c r="E772" s="2" t="s">
        <v>7246</v>
      </c>
      <c r="F772" s="2" t="s">
        <v>7247</v>
      </c>
    </row>
    <row r="773" customFormat="false" ht="15.75" hidden="false" customHeight="false" outlineLevel="0" collapsed="false">
      <c r="A773" s="101" t="n">
        <v>12.6686</v>
      </c>
      <c r="B773" s="101" t="n">
        <v>13.9082</v>
      </c>
      <c r="C773" s="79" t="s">
        <v>7248</v>
      </c>
      <c r="D773" s="2" t="s">
        <v>2925</v>
      </c>
      <c r="E773" s="2" t="s">
        <v>7249</v>
      </c>
      <c r="F773" s="2" t="s">
        <v>7250</v>
      </c>
    </row>
    <row r="774" customFormat="false" ht="15.75" hidden="false" customHeight="false" outlineLevel="0" collapsed="false">
      <c r="A774" s="101" t="n">
        <v>12.6476</v>
      </c>
      <c r="B774" s="101" t="n">
        <v>62.709</v>
      </c>
      <c r="C774" s="79" t="s">
        <v>7251</v>
      </c>
      <c r="D774" s="2" t="s">
        <v>3244</v>
      </c>
      <c r="E774" s="2" t="s">
        <v>7252</v>
      </c>
      <c r="F774" s="2" t="s">
        <v>7253</v>
      </c>
    </row>
    <row r="775" customFormat="false" ht="15.75" hidden="false" customHeight="false" outlineLevel="0" collapsed="false">
      <c r="A775" s="101" t="n">
        <v>12.6395</v>
      </c>
      <c r="B775" s="101" t="n">
        <v>27.4947</v>
      </c>
      <c r="C775" s="79" t="s">
        <v>7254</v>
      </c>
      <c r="D775" s="2" t="s">
        <v>3244</v>
      </c>
      <c r="E775" s="2" t="s">
        <v>7255</v>
      </c>
      <c r="F775" s="2" t="s">
        <v>7256</v>
      </c>
    </row>
    <row r="776" customFormat="false" ht="15.75" hidden="false" customHeight="false" outlineLevel="0" collapsed="false">
      <c r="A776" s="101" t="n">
        <v>12.6098</v>
      </c>
      <c r="B776" s="101" t="n">
        <v>26.2342</v>
      </c>
      <c r="C776" s="79" t="s">
        <v>7257</v>
      </c>
      <c r="D776" s="2" t="s">
        <v>3244</v>
      </c>
      <c r="E776" s="2" t="s">
        <v>7258</v>
      </c>
      <c r="F776" s="2" t="s">
        <v>7259</v>
      </c>
    </row>
    <row r="777" customFormat="false" ht="15.75" hidden="false" customHeight="false" outlineLevel="0" collapsed="false">
      <c r="A777" s="101" t="n">
        <v>12.5857</v>
      </c>
      <c r="B777" s="101" t="n">
        <v>4.604</v>
      </c>
      <c r="C777" s="79" t="s">
        <v>7260</v>
      </c>
      <c r="D777" s="2" t="s">
        <v>3244</v>
      </c>
      <c r="E777" s="2" t="s">
        <v>7261</v>
      </c>
      <c r="F777" s="2" t="s">
        <v>7262</v>
      </c>
    </row>
    <row r="778" customFormat="false" ht="15.75" hidden="false" customHeight="false" outlineLevel="0" collapsed="false">
      <c r="A778" s="101" t="n">
        <v>12.5365</v>
      </c>
      <c r="B778" s="101" t="n">
        <v>7.1626</v>
      </c>
      <c r="C778" s="79" t="s">
        <v>7263</v>
      </c>
      <c r="D778" s="2" t="s">
        <v>3244</v>
      </c>
      <c r="E778" s="2" t="s">
        <v>7264</v>
      </c>
      <c r="F778" s="2" t="s">
        <v>7265</v>
      </c>
    </row>
    <row r="779" customFormat="false" ht="15.75" hidden="false" customHeight="false" outlineLevel="0" collapsed="false">
      <c r="A779" s="101" t="n">
        <v>12.4537</v>
      </c>
      <c r="B779" s="101" t="n">
        <v>10.9185</v>
      </c>
      <c r="C779" s="79" t="s">
        <v>7266</v>
      </c>
      <c r="D779" s="2" t="s">
        <v>3244</v>
      </c>
      <c r="E779" s="2" t="s">
        <v>7267</v>
      </c>
      <c r="F779" s="2" t="s">
        <v>7268</v>
      </c>
    </row>
    <row r="780" customFormat="false" ht="15.75" hidden="false" customHeight="false" outlineLevel="0" collapsed="false">
      <c r="A780" s="101" t="n">
        <v>12.4421</v>
      </c>
      <c r="B780" s="101" t="n">
        <v>9.2384</v>
      </c>
      <c r="C780" s="79" t="s">
        <v>7269</v>
      </c>
      <c r="D780" s="2" t="s">
        <v>2925</v>
      </c>
      <c r="E780" s="2" t="s">
        <v>7270</v>
      </c>
      <c r="F780" s="2" t="s">
        <v>7271</v>
      </c>
    </row>
    <row r="781" customFormat="false" ht="15.75" hidden="false" customHeight="false" outlineLevel="0" collapsed="false">
      <c r="A781" s="101" t="n">
        <v>12.2586</v>
      </c>
      <c r="B781" s="101" t="n">
        <v>28.2716</v>
      </c>
      <c r="C781" s="79" t="s">
        <v>7272</v>
      </c>
      <c r="D781" s="2" t="s">
        <v>3244</v>
      </c>
      <c r="E781" s="2" t="s">
        <v>7273</v>
      </c>
      <c r="F781" s="2" t="s">
        <v>7274</v>
      </c>
    </row>
    <row r="782" customFormat="false" ht="15.75" hidden="false" customHeight="false" outlineLevel="0" collapsed="false">
      <c r="A782" s="101" t="n">
        <v>12.2222</v>
      </c>
      <c r="B782" s="101" t="n">
        <v>14.228</v>
      </c>
      <c r="C782" s="79" t="s">
        <v>7275</v>
      </c>
      <c r="D782" s="2" t="s">
        <v>3244</v>
      </c>
      <c r="E782" s="2" t="s">
        <v>7276</v>
      </c>
      <c r="F782" s="2" t="s">
        <v>7277</v>
      </c>
    </row>
    <row r="783" customFormat="false" ht="15.75" hidden="false" customHeight="false" outlineLevel="0" collapsed="false">
      <c r="A783" s="101" t="n">
        <v>12.2169</v>
      </c>
      <c r="B783" s="101" t="n">
        <v>30.8319</v>
      </c>
      <c r="C783" s="79" t="s">
        <v>7278</v>
      </c>
      <c r="D783" s="2" t="s">
        <v>3244</v>
      </c>
      <c r="E783" s="2" t="s">
        <v>7279</v>
      </c>
      <c r="F783" s="2" t="s">
        <v>7280</v>
      </c>
    </row>
    <row r="784" customFormat="false" ht="15.75" hidden="false" customHeight="false" outlineLevel="0" collapsed="false">
      <c r="A784" s="101" t="n">
        <v>12.1975</v>
      </c>
      <c r="B784" s="101" t="n">
        <v>42.5767</v>
      </c>
      <c r="C784" s="79" t="s">
        <v>7281</v>
      </c>
      <c r="D784" s="2" t="s">
        <v>3244</v>
      </c>
      <c r="E784" s="2" t="s">
        <v>7282</v>
      </c>
      <c r="F784" s="2" t="s">
        <v>7283</v>
      </c>
    </row>
    <row r="785" customFormat="false" ht="15.75" hidden="false" customHeight="false" outlineLevel="0" collapsed="false">
      <c r="A785" s="101" t="n">
        <v>12.1901</v>
      </c>
      <c r="B785" s="101" t="n">
        <v>6.5998</v>
      </c>
      <c r="C785" s="79" t="s">
        <v>7284</v>
      </c>
      <c r="D785" s="2" t="s">
        <v>3244</v>
      </c>
      <c r="E785" s="2" t="s">
        <v>7285</v>
      </c>
      <c r="F785" s="2" t="s">
        <v>7286</v>
      </c>
    </row>
    <row r="786" customFormat="false" ht="15.75" hidden="false" customHeight="false" outlineLevel="0" collapsed="false">
      <c r="A786" s="101" t="n">
        <v>12.1848</v>
      </c>
      <c r="B786" s="101" t="n">
        <v>1.2078</v>
      </c>
      <c r="C786" s="79" t="s">
        <v>7287</v>
      </c>
      <c r="D786" s="2" t="s">
        <v>3244</v>
      </c>
      <c r="E786" s="2" t="s">
        <v>7288</v>
      </c>
      <c r="F786" s="2" t="s">
        <v>7289</v>
      </c>
    </row>
    <row r="787" customFormat="false" ht="15.75" hidden="false" customHeight="false" outlineLevel="0" collapsed="false">
      <c r="A787" s="101" t="n">
        <v>12.094</v>
      </c>
      <c r="B787" s="101" t="n">
        <v>33.5408</v>
      </c>
      <c r="C787" s="79" t="s">
        <v>7290</v>
      </c>
      <c r="D787" s="2" t="s">
        <v>2925</v>
      </c>
      <c r="E787" s="2" t="s">
        <v>7291</v>
      </c>
      <c r="F787" s="2" t="s">
        <v>7292</v>
      </c>
    </row>
    <row r="788" customFormat="false" ht="15.75" hidden="false" customHeight="false" outlineLevel="0" collapsed="false">
      <c r="A788" s="101" t="n">
        <v>12.0637</v>
      </c>
      <c r="B788" s="101" t="n">
        <v>5.8173</v>
      </c>
      <c r="C788" s="79" t="s">
        <v>7293</v>
      </c>
      <c r="D788" s="2" t="s">
        <v>3244</v>
      </c>
      <c r="E788" s="2" t="s">
        <v>7294</v>
      </c>
      <c r="F788" s="2" t="s">
        <v>7295</v>
      </c>
    </row>
    <row r="789" customFormat="false" ht="15.75" hidden="false" customHeight="false" outlineLevel="0" collapsed="false">
      <c r="A789" s="101" t="n">
        <v>11.9833</v>
      </c>
      <c r="B789" s="101" t="n">
        <v>25.8971</v>
      </c>
      <c r="C789" s="79" t="s">
        <v>7296</v>
      </c>
      <c r="D789" s="2" t="s">
        <v>3244</v>
      </c>
      <c r="E789" s="2" t="s">
        <v>7297</v>
      </c>
      <c r="F789" s="2" t="s">
        <v>7298</v>
      </c>
    </row>
    <row r="790" customFormat="false" ht="15.75" hidden="false" customHeight="false" outlineLevel="0" collapsed="false">
      <c r="A790" s="101" t="n">
        <v>11.982</v>
      </c>
      <c r="B790" s="101" t="n">
        <v>12.3305</v>
      </c>
      <c r="C790" s="79" t="s">
        <v>7299</v>
      </c>
      <c r="D790" s="2" t="s">
        <v>3244</v>
      </c>
      <c r="E790" s="2" t="s">
        <v>7300</v>
      </c>
      <c r="F790" s="2" t="s">
        <v>7301</v>
      </c>
    </row>
    <row r="791" customFormat="false" ht="15.75" hidden="false" customHeight="false" outlineLevel="0" collapsed="false">
      <c r="A791" s="101" t="n">
        <v>11.981</v>
      </c>
      <c r="B791" s="101" t="n">
        <v>0.3072</v>
      </c>
      <c r="C791" s="79" t="s">
        <v>7302</v>
      </c>
      <c r="D791" s="2" t="s">
        <v>3244</v>
      </c>
      <c r="E791" s="2" t="s">
        <v>7303</v>
      </c>
      <c r="F791" s="2" t="s">
        <v>7304</v>
      </c>
    </row>
    <row r="792" customFormat="false" ht="15.75" hidden="false" customHeight="false" outlineLevel="0" collapsed="false">
      <c r="A792" s="101" t="n">
        <v>11.8698</v>
      </c>
      <c r="B792" s="101" t="n">
        <v>19.7259</v>
      </c>
      <c r="C792" s="79" t="s">
        <v>7305</v>
      </c>
      <c r="D792" s="2" t="s">
        <v>3244</v>
      </c>
      <c r="E792" s="2" t="s">
        <v>7306</v>
      </c>
      <c r="F792" s="2" t="s">
        <v>7307</v>
      </c>
    </row>
    <row r="793" customFormat="false" ht="15.75" hidden="false" customHeight="false" outlineLevel="0" collapsed="false">
      <c r="A793" s="101" t="n">
        <v>11.8475</v>
      </c>
      <c r="B793" s="101" t="n">
        <v>25.7739</v>
      </c>
      <c r="C793" s="79" t="s">
        <v>7308</v>
      </c>
      <c r="D793" s="2" t="s">
        <v>3244</v>
      </c>
      <c r="E793" s="2" t="s">
        <v>7309</v>
      </c>
      <c r="F793" s="2" t="s">
        <v>7310</v>
      </c>
    </row>
    <row r="794" customFormat="false" ht="15.75" hidden="false" customHeight="false" outlineLevel="0" collapsed="false">
      <c r="A794" s="101" t="n">
        <v>11.819</v>
      </c>
      <c r="B794" s="101" t="n">
        <v>14.9538</v>
      </c>
      <c r="C794" s="79" t="s">
        <v>7311</v>
      </c>
      <c r="D794" s="2" t="s">
        <v>3244</v>
      </c>
      <c r="E794" s="2" t="s">
        <v>7312</v>
      </c>
      <c r="F794" s="2" t="s">
        <v>7313</v>
      </c>
    </row>
    <row r="795" customFormat="false" ht="15.75" hidden="false" customHeight="false" outlineLevel="0" collapsed="false">
      <c r="A795" s="101" t="n">
        <v>11.7344</v>
      </c>
      <c r="B795" s="101" t="n">
        <v>6.0223</v>
      </c>
      <c r="C795" s="79" t="s">
        <v>7314</v>
      </c>
      <c r="D795" s="2" t="s">
        <v>3244</v>
      </c>
      <c r="E795" s="2" t="s">
        <v>7315</v>
      </c>
      <c r="F795" s="2" t="s">
        <v>7316</v>
      </c>
    </row>
    <row r="796" customFormat="false" ht="15.75" hidden="false" customHeight="false" outlineLevel="0" collapsed="false">
      <c r="A796" s="101" t="n">
        <v>11.7138</v>
      </c>
      <c r="B796" s="101" t="n">
        <v>26.3906</v>
      </c>
      <c r="C796" s="79" t="s">
        <v>7317</v>
      </c>
      <c r="D796" s="2" t="s">
        <v>3244</v>
      </c>
      <c r="E796" s="2" t="s">
        <v>7318</v>
      </c>
      <c r="F796" s="2" t="s">
        <v>7319</v>
      </c>
    </row>
    <row r="797" customFormat="false" ht="15.75" hidden="false" customHeight="false" outlineLevel="0" collapsed="false">
      <c r="A797" s="101" t="n">
        <v>11.4854</v>
      </c>
      <c r="B797" s="101" t="n">
        <v>32.0835</v>
      </c>
      <c r="C797" s="79" t="s">
        <v>7320</v>
      </c>
      <c r="D797" s="2" t="s">
        <v>3244</v>
      </c>
      <c r="E797" s="2" t="s">
        <v>7321</v>
      </c>
      <c r="F797" s="2" t="s">
        <v>7322</v>
      </c>
    </row>
    <row r="798" customFormat="false" ht="15.75" hidden="false" customHeight="false" outlineLevel="0" collapsed="false">
      <c r="A798" s="101" t="n">
        <v>11.3761</v>
      </c>
      <c r="B798" s="101" t="n">
        <v>15.2108</v>
      </c>
      <c r="C798" s="79" t="s">
        <v>7323</v>
      </c>
      <c r="D798" s="2" t="s">
        <v>3244</v>
      </c>
      <c r="E798" s="2" t="s">
        <v>7324</v>
      </c>
      <c r="F798" s="2" t="s">
        <v>7325</v>
      </c>
    </row>
    <row r="799" customFormat="false" ht="15.75" hidden="false" customHeight="false" outlineLevel="0" collapsed="false">
      <c r="A799" s="101" t="n">
        <v>11.205</v>
      </c>
      <c r="B799" s="101" t="n">
        <v>32.1621</v>
      </c>
      <c r="C799" s="79" t="s">
        <v>7326</v>
      </c>
      <c r="D799" s="2" t="s">
        <v>3244</v>
      </c>
      <c r="E799" s="2" t="s">
        <v>7327</v>
      </c>
      <c r="F799" s="2" t="s">
        <v>7328</v>
      </c>
    </row>
    <row r="800" customFormat="false" ht="15.75" hidden="false" customHeight="false" outlineLevel="0" collapsed="false">
      <c r="A800" s="101" t="n">
        <v>11.1636</v>
      </c>
      <c r="B800" s="101" t="n">
        <v>20.3056</v>
      </c>
      <c r="C800" s="79" t="s">
        <v>7329</v>
      </c>
      <c r="D800" s="2" t="s">
        <v>3244</v>
      </c>
      <c r="E800" s="2" t="s">
        <v>7330</v>
      </c>
      <c r="F800" s="2" t="s">
        <v>7331</v>
      </c>
    </row>
    <row r="801" customFormat="false" ht="15.75" hidden="false" customHeight="false" outlineLevel="0" collapsed="false">
      <c r="A801" s="101" t="n">
        <v>11.1579</v>
      </c>
      <c r="B801" s="101" t="n">
        <v>0.8989</v>
      </c>
      <c r="C801" s="79" t="s">
        <v>7332</v>
      </c>
      <c r="D801" s="2" t="s">
        <v>3244</v>
      </c>
      <c r="E801" s="2" t="s">
        <v>7333</v>
      </c>
      <c r="F801" s="2" t="s">
        <v>7334</v>
      </c>
    </row>
    <row r="802" customFormat="false" ht="15.75" hidden="false" customHeight="false" outlineLevel="0" collapsed="false">
      <c r="A802" s="101" t="n">
        <v>11.136</v>
      </c>
      <c r="B802" s="101" t="n">
        <v>6.5399</v>
      </c>
      <c r="C802" s="79" t="s">
        <v>7335</v>
      </c>
      <c r="D802" s="2" t="s">
        <v>2925</v>
      </c>
      <c r="E802" s="2" t="s">
        <v>7336</v>
      </c>
      <c r="F802" s="2" t="s">
        <v>7337</v>
      </c>
    </row>
    <row r="803" customFormat="false" ht="15.75" hidden="false" customHeight="false" outlineLevel="0" collapsed="false">
      <c r="A803" s="101" t="n">
        <v>11.1309</v>
      </c>
      <c r="B803" s="101" t="n">
        <v>52.3245</v>
      </c>
      <c r="C803" s="79" t="s">
        <v>7338</v>
      </c>
      <c r="D803" s="2" t="s">
        <v>3244</v>
      </c>
      <c r="E803" s="2" t="s">
        <v>7339</v>
      </c>
      <c r="F803" s="2" t="s">
        <v>7340</v>
      </c>
    </row>
    <row r="804" customFormat="false" ht="15.75" hidden="false" customHeight="false" outlineLevel="0" collapsed="false">
      <c r="A804" s="101" t="n">
        <v>11.0735</v>
      </c>
      <c r="B804" s="101" t="n">
        <v>46.5626</v>
      </c>
      <c r="C804" s="79" t="s">
        <v>7341</v>
      </c>
      <c r="D804" s="2" t="s">
        <v>3244</v>
      </c>
      <c r="E804" s="2" t="s">
        <v>7342</v>
      </c>
      <c r="F804" s="2" t="s">
        <v>7343</v>
      </c>
    </row>
    <row r="805" customFormat="false" ht="15.75" hidden="false" customHeight="false" outlineLevel="0" collapsed="false">
      <c r="A805" s="101" t="n">
        <v>11.0157</v>
      </c>
      <c r="B805" s="101" t="n">
        <v>20.1412</v>
      </c>
      <c r="C805" s="79" t="s">
        <v>7344</v>
      </c>
      <c r="D805" s="2" t="s">
        <v>3244</v>
      </c>
      <c r="E805" s="2" t="s">
        <v>7345</v>
      </c>
      <c r="F805" s="2" t="s">
        <v>7346</v>
      </c>
    </row>
    <row r="806" customFormat="false" ht="15.75" hidden="false" customHeight="false" outlineLevel="0" collapsed="false">
      <c r="A806" s="101" t="n">
        <v>10.9663</v>
      </c>
      <c r="B806" s="101" t="n">
        <v>16.2423</v>
      </c>
      <c r="C806" s="79" t="s">
        <v>7347</v>
      </c>
      <c r="D806" s="2" t="s">
        <v>3244</v>
      </c>
      <c r="E806" s="2" t="s">
        <v>7348</v>
      </c>
      <c r="F806" s="2" t="s">
        <v>7349</v>
      </c>
    </row>
    <row r="807" customFormat="false" ht="15.75" hidden="false" customHeight="false" outlineLevel="0" collapsed="false">
      <c r="A807" s="101" t="n">
        <v>10.9511</v>
      </c>
      <c r="B807" s="101" t="n">
        <v>17.0245</v>
      </c>
      <c r="C807" s="79" t="s">
        <v>7350</v>
      </c>
      <c r="D807" s="2" t="s">
        <v>3244</v>
      </c>
      <c r="E807" s="2" t="s">
        <v>7351</v>
      </c>
      <c r="F807" s="2" t="s">
        <v>7352</v>
      </c>
    </row>
    <row r="808" customFormat="false" ht="15.75" hidden="false" customHeight="false" outlineLevel="0" collapsed="false">
      <c r="A808" s="101" t="n">
        <v>10.8891</v>
      </c>
      <c r="B808" s="101" t="n">
        <v>8.4149</v>
      </c>
      <c r="C808" s="79" t="s">
        <v>7353</v>
      </c>
      <c r="D808" s="2" t="s">
        <v>3244</v>
      </c>
      <c r="E808" s="2" t="s">
        <v>7354</v>
      </c>
      <c r="F808" s="2" t="s">
        <v>7355</v>
      </c>
    </row>
    <row r="809" customFormat="false" ht="15.75" hidden="false" customHeight="false" outlineLevel="0" collapsed="false">
      <c r="A809" s="101" t="n">
        <v>10.8748</v>
      </c>
      <c r="B809" s="101" t="n">
        <v>11.372</v>
      </c>
      <c r="C809" s="79" t="s">
        <v>7356</v>
      </c>
      <c r="D809" s="2" t="s">
        <v>3244</v>
      </c>
      <c r="E809" s="2" t="s">
        <v>7357</v>
      </c>
      <c r="F809" s="2" t="s">
        <v>7358</v>
      </c>
    </row>
    <row r="810" customFormat="false" ht="15.75" hidden="false" customHeight="false" outlineLevel="0" collapsed="false">
      <c r="A810" s="101" t="n">
        <v>10.8637</v>
      </c>
      <c r="B810" s="101" t="n">
        <v>0.1682</v>
      </c>
      <c r="C810" s="79" t="s">
        <v>7359</v>
      </c>
      <c r="D810" s="2" t="s">
        <v>3244</v>
      </c>
      <c r="E810" s="2" t="s">
        <v>7360</v>
      </c>
      <c r="F810" s="2" t="s">
        <v>7361</v>
      </c>
    </row>
    <row r="811" customFormat="false" ht="15.75" hidden="false" customHeight="false" outlineLevel="0" collapsed="false">
      <c r="A811" s="101" t="n">
        <v>10.8537</v>
      </c>
      <c r="B811" s="101" t="n">
        <v>22.5638</v>
      </c>
      <c r="C811" s="79" t="s">
        <v>7362</v>
      </c>
      <c r="D811" s="2" t="s">
        <v>3244</v>
      </c>
      <c r="E811" s="2" t="s">
        <v>7363</v>
      </c>
      <c r="F811" s="2" t="s">
        <v>7364</v>
      </c>
    </row>
    <row r="812" customFormat="false" ht="15.75" hidden="false" customHeight="false" outlineLevel="0" collapsed="false">
      <c r="A812" s="101" t="n">
        <v>10.7134</v>
      </c>
      <c r="B812" s="101" t="n">
        <v>5.002</v>
      </c>
      <c r="C812" s="79" t="s">
        <v>7365</v>
      </c>
      <c r="D812" s="2" t="s">
        <v>3244</v>
      </c>
      <c r="E812" s="2" t="s">
        <v>7366</v>
      </c>
      <c r="F812" s="2" t="s">
        <v>7367</v>
      </c>
    </row>
    <row r="813" customFormat="false" ht="15.75" hidden="false" customHeight="false" outlineLevel="0" collapsed="false">
      <c r="A813" s="101" t="n">
        <v>10.5814</v>
      </c>
      <c r="B813" s="101" t="n">
        <v>8.0938</v>
      </c>
      <c r="C813" s="79" t="s">
        <v>7368</v>
      </c>
      <c r="D813" s="2" t="s">
        <v>3244</v>
      </c>
      <c r="E813" s="2" t="s">
        <v>7369</v>
      </c>
      <c r="F813" s="2" t="s">
        <v>7370</v>
      </c>
    </row>
    <row r="814" customFormat="false" ht="15.75" hidden="false" customHeight="false" outlineLevel="0" collapsed="false">
      <c r="A814" s="101" t="n">
        <v>10.5397</v>
      </c>
      <c r="B814" s="101" t="n">
        <v>20.0352</v>
      </c>
      <c r="C814" s="79" t="s">
        <v>7371</v>
      </c>
      <c r="D814" s="2" t="s">
        <v>3244</v>
      </c>
      <c r="E814" s="2" t="s">
        <v>7372</v>
      </c>
      <c r="F814" s="2" t="s">
        <v>7373</v>
      </c>
    </row>
    <row r="815" customFormat="false" ht="15.75" hidden="false" customHeight="false" outlineLevel="0" collapsed="false">
      <c r="A815" s="101" t="n">
        <v>10.4482</v>
      </c>
      <c r="B815" s="101" t="n">
        <v>34.5317</v>
      </c>
      <c r="C815" s="79" t="s">
        <v>7374</v>
      </c>
      <c r="D815" s="2" t="s">
        <v>3244</v>
      </c>
      <c r="E815" s="2" t="s">
        <v>7375</v>
      </c>
      <c r="F815" s="2" t="s">
        <v>7376</v>
      </c>
    </row>
    <row r="816" customFormat="false" ht="15.75" hidden="false" customHeight="false" outlineLevel="0" collapsed="false">
      <c r="A816" s="101" t="n">
        <v>10.4284</v>
      </c>
      <c r="B816" s="101" t="n">
        <v>0.3888</v>
      </c>
      <c r="C816" s="79" t="s">
        <v>7377</v>
      </c>
      <c r="D816" s="2" t="s">
        <v>3244</v>
      </c>
      <c r="E816" s="2" t="s">
        <v>7378</v>
      </c>
      <c r="F816" s="2" t="s">
        <v>7379</v>
      </c>
    </row>
    <row r="817" customFormat="false" ht="15.75" hidden="false" customHeight="false" outlineLevel="0" collapsed="false">
      <c r="A817" s="101" t="n">
        <v>10.3129</v>
      </c>
      <c r="B817" s="101" t="n">
        <v>42.3806</v>
      </c>
      <c r="C817" s="79" t="s">
        <v>7380</v>
      </c>
      <c r="D817" s="2" t="s">
        <v>3244</v>
      </c>
      <c r="E817" s="2" t="s">
        <v>7381</v>
      </c>
      <c r="F817" s="2" t="s">
        <v>7382</v>
      </c>
    </row>
    <row r="818" customFormat="false" ht="15.75" hidden="false" customHeight="false" outlineLevel="0" collapsed="false">
      <c r="A818" s="101" t="n">
        <v>10.2667</v>
      </c>
      <c r="B818" s="101" t="n">
        <v>21.3123</v>
      </c>
      <c r="C818" s="79" t="s">
        <v>7383</v>
      </c>
      <c r="D818" s="2" t="s">
        <v>3244</v>
      </c>
      <c r="E818" s="2" t="s">
        <v>7384</v>
      </c>
      <c r="F818" s="2" t="s">
        <v>7385</v>
      </c>
    </row>
    <row r="819" customFormat="false" ht="15.75" hidden="false" customHeight="false" outlineLevel="0" collapsed="false">
      <c r="A819" s="101" t="n">
        <v>10.1467</v>
      </c>
      <c r="B819" s="101" t="n">
        <v>78.6846</v>
      </c>
      <c r="C819" s="79" t="s">
        <v>7386</v>
      </c>
      <c r="D819" s="2" t="s">
        <v>3244</v>
      </c>
      <c r="E819" s="2" t="s">
        <v>7387</v>
      </c>
      <c r="F819" s="2" t="s">
        <v>7388</v>
      </c>
    </row>
    <row r="820" customFormat="false" ht="15.75" hidden="false" customHeight="false" outlineLevel="0" collapsed="false">
      <c r="A820" s="101" t="n">
        <v>10.035</v>
      </c>
      <c r="B820" s="101" t="n">
        <v>30.3176</v>
      </c>
      <c r="C820" s="79" t="s">
        <v>7389</v>
      </c>
      <c r="D820" s="2" t="s">
        <v>3244</v>
      </c>
      <c r="E820" s="2" t="s">
        <v>7390</v>
      </c>
      <c r="F820" s="2" t="s">
        <v>7391</v>
      </c>
    </row>
    <row r="821" customFormat="false" ht="15.75" hidden="false" customHeight="false" outlineLevel="0" collapsed="false">
      <c r="A821" s="101" t="n">
        <v>10.0293</v>
      </c>
      <c r="B821" s="101" t="n">
        <v>9.9492</v>
      </c>
      <c r="C821" s="79" t="s">
        <v>7392</v>
      </c>
      <c r="D821" s="2" t="s">
        <v>2925</v>
      </c>
      <c r="E821" s="2" t="s">
        <v>7393</v>
      </c>
      <c r="F821" s="2" t="s">
        <v>7394</v>
      </c>
    </row>
    <row r="822" customFormat="false" ht="15.75" hidden="false" customHeight="false" outlineLevel="0" collapsed="false">
      <c r="A822" s="101" t="n">
        <v>10.0242</v>
      </c>
      <c r="B822" s="101" t="n">
        <v>7.985</v>
      </c>
      <c r="C822" s="79" t="s">
        <v>7395</v>
      </c>
      <c r="D822" s="2" t="s">
        <v>2925</v>
      </c>
      <c r="E822" s="2" t="s">
        <v>7396</v>
      </c>
      <c r="F822" s="2" t="s">
        <v>7397</v>
      </c>
    </row>
    <row r="823" customFormat="false" ht="15.75" hidden="false" customHeight="false" outlineLevel="0" collapsed="false">
      <c r="A823" s="101" t="n">
        <v>9.9849</v>
      </c>
      <c r="B823" s="101" t="n">
        <v>0.8225</v>
      </c>
      <c r="C823" s="79" t="s">
        <v>7398</v>
      </c>
      <c r="D823" s="2" t="s">
        <v>3244</v>
      </c>
      <c r="E823" s="2" t="s">
        <v>7399</v>
      </c>
      <c r="F823" s="2" t="s">
        <v>7400</v>
      </c>
    </row>
    <row r="824" customFormat="false" ht="15.75" hidden="false" customHeight="false" outlineLevel="0" collapsed="false">
      <c r="A824" s="101" t="n">
        <v>9.9653</v>
      </c>
      <c r="B824" s="101" t="n">
        <v>33.0415</v>
      </c>
      <c r="C824" s="79" t="s">
        <v>7401</v>
      </c>
      <c r="D824" s="2" t="s">
        <v>3244</v>
      </c>
      <c r="E824" s="2" t="s">
        <v>7402</v>
      </c>
      <c r="F824" s="2" t="s">
        <v>7403</v>
      </c>
    </row>
    <row r="825" customFormat="false" ht="15.75" hidden="false" customHeight="false" outlineLevel="0" collapsed="false">
      <c r="A825" s="101" t="n">
        <v>9.9044</v>
      </c>
      <c r="B825" s="101" t="n">
        <v>4.9208</v>
      </c>
      <c r="C825" s="79" t="s">
        <v>7404</v>
      </c>
      <c r="D825" s="2" t="s">
        <v>3244</v>
      </c>
      <c r="E825" s="2" t="s">
        <v>7405</v>
      </c>
      <c r="F825" s="2" t="s">
        <v>7406</v>
      </c>
    </row>
    <row r="826" customFormat="false" ht="15.75" hidden="false" customHeight="false" outlineLevel="0" collapsed="false">
      <c r="A826" s="101" t="n">
        <v>9.7823</v>
      </c>
      <c r="B826" s="101" t="n">
        <v>6.9937</v>
      </c>
      <c r="C826" s="79" t="s">
        <v>7407</v>
      </c>
      <c r="D826" s="2" t="s">
        <v>3244</v>
      </c>
      <c r="E826" s="2" t="s">
        <v>7408</v>
      </c>
      <c r="F826" s="2" t="s">
        <v>7409</v>
      </c>
    </row>
    <row r="827" customFormat="false" ht="15.75" hidden="false" customHeight="false" outlineLevel="0" collapsed="false">
      <c r="A827" s="101" t="n">
        <v>9.7652</v>
      </c>
      <c r="B827" s="101" t="n">
        <v>3.3668</v>
      </c>
      <c r="C827" s="79" t="s">
        <v>7410</v>
      </c>
      <c r="D827" s="2" t="s">
        <v>3244</v>
      </c>
      <c r="E827" s="2" t="s">
        <v>7411</v>
      </c>
      <c r="F827" s="2" t="s">
        <v>7412</v>
      </c>
    </row>
    <row r="828" customFormat="false" ht="15.75" hidden="false" customHeight="false" outlineLevel="0" collapsed="false">
      <c r="A828" s="101" t="n">
        <v>9.7591</v>
      </c>
      <c r="B828" s="101" t="n">
        <v>7.1204</v>
      </c>
      <c r="C828" s="79" t="s">
        <v>7413</v>
      </c>
      <c r="D828" s="2" t="s">
        <v>3244</v>
      </c>
      <c r="E828" s="2" t="s">
        <v>7414</v>
      </c>
      <c r="F828" s="2" t="s">
        <v>7415</v>
      </c>
    </row>
    <row r="829" customFormat="false" ht="15.75" hidden="false" customHeight="false" outlineLevel="0" collapsed="false">
      <c r="A829" s="101" t="n">
        <v>9.7409</v>
      </c>
      <c r="B829" s="101" t="n">
        <v>8.8918</v>
      </c>
      <c r="C829" s="79" t="s">
        <v>7416</v>
      </c>
      <c r="D829" s="2" t="s">
        <v>3244</v>
      </c>
      <c r="E829" s="2" t="s">
        <v>7417</v>
      </c>
      <c r="F829" s="2" t="s">
        <v>7418</v>
      </c>
    </row>
    <row r="830" customFormat="false" ht="15.75" hidden="false" customHeight="false" outlineLevel="0" collapsed="false">
      <c r="A830" s="101" t="n">
        <v>9.6954</v>
      </c>
      <c r="B830" s="101" t="n">
        <v>1.5042</v>
      </c>
      <c r="C830" s="79" t="s">
        <v>7419</v>
      </c>
      <c r="D830" s="2" t="s">
        <v>3244</v>
      </c>
      <c r="E830" s="2" t="s">
        <v>7420</v>
      </c>
      <c r="F830" s="2"/>
    </row>
    <row r="831" customFormat="false" ht="15.75" hidden="false" customHeight="false" outlineLevel="0" collapsed="false">
      <c r="A831" s="101" t="n">
        <v>9.6856</v>
      </c>
      <c r="B831" s="101" t="n">
        <v>6.016</v>
      </c>
      <c r="C831" s="79" t="s">
        <v>7421</v>
      </c>
      <c r="D831" s="2" t="s">
        <v>3244</v>
      </c>
      <c r="E831" s="2" t="s">
        <v>7422</v>
      </c>
      <c r="F831" s="2" t="s">
        <v>7423</v>
      </c>
    </row>
    <row r="832" customFormat="false" ht="15.75" hidden="false" customHeight="false" outlineLevel="0" collapsed="false">
      <c r="A832" s="101" t="n">
        <v>9.5655</v>
      </c>
      <c r="B832" s="101" t="n">
        <v>7.6259</v>
      </c>
      <c r="C832" s="79" t="s">
        <v>7424</v>
      </c>
      <c r="D832" s="2" t="s">
        <v>2837</v>
      </c>
      <c r="E832" s="2" t="s">
        <v>7425</v>
      </c>
      <c r="F832" s="2" t="s">
        <v>7426</v>
      </c>
    </row>
    <row r="833" customFormat="false" ht="15.75" hidden="false" customHeight="false" outlineLevel="0" collapsed="false">
      <c r="A833" s="101" t="n">
        <v>9.5623</v>
      </c>
      <c r="B833" s="101" t="n">
        <v>21.1797</v>
      </c>
      <c r="C833" s="79" t="s">
        <v>7427</v>
      </c>
      <c r="D833" s="2" t="s">
        <v>3244</v>
      </c>
      <c r="E833" s="2" t="s">
        <v>7428</v>
      </c>
      <c r="F833" s="2" t="s">
        <v>7429</v>
      </c>
    </row>
    <row r="834" customFormat="false" ht="15.75" hidden="false" customHeight="false" outlineLevel="0" collapsed="false">
      <c r="A834" s="101" t="n">
        <v>9.5213</v>
      </c>
      <c r="B834" s="101" t="n">
        <v>22.6342</v>
      </c>
      <c r="C834" s="79" t="s">
        <v>7430</v>
      </c>
      <c r="D834" s="2" t="s">
        <v>2925</v>
      </c>
      <c r="E834" s="2" t="s">
        <v>7431</v>
      </c>
      <c r="F834" s="2" t="s">
        <v>7432</v>
      </c>
    </row>
    <row r="835" customFormat="false" ht="15.75" hidden="false" customHeight="false" outlineLevel="0" collapsed="false">
      <c r="A835" s="101" t="n">
        <v>9.4837</v>
      </c>
      <c r="B835" s="101" t="n">
        <v>53.5849</v>
      </c>
      <c r="C835" s="79" t="s">
        <v>7433</v>
      </c>
      <c r="D835" s="2" t="s">
        <v>2925</v>
      </c>
      <c r="E835" s="2" t="s">
        <v>7434</v>
      </c>
      <c r="F835" s="2" t="s">
        <v>7435</v>
      </c>
    </row>
    <row r="836" customFormat="false" ht="15.75" hidden="false" customHeight="false" outlineLevel="0" collapsed="false">
      <c r="A836" s="101" t="n">
        <v>9.4741</v>
      </c>
      <c r="B836" s="101" t="n">
        <v>42.7929</v>
      </c>
      <c r="C836" s="79" t="s">
        <v>7436</v>
      </c>
      <c r="D836" s="2" t="s">
        <v>3244</v>
      </c>
      <c r="E836" s="2" t="s">
        <v>7437</v>
      </c>
      <c r="F836" s="2" t="s">
        <v>7438</v>
      </c>
    </row>
    <row r="837" customFormat="false" ht="15.75" hidden="false" customHeight="false" outlineLevel="0" collapsed="false">
      <c r="A837" s="101" t="n">
        <v>9.4514</v>
      </c>
      <c r="B837" s="101" t="n">
        <v>31.9282</v>
      </c>
      <c r="C837" s="79" t="s">
        <v>7439</v>
      </c>
      <c r="D837" s="2" t="s">
        <v>3244</v>
      </c>
      <c r="E837" s="2" t="s">
        <v>7440</v>
      </c>
      <c r="F837" s="2" t="s">
        <v>7441</v>
      </c>
    </row>
    <row r="838" customFormat="false" ht="15.75" hidden="false" customHeight="false" outlineLevel="0" collapsed="false">
      <c r="A838" s="101" t="n">
        <v>9.3814</v>
      </c>
      <c r="B838" s="101" t="n">
        <v>3.3699</v>
      </c>
      <c r="C838" s="79" t="s">
        <v>7442</v>
      </c>
      <c r="D838" s="2" t="s">
        <v>3244</v>
      </c>
      <c r="E838" s="2" t="s">
        <v>7443</v>
      </c>
      <c r="F838" s="2" t="s">
        <v>7444</v>
      </c>
    </row>
    <row r="839" customFormat="false" ht="15.75" hidden="false" customHeight="false" outlineLevel="0" collapsed="false">
      <c r="A839" s="101" t="n">
        <v>9.0964</v>
      </c>
      <c r="B839" s="101" t="n">
        <v>9.1976</v>
      </c>
      <c r="C839" s="79" t="s">
        <v>7445</v>
      </c>
      <c r="D839" s="2" t="s">
        <v>3244</v>
      </c>
      <c r="E839" s="2" t="s">
        <v>7446</v>
      </c>
      <c r="F839" s="2" t="s">
        <v>7447</v>
      </c>
    </row>
    <row r="840" customFormat="false" ht="15.75" hidden="false" customHeight="false" outlineLevel="0" collapsed="false">
      <c r="A840" s="101" t="n">
        <v>9.0857</v>
      </c>
      <c r="B840" s="101" t="n">
        <v>28.6252</v>
      </c>
      <c r="C840" s="79" t="s">
        <v>7448</v>
      </c>
      <c r="D840" s="2" t="s">
        <v>3244</v>
      </c>
      <c r="E840" s="2" t="s">
        <v>7449</v>
      </c>
      <c r="F840" s="2" t="s">
        <v>7450</v>
      </c>
    </row>
    <row r="841" customFormat="false" ht="15.75" hidden="false" customHeight="false" outlineLevel="0" collapsed="false">
      <c r="A841" s="101" t="n">
        <v>9.0843</v>
      </c>
      <c r="B841" s="101" t="n">
        <v>0.3853</v>
      </c>
      <c r="C841" s="79" t="s">
        <v>7451</v>
      </c>
      <c r="D841" s="2" t="s">
        <v>3244</v>
      </c>
      <c r="E841" s="2" t="s">
        <v>7452</v>
      </c>
      <c r="F841" s="2" t="s">
        <v>7453</v>
      </c>
    </row>
    <row r="842" customFormat="false" ht="15.75" hidden="false" customHeight="false" outlineLevel="0" collapsed="false">
      <c r="A842" s="101" t="n">
        <v>9.0833</v>
      </c>
      <c r="B842" s="101" t="n">
        <v>16.7754</v>
      </c>
      <c r="C842" s="79" t="s">
        <v>7454</v>
      </c>
      <c r="D842" s="2" t="s">
        <v>3244</v>
      </c>
      <c r="E842" s="2" t="s">
        <v>7455</v>
      </c>
      <c r="F842" s="2" t="s">
        <v>7456</v>
      </c>
    </row>
    <row r="843" customFormat="false" ht="15.75" hidden="false" customHeight="false" outlineLevel="0" collapsed="false">
      <c r="A843" s="101" t="n">
        <v>9.0635</v>
      </c>
      <c r="B843" s="101" t="n">
        <v>21.9412</v>
      </c>
      <c r="C843" s="79" t="s">
        <v>7457</v>
      </c>
      <c r="D843" s="2" t="s">
        <v>3244</v>
      </c>
      <c r="E843" s="2" t="s">
        <v>7458</v>
      </c>
      <c r="F843" s="2" t="s">
        <v>7459</v>
      </c>
    </row>
    <row r="844" customFormat="false" ht="15.75" hidden="false" customHeight="false" outlineLevel="0" collapsed="false">
      <c r="A844" s="101" t="n">
        <v>9.0084</v>
      </c>
      <c r="B844" s="101" t="n">
        <v>5.769</v>
      </c>
      <c r="C844" s="79" t="s">
        <v>7460</v>
      </c>
      <c r="D844" s="2" t="s">
        <v>3244</v>
      </c>
      <c r="E844" s="2" t="s">
        <v>7461</v>
      </c>
      <c r="F844" s="2"/>
    </row>
    <row r="845" customFormat="false" ht="15.75" hidden="false" customHeight="false" outlineLevel="0" collapsed="false">
      <c r="A845" s="101" t="n">
        <v>8.8702</v>
      </c>
      <c r="B845" s="101" t="n">
        <v>5.8414</v>
      </c>
      <c r="C845" s="79" t="s">
        <v>7462</v>
      </c>
      <c r="D845" s="2" t="s">
        <v>3244</v>
      </c>
      <c r="E845" s="2" t="s">
        <v>7463</v>
      </c>
      <c r="F845" s="2"/>
    </row>
    <row r="846" customFormat="false" ht="15.75" hidden="false" customHeight="false" outlineLevel="0" collapsed="false">
      <c r="A846" s="101" t="n">
        <v>8.8468</v>
      </c>
      <c r="B846" s="101" t="n">
        <v>20.0101</v>
      </c>
      <c r="C846" s="79" t="s">
        <v>7464</v>
      </c>
      <c r="D846" s="2" t="s">
        <v>3244</v>
      </c>
      <c r="E846" s="2" t="s">
        <v>7465</v>
      </c>
      <c r="F846" s="2" t="s">
        <v>7466</v>
      </c>
    </row>
    <row r="847" customFormat="false" ht="15.75" hidden="false" customHeight="false" outlineLevel="0" collapsed="false">
      <c r="A847" s="101" t="n">
        <v>8.8408</v>
      </c>
      <c r="B847" s="101" t="n">
        <v>7.0452</v>
      </c>
      <c r="C847" s="79" t="s">
        <v>7467</v>
      </c>
      <c r="D847" s="2" t="s">
        <v>3244</v>
      </c>
      <c r="E847" s="2" t="s">
        <v>7468</v>
      </c>
      <c r="F847" s="2" t="s">
        <v>7469</v>
      </c>
    </row>
    <row r="848" customFormat="false" ht="15.75" hidden="false" customHeight="false" outlineLevel="0" collapsed="false">
      <c r="A848" s="101" t="n">
        <v>8.7895</v>
      </c>
      <c r="B848" s="101" t="n">
        <v>15.3859</v>
      </c>
      <c r="C848" s="79" t="s">
        <v>7470</v>
      </c>
      <c r="D848" s="2" t="s">
        <v>3244</v>
      </c>
      <c r="E848" s="2" t="s">
        <v>7471</v>
      </c>
      <c r="F848" s="2" t="s">
        <v>7472</v>
      </c>
    </row>
    <row r="849" customFormat="false" ht="15.75" hidden="false" customHeight="false" outlineLevel="0" collapsed="false">
      <c r="A849" s="101" t="n">
        <v>8.7741</v>
      </c>
      <c r="B849" s="101" t="n">
        <v>17.0998</v>
      </c>
      <c r="C849" s="79" t="s">
        <v>7473</v>
      </c>
      <c r="D849" s="2" t="s">
        <v>3244</v>
      </c>
      <c r="E849" s="2" t="s">
        <v>7474</v>
      </c>
      <c r="F849" s="2" t="s">
        <v>7475</v>
      </c>
    </row>
    <row r="850" customFormat="false" ht="15.75" hidden="false" customHeight="false" outlineLevel="0" collapsed="false">
      <c r="A850" s="101" t="n">
        <v>8.6522</v>
      </c>
      <c r="B850" s="101" t="n">
        <v>48.0092</v>
      </c>
      <c r="C850" s="79" t="s">
        <v>7476</v>
      </c>
      <c r="D850" s="2" t="s">
        <v>3244</v>
      </c>
      <c r="E850" s="2" t="s">
        <v>7477</v>
      </c>
      <c r="F850" s="2" t="s">
        <v>7478</v>
      </c>
    </row>
    <row r="851" customFormat="false" ht="15.75" hidden="false" customHeight="false" outlineLevel="0" collapsed="false">
      <c r="A851" s="101" t="n">
        <v>8.6051</v>
      </c>
      <c r="B851" s="101" t="n">
        <v>17.518</v>
      </c>
      <c r="C851" s="79" t="s">
        <v>7479</v>
      </c>
      <c r="D851" s="2" t="s">
        <v>3244</v>
      </c>
      <c r="E851" s="2" t="s">
        <v>7480</v>
      </c>
      <c r="F851" s="2" t="s">
        <v>7481</v>
      </c>
    </row>
    <row r="852" customFormat="false" ht="15.75" hidden="false" customHeight="false" outlineLevel="0" collapsed="false">
      <c r="A852" s="101" t="n">
        <v>8.6026</v>
      </c>
      <c r="B852" s="101" t="n">
        <v>7.6768</v>
      </c>
      <c r="C852" s="79" t="s">
        <v>7482</v>
      </c>
      <c r="D852" s="2" t="s">
        <v>3244</v>
      </c>
      <c r="E852" s="2" t="s">
        <v>7483</v>
      </c>
      <c r="F852" s="2" t="s">
        <v>7484</v>
      </c>
    </row>
    <row r="853" customFormat="false" ht="15.75" hidden="false" customHeight="false" outlineLevel="0" collapsed="false">
      <c r="A853" s="101" t="n">
        <v>8.5848</v>
      </c>
      <c r="B853" s="101" t="n">
        <v>17.1589</v>
      </c>
      <c r="C853" s="79" t="s">
        <v>7485</v>
      </c>
      <c r="D853" s="2" t="s">
        <v>3244</v>
      </c>
      <c r="E853" s="2" t="s">
        <v>7486</v>
      </c>
      <c r="F853" s="2" t="s">
        <v>7487</v>
      </c>
    </row>
    <row r="854" customFormat="false" ht="15.75" hidden="false" customHeight="false" outlineLevel="0" collapsed="false">
      <c r="A854" s="101" t="n">
        <v>8.4803</v>
      </c>
      <c r="B854" s="101" t="n">
        <v>11.7178</v>
      </c>
      <c r="C854" s="79" t="s">
        <v>7488</v>
      </c>
      <c r="D854" s="2" t="s">
        <v>2925</v>
      </c>
      <c r="E854" s="2" t="s">
        <v>7489</v>
      </c>
      <c r="F854" s="2" t="s">
        <v>7490</v>
      </c>
    </row>
    <row r="855" customFormat="false" ht="15.75" hidden="false" customHeight="false" outlineLevel="0" collapsed="false">
      <c r="A855" s="101" t="n">
        <v>8.3914</v>
      </c>
      <c r="B855" s="101" t="n">
        <v>3.2354</v>
      </c>
      <c r="C855" s="79" t="s">
        <v>7491</v>
      </c>
      <c r="D855" s="2" t="s">
        <v>3244</v>
      </c>
      <c r="E855" s="2" t="s">
        <v>7492</v>
      </c>
      <c r="F855" s="2" t="s">
        <v>7493</v>
      </c>
    </row>
    <row r="856" customFormat="false" ht="15.75" hidden="false" customHeight="false" outlineLevel="0" collapsed="false">
      <c r="A856" s="101" t="n">
        <v>8.355</v>
      </c>
      <c r="B856" s="101" t="n">
        <v>3.5036</v>
      </c>
      <c r="C856" s="79" t="s">
        <v>7494</v>
      </c>
      <c r="D856" s="2" t="s">
        <v>3244</v>
      </c>
      <c r="E856" s="2" t="s">
        <v>7495</v>
      </c>
      <c r="F856" s="2" t="s">
        <v>7496</v>
      </c>
    </row>
    <row r="857" customFormat="false" ht="15.75" hidden="false" customHeight="false" outlineLevel="0" collapsed="false">
      <c r="A857" s="101" t="n">
        <v>8.0995</v>
      </c>
      <c r="B857" s="101" t="n">
        <v>6.4957</v>
      </c>
      <c r="C857" s="79" t="s">
        <v>7497</v>
      </c>
      <c r="D857" s="2" t="s">
        <v>3244</v>
      </c>
      <c r="E857" s="2" t="s">
        <v>7498</v>
      </c>
      <c r="F857" s="2"/>
    </row>
    <row r="858" customFormat="false" ht="15.75" hidden="false" customHeight="false" outlineLevel="0" collapsed="false">
      <c r="A858" s="101" t="n">
        <v>7.9864</v>
      </c>
      <c r="B858" s="101" t="n">
        <v>0.4936</v>
      </c>
      <c r="C858" s="79" t="s">
        <v>7499</v>
      </c>
      <c r="D858" s="2" t="s">
        <v>3244</v>
      </c>
      <c r="E858" s="2" t="s">
        <v>7500</v>
      </c>
      <c r="F858" s="2" t="s">
        <v>7501</v>
      </c>
    </row>
    <row r="859" customFormat="false" ht="15.75" hidden="false" customHeight="false" outlineLevel="0" collapsed="false">
      <c r="A859" s="101" t="n">
        <v>7.9782</v>
      </c>
      <c r="B859" s="101" t="n">
        <v>3.4697</v>
      </c>
      <c r="C859" s="79" t="s">
        <v>7502</v>
      </c>
      <c r="D859" s="2" t="s">
        <v>3244</v>
      </c>
      <c r="E859" s="2" t="s">
        <v>7503</v>
      </c>
      <c r="F859" s="2" t="s">
        <v>7504</v>
      </c>
    </row>
    <row r="860" customFormat="false" ht="15.75" hidden="false" customHeight="false" outlineLevel="0" collapsed="false">
      <c r="A860" s="101" t="n">
        <v>7.8657</v>
      </c>
      <c r="B860" s="101" t="n">
        <v>21.3966</v>
      </c>
      <c r="C860" s="79" t="s">
        <v>7505</v>
      </c>
      <c r="D860" s="2" t="s">
        <v>3244</v>
      </c>
      <c r="E860" s="2" t="s">
        <v>7506</v>
      </c>
      <c r="F860" s="2" t="s">
        <v>7507</v>
      </c>
    </row>
    <row r="861" customFormat="false" ht="15.75" hidden="false" customHeight="false" outlineLevel="0" collapsed="false">
      <c r="A861" s="101" t="n">
        <v>7.7408</v>
      </c>
      <c r="B861" s="101" t="n">
        <v>16.3175</v>
      </c>
      <c r="C861" s="79" t="s">
        <v>7508</v>
      </c>
      <c r="D861" s="2" t="s">
        <v>3244</v>
      </c>
      <c r="E861" s="2" t="s">
        <v>7509</v>
      </c>
      <c r="F861" s="2" t="s">
        <v>7510</v>
      </c>
    </row>
    <row r="862" customFormat="false" ht="15.75" hidden="false" customHeight="false" outlineLevel="0" collapsed="false">
      <c r="A862" s="101" t="n">
        <v>7.6065</v>
      </c>
      <c r="B862" s="101" t="n">
        <v>20.0572</v>
      </c>
      <c r="C862" s="79" t="s">
        <v>7511</v>
      </c>
      <c r="D862" s="2" t="s">
        <v>3244</v>
      </c>
      <c r="E862" s="2" t="s">
        <v>7512</v>
      </c>
      <c r="F862" s="2" t="s">
        <v>7513</v>
      </c>
    </row>
    <row r="863" customFormat="false" ht="15.75" hidden="false" customHeight="false" outlineLevel="0" collapsed="false">
      <c r="A863" s="101" t="n">
        <v>7.5468</v>
      </c>
      <c r="B863" s="101" t="n">
        <v>11.2492</v>
      </c>
      <c r="C863" s="79" t="s">
        <v>7514</v>
      </c>
      <c r="D863" s="2" t="s">
        <v>3244</v>
      </c>
      <c r="E863" s="2" t="s">
        <v>7515</v>
      </c>
      <c r="F863" s="2" t="s">
        <v>7516</v>
      </c>
    </row>
    <row r="864" customFormat="false" ht="15.75" hidden="false" customHeight="false" outlineLevel="0" collapsed="false">
      <c r="A864" s="101" t="n">
        <v>7.5073</v>
      </c>
      <c r="B864" s="101" t="n">
        <v>1.3403</v>
      </c>
      <c r="C864" s="79" t="s">
        <v>7517</v>
      </c>
      <c r="D864" s="2" t="s">
        <v>3244</v>
      </c>
      <c r="E864" s="2" t="s">
        <v>7518</v>
      </c>
      <c r="F864" s="2" t="s">
        <v>7519</v>
      </c>
    </row>
    <row r="865" customFormat="false" ht="15.75" hidden="false" customHeight="false" outlineLevel="0" collapsed="false">
      <c r="A865" s="101" t="n">
        <v>7.4476</v>
      </c>
      <c r="B865" s="101" t="n">
        <v>31.444</v>
      </c>
      <c r="C865" s="79" t="s">
        <v>7520</v>
      </c>
      <c r="D865" s="2" t="s">
        <v>3244</v>
      </c>
      <c r="E865" s="2" t="s">
        <v>7521</v>
      </c>
      <c r="F865" s="2" t="s">
        <v>7522</v>
      </c>
    </row>
    <row r="866" customFormat="false" ht="15.75" hidden="false" customHeight="false" outlineLevel="0" collapsed="false">
      <c r="A866" s="101" t="n">
        <v>7.3358</v>
      </c>
      <c r="B866" s="101" t="n">
        <v>5.8624</v>
      </c>
      <c r="C866" s="79" t="s">
        <v>7523</v>
      </c>
      <c r="D866" s="2" t="s">
        <v>3244</v>
      </c>
      <c r="E866" s="2" t="s">
        <v>7524</v>
      </c>
      <c r="F866" s="2" t="s">
        <v>7525</v>
      </c>
    </row>
    <row r="867" customFormat="false" ht="15.75" hidden="false" customHeight="false" outlineLevel="0" collapsed="false">
      <c r="A867" s="101" t="n">
        <v>7.2235</v>
      </c>
      <c r="B867" s="101" t="n">
        <v>30.5263</v>
      </c>
      <c r="C867" s="79" t="s">
        <v>7526</v>
      </c>
      <c r="D867" s="2" t="s">
        <v>3244</v>
      </c>
      <c r="E867" s="2" t="s">
        <v>7527</v>
      </c>
      <c r="F867" s="2" t="s">
        <v>7528</v>
      </c>
    </row>
    <row r="868" customFormat="false" ht="15.75" hidden="false" customHeight="false" outlineLevel="0" collapsed="false">
      <c r="A868" s="101" t="n">
        <v>7.1654</v>
      </c>
      <c r="B868" s="101" t="n">
        <v>49.4392</v>
      </c>
      <c r="C868" s="79" t="s">
        <v>7529</v>
      </c>
      <c r="D868" s="2" t="s">
        <v>2925</v>
      </c>
      <c r="E868" s="2" t="s">
        <v>7530</v>
      </c>
      <c r="F868" s="2" t="s">
        <v>7531</v>
      </c>
    </row>
    <row r="869" customFormat="false" ht="15.75" hidden="false" customHeight="false" outlineLevel="0" collapsed="false">
      <c r="A869" s="101" t="n">
        <v>7.0808</v>
      </c>
      <c r="B869" s="101" t="n">
        <v>2.0699</v>
      </c>
      <c r="C869" s="79" t="s">
        <v>7532</v>
      </c>
      <c r="D869" s="2" t="s">
        <v>3244</v>
      </c>
      <c r="E869" s="2" t="s">
        <v>7533</v>
      </c>
      <c r="F869" s="2" t="s">
        <v>7534</v>
      </c>
    </row>
    <row r="870" customFormat="false" ht="15.75" hidden="false" customHeight="false" outlineLevel="0" collapsed="false">
      <c r="A870" s="101" t="n">
        <v>7.0443</v>
      </c>
      <c r="B870" s="101" t="n">
        <v>26.363</v>
      </c>
      <c r="C870" s="79" t="s">
        <v>7535</v>
      </c>
      <c r="D870" s="2" t="s">
        <v>3244</v>
      </c>
      <c r="E870" s="2" t="s">
        <v>7536</v>
      </c>
      <c r="F870" s="2" t="s">
        <v>7537</v>
      </c>
    </row>
    <row r="871" customFormat="false" ht="15.75" hidden="false" customHeight="false" outlineLevel="0" collapsed="false">
      <c r="A871" s="101" t="n">
        <v>6.9738</v>
      </c>
      <c r="B871" s="101" t="n">
        <v>1.9217</v>
      </c>
      <c r="C871" s="79" t="s">
        <v>7538</v>
      </c>
      <c r="D871" s="2" t="s">
        <v>3244</v>
      </c>
      <c r="E871" s="2" t="s">
        <v>7539</v>
      </c>
      <c r="F871" s="2" t="s">
        <v>7540</v>
      </c>
    </row>
    <row r="872" customFormat="false" ht="15.75" hidden="false" customHeight="false" outlineLevel="0" collapsed="false">
      <c r="A872" s="101" t="n">
        <v>6.9543</v>
      </c>
      <c r="B872" s="101" t="n">
        <v>39.0823</v>
      </c>
      <c r="C872" s="79" t="s">
        <v>7541</v>
      </c>
      <c r="D872" s="2" t="s">
        <v>3244</v>
      </c>
      <c r="E872" s="2" t="s">
        <v>7542</v>
      </c>
      <c r="F872" s="2" t="s">
        <v>7543</v>
      </c>
    </row>
    <row r="873" customFormat="false" ht="15.75" hidden="false" customHeight="false" outlineLevel="0" collapsed="false">
      <c r="A873" s="101" t="n">
        <v>6.9419</v>
      </c>
      <c r="B873" s="101" t="n">
        <v>0.3936</v>
      </c>
      <c r="C873" s="79" t="s">
        <v>7544</v>
      </c>
      <c r="D873" s="2" t="s">
        <v>3244</v>
      </c>
      <c r="E873" s="2" t="s">
        <v>7545</v>
      </c>
      <c r="F873" s="2" t="s">
        <v>7546</v>
      </c>
    </row>
    <row r="874" customFormat="false" ht="15.75" hidden="false" customHeight="false" outlineLevel="0" collapsed="false">
      <c r="A874" s="101" t="n">
        <v>6.8054</v>
      </c>
      <c r="B874" s="101" t="n">
        <v>13.2475</v>
      </c>
      <c r="C874" s="79" t="s">
        <v>7547</v>
      </c>
      <c r="D874" s="2" t="s">
        <v>3244</v>
      </c>
      <c r="E874" s="2" t="s">
        <v>7548</v>
      </c>
      <c r="F874" s="2" t="s">
        <v>7549</v>
      </c>
    </row>
    <row r="875" customFormat="false" ht="15.75" hidden="false" customHeight="false" outlineLevel="0" collapsed="false">
      <c r="A875" s="101" t="n">
        <v>6.7731</v>
      </c>
      <c r="B875" s="101" t="n">
        <v>10.3055</v>
      </c>
      <c r="C875" s="79" t="s">
        <v>7550</v>
      </c>
      <c r="D875" s="2" t="s">
        <v>3244</v>
      </c>
      <c r="E875" s="2" t="s">
        <v>7551</v>
      </c>
      <c r="F875" s="2" t="s">
        <v>7552</v>
      </c>
    </row>
    <row r="876" customFormat="false" ht="15.75" hidden="false" customHeight="false" outlineLevel="0" collapsed="false">
      <c r="A876" s="101" t="n">
        <v>6.7424</v>
      </c>
      <c r="B876" s="101" t="n">
        <v>5.8153</v>
      </c>
      <c r="C876" s="79" t="s">
        <v>7553</v>
      </c>
      <c r="D876" s="2" t="s">
        <v>3244</v>
      </c>
      <c r="E876" s="2" t="s">
        <v>7554</v>
      </c>
      <c r="F876" s="2" t="s">
        <v>7555</v>
      </c>
    </row>
    <row r="877" customFormat="false" ht="15.75" hidden="false" customHeight="false" outlineLevel="0" collapsed="false">
      <c r="A877" s="101" t="n">
        <v>6.739</v>
      </c>
      <c r="B877" s="101" t="n">
        <v>11.1788</v>
      </c>
      <c r="C877" s="79" t="s">
        <v>7556</v>
      </c>
      <c r="D877" s="2" t="s">
        <v>2925</v>
      </c>
      <c r="E877" s="2" t="s">
        <v>7557</v>
      </c>
      <c r="F877" s="2" t="s">
        <v>7558</v>
      </c>
    </row>
    <row r="878" customFormat="false" ht="15.75" hidden="false" customHeight="false" outlineLevel="0" collapsed="false">
      <c r="A878" s="101" t="n">
        <v>6.5611</v>
      </c>
      <c r="B878" s="101" t="n">
        <v>13.8058</v>
      </c>
      <c r="C878" s="79" t="s">
        <v>7559</v>
      </c>
      <c r="D878" s="2" t="s">
        <v>3244</v>
      </c>
      <c r="E878" s="2" t="s">
        <v>7560</v>
      </c>
      <c r="F878" s="2" t="s">
        <v>7561</v>
      </c>
    </row>
    <row r="879" customFormat="false" ht="15.75" hidden="false" customHeight="false" outlineLevel="0" collapsed="false">
      <c r="A879" s="101" t="n">
        <v>6.5597</v>
      </c>
      <c r="B879" s="101" t="n">
        <v>9.7461</v>
      </c>
      <c r="C879" s="79" t="s">
        <v>7562</v>
      </c>
      <c r="D879" s="2" t="s">
        <v>3244</v>
      </c>
      <c r="E879" s="2" t="s">
        <v>7563</v>
      </c>
      <c r="F879" s="2" t="s">
        <v>7564</v>
      </c>
    </row>
    <row r="880" customFormat="false" ht="15.75" hidden="false" customHeight="false" outlineLevel="0" collapsed="false">
      <c r="A880" s="101" t="n">
        <v>6.4617</v>
      </c>
      <c r="B880" s="101" t="n">
        <v>1.4417</v>
      </c>
      <c r="C880" s="79" t="s">
        <v>7565</v>
      </c>
      <c r="D880" s="2" t="s">
        <v>3244</v>
      </c>
      <c r="E880" s="2" t="s">
        <v>7566</v>
      </c>
      <c r="F880" s="2" t="s">
        <v>7567</v>
      </c>
    </row>
    <row r="881" customFormat="false" ht="15.75" hidden="false" customHeight="false" outlineLevel="0" collapsed="false">
      <c r="A881" s="101" t="n">
        <v>6.3579</v>
      </c>
      <c r="B881" s="101" t="n">
        <v>6.2996</v>
      </c>
      <c r="C881" s="79" t="s">
        <v>7568</v>
      </c>
      <c r="D881" s="2" t="s">
        <v>3244</v>
      </c>
      <c r="E881" s="2" t="s">
        <v>7569</v>
      </c>
      <c r="F881" s="2" t="s">
        <v>7570</v>
      </c>
    </row>
    <row r="882" customFormat="false" ht="15.75" hidden="false" customHeight="false" outlineLevel="0" collapsed="false">
      <c r="A882" s="101" t="n">
        <v>6.3392</v>
      </c>
      <c r="B882" s="101" t="n">
        <v>1.7614</v>
      </c>
      <c r="C882" s="79" t="s">
        <v>7571</v>
      </c>
      <c r="D882" s="2" t="s">
        <v>3244</v>
      </c>
      <c r="E882" s="2" t="s">
        <v>7572</v>
      </c>
      <c r="F882" s="2" t="s">
        <v>7573</v>
      </c>
    </row>
    <row r="883" customFormat="false" ht="15.75" hidden="false" customHeight="false" outlineLevel="0" collapsed="false">
      <c r="A883" s="101" t="n">
        <v>6.2983</v>
      </c>
      <c r="B883" s="101" t="n">
        <v>35.1814</v>
      </c>
      <c r="C883" s="79" t="s">
        <v>7574</v>
      </c>
      <c r="D883" s="2" t="s">
        <v>3244</v>
      </c>
      <c r="E883" s="2" t="s">
        <v>7575</v>
      </c>
      <c r="F883" s="2" t="s">
        <v>7576</v>
      </c>
    </row>
    <row r="884" customFormat="false" ht="15.75" hidden="false" customHeight="false" outlineLevel="0" collapsed="false">
      <c r="A884" s="101" t="n">
        <v>6.1449</v>
      </c>
      <c r="B884" s="101" t="n">
        <v>5.4865</v>
      </c>
      <c r="C884" s="79" t="s">
        <v>7577</v>
      </c>
      <c r="D884" s="2" t="s">
        <v>3244</v>
      </c>
      <c r="E884" s="2" t="s">
        <v>7578</v>
      </c>
      <c r="F884" s="2" t="s">
        <v>7579</v>
      </c>
    </row>
    <row r="885" customFormat="false" ht="15.75" hidden="false" customHeight="false" outlineLevel="0" collapsed="false">
      <c r="A885" s="101" t="n">
        <v>6.0819</v>
      </c>
      <c r="B885" s="101" t="n">
        <v>19.955</v>
      </c>
      <c r="C885" s="79" t="s">
        <v>7580</v>
      </c>
      <c r="D885" s="2" t="s">
        <v>3244</v>
      </c>
      <c r="E885" s="2" t="s">
        <v>7581</v>
      </c>
      <c r="F885" s="2" t="s">
        <v>7582</v>
      </c>
    </row>
    <row r="886" customFormat="false" ht="15.75" hidden="false" customHeight="false" outlineLevel="0" collapsed="false">
      <c r="A886" s="101" t="n">
        <v>6.0484</v>
      </c>
      <c r="B886" s="101" t="n">
        <v>12.5182</v>
      </c>
      <c r="C886" s="79" t="s">
        <v>7583</v>
      </c>
      <c r="D886" s="2" t="s">
        <v>2925</v>
      </c>
      <c r="E886" s="2" t="s">
        <v>7584</v>
      </c>
      <c r="F886" s="2" t="s">
        <v>7585</v>
      </c>
    </row>
    <row r="887" customFormat="false" ht="15.75" hidden="false" customHeight="false" outlineLevel="0" collapsed="false">
      <c r="A887" s="101" t="n">
        <v>6.0414</v>
      </c>
      <c r="B887" s="101" t="n">
        <v>2.4634</v>
      </c>
      <c r="C887" s="79" t="s">
        <v>7586</v>
      </c>
      <c r="D887" s="2" t="s">
        <v>3244</v>
      </c>
      <c r="E887" s="2" t="s">
        <v>7587</v>
      </c>
      <c r="F887" s="2" t="s">
        <v>7588</v>
      </c>
    </row>
    <row r="888" customFormat="false" ht="15.75" hidden="false" customHeight="false" outlineLevel="0" collapsed="false">
      <c r="A888" s="101" t="n">
        <v>6.0018</v>
      </c>
      <c r="B888" s="101" t="n">
        <v>26.8714</v>
      </c>
      <c r="C888" s="79" t="s">
        <v>7589</v>
      </c>
      <c r="D888" s="2" t="s">
        <v>3244</v>
      </c>
      <c r="E888" s="2" t="s">
        <v>7590</v>
      </c>
      <c r="F888" s="2" t="s">
        <v>7591</v>
      </c>
    </row>
    <row r="889" customFormat="false" ht="15.75" hidden="false" customHeight="false" outlineLevel="0" collapsed="false">
      <c r="A889" s="101" t="n">
        <v>5.9971</v>
      </c>
      <c r="B889" s="101" t="n">
        <v>2.7993</v>
      </c>
      <c r="C889" s="79" t="s">
        <v>7592</v>
      </c>
      <c r="D889" s="2" t="s">
        <v>3244</v>
      </c>
      <c r="E889" s="2" t="s">
        <v>7593</v>
      </c>
      <c r="F889" s="2" t="s">
        <v>7594</v>
      </c>
    </row>
    <row r="890" customFormat="false" ht="15.75" hidden="false" customHeight="false" outlineLevel="0" collapsed="false">
      <c r="A890" s="101" t="n">
        <v>5.9093</v>
      </c>
      <c r="B890" s="101" t="n">
        <v>2.7246</v>
      </c>
      <c r="C890" s="79" t="s">
        <v>7595</v>
      </c>
      <c r="D890" s="2" t="s">
        <v>3244</v>
      </c>
      <c r="E890" s="2" t="s">
        <v>7596</v>
      </c>
      <c r="F890" s="2" t="s">
        <v>7597</v>
      </c>
    </row>
    <row r="891" customFormat="false" ht="15.75" hidden="false" customHeight="false" outlineLevel="0" collapsed="false">
      <c r="A891" s="101" t="n">
        <v>5.8591</v>
      </c>
      <c r="B891" s="101" t="n">
        <v>7.7615</v>
      </c>
      <c r="C891" s="79" t="s">
        <v>7598</v>
      </c>
      <c r="D891" s="2" t="s">
        <v>3244</v>
      </c>
      <c r="E891" s="2" t="s">
        <v>7599</v>
      </c>
      <c r="F891" s="2" t="s">
        <v>7600</v>
      </c>
    </row>
    <row r="892" customFormat="false" ht="15.75" hidden="false" customHeight="false" outlineLevel="0" collapsed="false">
      <c r="A892" s="101" t="n">
        <v>5.8419</v>
      </c>
      <c r="B892" s="101" t="n">
        <v>32.2181</v>
      </c>
      <c r="C892" s="79" t="s">
        <v>7601</v>
      </c>
      <c r="D892" s="2" t="s">
        <v>3244</v>
      </c>
      <c r="E892" s="2" t="s">
        <v>7602</v>
      </c>
      <c r="F892" s="2" t="s">
        <v>7603</v>
      </c>
    </row>
    <row r="893" customFormat="false" ht="15.75" hidden="false" customHeight="false" outlineLevel="0" collapsed="false">
      <c r="A893" s="101" t="n">
        <v>5.8278</v>
      </c>
      <c r="B893" s="101" t="n">
        <v>24.5756</v>
      </c>
      <c r="C893" s="79" t="s">
        <v>7604</v>
      </c>
      <c r="D893" s="2" t="s">
        <v>3244</v>
      </c>
      <c r="E893" s="2" t="s">
        <v>7605</v>
      </c>
      <c r="F893" s="2" t="s">
        <v>7606</v>
      </c>
    </row>
    <row r="894" customFormat="false" ht="15.75" hidden="false" customHeight="false" outlineLevel="0" collapsed="false">
      <c r="A894" s="101" t="n">
        <v>5.7956</v>
      </c>
      <c r="B894" s="101" t="n">
        <v>27.2114</v>
      </c>
      <c r="C894" s="79" t="s">
        <v>7607</v>
      </c>
      <c r="D894" s="2" t="s">
        <v>3244</v>
      </c>
      <c r="E894" s="2" t="s">
        <v>7608</v>
      </c>
      <c r="F894" s="2" t="s">
        <v>7609</v>
      </c>
    </row>
    <row r="895" customFormat="false" ht="15.75" hidden="false" customHeight="false" outlineLevel="0" collapsed="false">
      <c r="A895" s="101" t="n">
        <v>5.7831</v>
      </c>
      <c r="B895" s="101" t="n">
        <v>13.639</v>
      </c>
      <c r="C895" s="79" t="s">
        <v>7610</v>
      </c>
      <c r="D895" s="2" t="s">
        <v>3244</v>
      </c>
      <c r="E895" s="2" t="s">
        <v>7611</v>
      </c>
      <c r="F895" s="2" t="s">
        <v>7612</v>
      </c>
    </row>
    <row r="896" customFormat="false" ht="15.75" hidden="false" customHeight="false" outlineLevel="0" collapsed="false">
      <c r="A896" s="101" t="n">
        <v>5.7448</v>
      </c>
      <c r="B896" s="101" t="n">
        <v>10.9679</v>
      </c>
      <c r="C896" s="79" t="s">
        <v>7613</v>
      </c>
      <c r="D896" s="2" t="s">
        <v>3244</v>
      </c>
      <c r="E896" s="2" t="s">
        <v>7614</v>
      </c>
      <c r="F896" s="2" t="s">
        <v>7615</v>
      </c>
    </row>
    <row r="897" customFormat="false" ht="15.75" hidden="false" customHeight="false" outlineLevel="0" collapsed="false">
      <c r="A897" s="101" t="n">
        <v>5.6587</v>
      </c>
      <c r="B897" s="101" t="n">
        <v>3.515</v>
      </c>
      <c r="C897" s="79" t="s">
        <v>7616</v>
      </c>
      <c r="D897" s="2" t="s">
        <v>3244</v>
      </c>
      <c r="E897" s="2" t="s">
        <v>7617</v>
      </c>
      <c r="F897" s="2" t="s">
        <v>7618</v>
      </c>
    </row>
    <row r="898" customFormat="false" ht="15.75" hidden="false" customHeight="false" outlineLevel="0" collapsed="false">
      <c r="A898" s="101" t="n">
        <v>5.6559</v>
      </c>
      <c r="B898" s="101" t="n">
        <v>43.8205</v>
      </c>
      <c r="C898" s="79" t="s">
        <v>7619</v>
      </c>
      <c r="D898" s="2" t="s">
        <v>3244</v>
      </c>
      <c r="E898" s="2" t="s">
        <v>7620</v>
      </c>
      <c r="F898" s="2" t="s">
        <v>7621</v>
      </c>
    </row>
    <row r="899" customFormat="false" ht="15.75" hidden="false" customHeight="false" outlineLevel="0" collapsed="false">
      <c r="A899" s="101" t="n">
        <v>5.6327</v>
      </c>
      <c r="B899" s="101" t="n">
        <v>2.6093</v>
      </c>
      <c r="C899" s="79" t="s">
        <v>7622</v>
      </c>
      <c r="D899" s="2" t="s">
        <v>3244</v>
      </c>
      <c r="E899" s="2" t="s">
        <v>7623</v>
      </c>
      <c r="F899" s="2" t="s">
        <v>7624</v>
      </c>
    </row>
    <row r="900" customFormat="false" ht="15.75" hidden="false" customHeight="false" outlineLevel="0" collapsed="false">
      <c r="A900" s="101" t="n">
        <v>5.5486</v>
      </c>
      <c r="B900" s="101" t="n">
        <v>4.889</v>
      </c>
      <c r="C900" s="79" t="s">
        <v>7625</v>
      </c>
      <c r="D900" s="2" t="s">
        <v>3244</v>
      </c>
      <c r="E900" s="2" t="s">
        <v>7626</v>
      </c>
      <c r="F900" s="2" t="s">
        <v>7627</v>
      </c>
    </row>
    <row r="901" customFormat="false" ht="15.75" hidden="false" customHeight="false" outlineLevel="0" collapsed="false">
      <c r="A901" s="101" t="n">
        <v>5.3412</v>
      </c>
      <c r="B901" s="101" t="n">
        <v>0.2215</v>
      </c>
      <c r="C901" s="79" t="s">
        <v>7628</v>
      </c>
      <c r="D901" s="2" t="s">
        <v>3244</v>
      </c>
      <c r="E901" s="2" t="s">
        <v>7629</v>
      </c>
      <c r="F901" s="2" t="s">
        <v>7630</v>
      </c>
    </row>
    <row r="902" customFormat="false" ht="15.75" hidden="false" customHeight="false" outlineLevel="0" collapsed="false">
      <c r="A902" s="101" t="n">
        <v>5.2951</v>
      </c>
      <c r="B902" s="101" t="n">
        <v>44.3213</v>
      </c>
      <c r="C902" s="79" t="s">
        <v>7631</v>
      </c>
      <c r="D902" s="2" t="s">
        <v>3244</v>
      </c>
      <c r="E902" s="2" t="s">
        <v>7632</v>
      </c>
      <c r="F902" s="2" t="s">
        <v>7633</v>
      </c>
    </row>
    <row r="903" customFormat="false" ht="15.75" hidden="false" customHeight="false" outlineLevel="0" collapsed="false">
      <c r="A903" s="101" t="n">
        <v>5.274</v>
      </c>
      <c r="B903" s="101" t="n">
        <v>3.0577</v>
      </c>
      <c r="C903" s="79" t="s">
        <v>7634</v>
      </c>
      <c r="D903" s="2" t="s">
        <v>3244</v>
      </c>
      <c r="E903" s="2" t="s">
        <v>7635</v>
      </c>
      <c r="F903" s="2" t="s">
        <v>7636</v>
      </c>
    </row>
    <row r="904" customFormat="false" ht="15.75" hidden="false" customHeight="false" outlineLevel="0" collapsed="false">
      <c r="A904" s="101" t="n">
        <v>5.2674</v>
      </c>
      <c r="B904" s="101" t="n">
        <v>21.887</v>
      </c>
      <c r="C904" s="79" t="s">
        <v>7637</v>
      </c>
      <c r="D904" s="2" t="s">
        <v>3244</v>
      </c>
      <c r="E904" s="2" t="s">
        <v>7638</v>
      </c>
      <c r="F904" s="2" t="s">
        <v>7639</v>
      </c>
    </row>
    <row r="905" customFormat="false" ht="15.75" hidden="false" customHeight="false" outlineLevel="0" collapsed="false">
      <c r="A905" s="101" t="n">
        <v>5.2621</v>
      </c>
      <c r="B905" s="101" t="n">
        <v>0.3473</v>
      </c>
      <c r="C905" s="79" t="s">
        <v>7640</v>
      </c>
      <c r="D905" s="2" t="s">
        <v>3244</v>
      </c>
      <c r="E905" s="2" t="s">
        <v>7641</v>
      </c>
      <c r="F905" s="2" t="s">
        <v>7642</v>
      </c>
    </row>
    <row r="906" customFormat="false" ht="15.75" hidden="false" customHeight="false" outlineLevel="0" collapsed="false">
      <c r="A906" s="101" t="n">
        <v>5.2269</v>
      </c>
      <c r="B906" s="101" t="n">
        <v>37.5969</v>
      </c>
      <c r="C906" s="79" t="s">
        <v>7643</v>
      </c>
      <c r="D906" s="2" t="s">
        <v>3244</v>
      </c>
      <c r="E906" s="2" t="s">
        <v>7644</v>
      </c>
      <c r="F906" s="2" t="s">
        <v>7645</v>
      </c>
    </row>
    <row r="907" customFormat="false" ht="15.75" hidden="false" customHeight="false" outlineLevel="0" collapsed="false">
      <c r="A907" s="101" t="n">
        <v>5.132</v>
      </c>
      <c r="B907" s="101" t="n">
        <v>17.7989</v>
      </c>
      <c r="C907" s="79" t="s">
        <v>7646</v>
      </c>
      <c r="D907" s="2" t="s">
        <v>3244</v>
      </c>
      <c r="E907" s="2" t="s">
        <v>7647</v>
      </c>
      <c r="F907" s="2" t="s">
        <v>7648</v>
      </c>
    </row>
    <row r="908" customFormat="false" ht="15.75" hidden="false" customHeight="false" outlineLevel="0" collapsed="false">
      <c r="A908" s="101" t="n">
        <v>5.0957</v>
      </c>
      <c r="B908" s="101" t="n">
        <v>16.0102</v>
      </c>
      <c r="C908" s="79" t="s">
        <v>7649</v>
      </c>
      <c r="D908" s="2" t="s">
        <v>3244</v>
      </c>
      <c r="E908" s="2" t="s">
        <v>7650</v>
      </c>
      <c r="F908" s="2" t="s">
        <v>7651</v>
      </c>
    </row>
    <row r="909" customFormat="false" ht="15.75" hidden="false" customHeight="false" outlineLevel="0" collapsed="false">
      <c r="A909" s="101" t="n">
        <v>5.0822</v>
      </c>
      <c r="B909" s="101" t="n">
        <v>0.9436</v>
      </c>
      <c r="C909" s="79" t="s">
        <v>7652</v>
      </c>
      <c r="D909" s="2" t="s">
        <v>3244</v>
      </c>
      <c r="E909" s="2" t="s">
        <v>7653</v>
      </c>
      <c r="F909" s="2" t="s">
        <v>7654</v>
      </c>
    </row>
    <row r="910" customFormat="false" ht="15.75" hidden="false" customHeight="false" outlineLevel="0" collapsed="false">
      <c r="A910" s="101" t="n">
        <v>5.072</v>
      </c>
      <c r="B910" s="101" t="n">
        <v>10.1994</v>
      </c>
      <c r="C910" s="79" t="s">
        <v>7655</v>
      </c>
      <c r="D910" s="2" t="s">
        <v>3244</v>
      </c>
      <c r="E910" s="2" t="s">
        <v>7656</v>
      </c>
      <c r="F910" s="2" t="s">
        <v>7657</v>
      </c>
    </row>
    <row r="911" customFormat="false" ht="15.75" hidden="false" customHeight="false" outlineLevel="0" collapsed="false">
      <c r="A911" s="101" t="n">
        <v>5.0462</v>
      </c>
      <c r="B911" s="101" t="n">
        <v>11.2881</v>
      </c>
      <c r="C911" s="79" t="s">
        <v>7658</v>
      </c>
      <c r="D911" s="2" t="s">
        <v>3244</v>
      </c>
      <c r="E911" s="2" t="s">
        <v>7659</v>
      </c>
      <c r="F911" s="2" t="s">
        <v>7660</v>
      </c>
    </row>
    <row r="912" customFormat="false" ht="15.75" hidden="false" customHeight="false" outlineLevel="0" collapsed="false">
      <c r="A912" s="101" t="n">
        <v>5.0266</v>
      </c>
      <c r="B912" s="101" t="n">
        <v>0.0486</v>
      </c>
      <c r="C912" s="79" t="s">
        <v>7661</v>
      </c>
      <c r="D912" s="2" t="s">
        <v>3244</v>
      </c>
      <c r="E912" s="2" t="s">
        <v>7662</v>
      </c>
      <c r="F912" s="2" t="s">
        <v>7663</v>
      </c>
    </row>
    <row r="913" customFormat="false" ht="15.75" hidden="false" customHeight="false" outlineLevel="0" collapsed="false">
      <c r="A913" s="101" t="n">
        <v>4.9669</v>
      </c>
      <c r="B913" s="101" t="n">
        <v>28.6102</v>
      </c>
      <c r="C913" s="79" t="s">
        <v>7664</v>
      </c>
      <c r="D913" s="2" t="s">
        <v>3244</v>
      </c>
      <c r="E913" s="2" t="s">
        <v>7665</v>
      </c>
      <c r="F913" s="2" t="s">
        <v>7666</v>
      </c>
    </row>
    <row r="914" customFormat="false" ht="15.75" hidden="false" customHeight="false" outlineLevel="0" collapsed="false">
      <c r="A914" s="101" t="n">
        <v>4.9593</v>
      </c>
      <c r="B914" s="101" t="n">
        <v>15.6803</v>
      </c>
      <c r="C914" s="79" t="s">
        <v>7667</v>
      </c>
      <c r="D914" s="2" t="s">
        <v>3244</v>
      </c>
      <c r="E914" s="2" t="s">
        <v>7668</v>
      </c>
      <c r="F914" s="2" t="s">
        <v>7669</v>
      </c>
    </row>
    <row r="915" customFormat="false" ht="15.75" hidden="false" customHeight="false" outlineLevel="0" collapsed="false">
      <c r="A915" s="101" t="n">
        <v>4.8838</v>
      </c>
      <c r="B915" s="101" t="n">
        <v>9.3509</v>
      </c>
      <c r="C915" s="79" t="s">
        <v>7670</v>
      </c>
      <c r="D915" s="2" t="s">
        <v>3244</v>
      </c>
      <c r="E915" s="2" t="s">
        <v>7671</v>
      </c>
      <c r="F915" s="2" t="s">
        <v>7672</v>
      </c>
    </row>
    <row r="916" customFormat="false" ht="15.75" hidden="false" customHeight="false" outlineLevel="0" collapsed="false">
      <c r="A916" s="101" t="n">
        <v>4.8646</v>
      </c>
      <c r="B916" s="101" t="n">
        <v>16.2103</v>
      </c>
      <c r="C916" s="79" t="s">
        <v>7673</v>
      </c>
      <c r="D916" s="2" t="s">
        <v>3244</v>
      </c>
      <c r="E916" s="2" t="s">
        <v>7674</v>
      </c>
      <c r="F916" s="2" t="s">
        <v>7675</v>
      </c>
    </row>
    <row r="917" customFormat="false" ht="15.75" hidden="false" customHeight="false" outlineLevel="0" collapsed="false">
      <c r="A917" s="101" t="n">
        <v>4.8634</v>
      </c>
      <c r="B917" s="101" t="n">
        <v>19.4638</v>
      </c>
      <c r="C917" s="79" t="s">
        <v>7676</v>
      </c>
      <c r="D917" s="2" t="s">
        <v>3244</v>
      </c>
      <c r="E917" s="2" t="s">
        <v>7677</v>
      </c>
      <c r="F917" s="2" t="s">
        <v>7678</v>
      </c>
    </row>
    <row r="918" customFormat="false" ht="15.75" hidden="false" customHeight="false" outlineLevel="0" collapsed="false">
      <c r="A918" s="101" t="n">
        <v>4.8513</v>
      </c>
      <c r="B918" s="101" t="n">
        <v>2.2413</v>
      </c>
      <c r="C918" s="79" t="s">
        <v>7679</v>
      </c>
      <c r="D918" s="2" t="s">
        <v>3244</v>
      </c>
      <c r="E918" s="2" t="s">
        <v>7680</v>
      </c>
      <c r="F918" s="2" t="s">
        <v>7681</v>
      </c>
    </row>
    <row r="919" customFormat="false" ht="15.75" hidden="false" customHeight="false" outlineLevel="0" collapsed="false">
      <c r="A919" s="101" t="n">
        <v>4.7531</v>
      </c>
      <c r="B919" s="101" t="n">
        <v>52.4581</v>
      </c>
      <c r="C919" s="79" t="s">
        <v>7682</v>
      </c>
      <c r="D919" s="2" t="s">
        <v>3244</v>
      </c>
      <c r="E919" s="2" t="s">
        <v>7683</v>
      </c>
      <c r="F919" s="2" t="s">
        <v>7684</v>
      </c>
    </row>
    <row r="920" customFormat="false" ht="15.75" hidden="false" customHeight="false" outlineLevel="0" collapsed="false">
      <c r="A920" s="101" t="n">
        <v>4.6618</v>
      </c>
      <c r="B920" s="101" t="n">
        <v>7.9867</v>
      </c>
      <c r="C920" s="79" t="s">
        <v>7685</v>
      </c>
      <c r="D920" s="2" t="s">
        <v>3244</v>
      </c>
      <c r="E920" s="2" t="s">
        <v>7686</v>
      </c>
      <c r="F920" s="2" t="s">
        <v>7687</v>
      </c>
    </row>
    <row r="921" customFormat="false" ht="15.75" hidden="false" customHeight="false" outlineLevel="0" collapsed="false">
      <c r="A921" s="101" t="n">
        <v>4.5873</v>
      </c>
      <c r="B921" s="101" t="n">
        <v>2.1569</v>
      </c>
      <c r="C921" s="79" t="s">
        <v>7688</v>
      </c>
      <c r="D921" s="2" t="s">
        <v>3244</v>
      </c>
      <c r="E921" s="2" t="s">
        <v>7689</v>
      </c>
      <c r="F921" s="2" t="s">
        <v>7690</v>
      </c>
    </row>
    <row r="922" customFormat="false" ht="15.75" hidden="false" customHeight="false" outlineLevel="0" collapsed="false">
      <c r="A922" s="101" t="n">
        <v>4.5526</v>
      </c>
      <c r="B922" s="101" t="n">
        <v>1.0404</v>
      </c>
      <c r="C922" s="79" t="s">
        <v>7691</v>
      </c>
      <c r="D922" s="2" t="s">
        <v>3244</v>
      </c>
      <c r="E922" s="2" t="s">
        <v>7692</v>
      </c>
      <c r="F922" s="2" t="s">
        <v>7693</v>
      </c>
    </row>
    <row r="923" customFormat="false" ht="15.75" hidden="false" customHeight="false" outlineLevel="0" collapsed="false">
      <c r="A923" s="101" t="n">
        <v>4.5177</v>
      </c>
      <c r="B923" s="101" t="n">
        <v>2.2118</v>
      </c>
      <c r="C923" s="79" t="s">
        <v>7694</v>
      </c>
      <c r="D923" s="2" t="s">
        <v>3244</v>
      </c>
      <c r="E923" s="2" t="s">
        <v>7695</v>
      </c>
      <c r="F923" s="2" t="s">
        <v>7696</v>
      </c>
    </row>
    <row r="924" customFormat="false" ht="15.75" hidden="false" customHeight="false" outlineLevel="0" collapsed="false">
      <c r="A924" s="101" t="n">
        <v>4.4454</v>
      </c>
      <c r="B924" s="101" t="n">
        <v>11.89</v>
      </c>
      <c r="C924" s="79" t="s">
        <v>7697</v>
      </c>
      <c r="D924" s="2" t="s">
        <v>3244</v>
      </c>
      <c r="E924" s="2" t="s">
        <v>7698</v>
      </c>
      <c r="F924" s="2" t="s">
        <v>7699</v>
      </c>
    </row>
    <row r="925" customFormat="false" ht="15.75" hidden="false" customHeight="false" outlineLevel="0" collapsed="false">
      <c r="A925" s="101" t="n">
        <v>4.4205</v>
      </c>
      <c r="B925" s="101" t="n">
        <v>1.2355</v>
      </c>
      <c r="C925" s="79" t="s">
        <v>7700</v>
      </c>
      <c r="D925" s="2" t="s">
        <v>3244</v>
      </c>
      <c r="E925" s="2" t="s">
        <v>7701</v>
      </c>
      <c r="F925" s="2" t="s">
        <v>7702</v>
      </c>
    </row>
    <row r="926" customFormat="false" ht="15.75" hidden="false" customHeight="false" outlineLevel="0" collapsed="false">
      <c r="A926" s="101" t="n">
        <v>4.3498</v>
      </c>
      <c r="B926" s="101" t="n">
        <v>19.3469</v>
      </c>
      <c r="C926" s="79" t="s">
        <v>7703</v>
      </c>
      <c r="D926" s="2" t="s">
        <v>3244</v>
      </c>
      <c r="E926" s="2" t="s">
        <v>7704</v>
      </c>
      <c r="F926" s="2" t="s">
        <v>7705</v>
      </c>
    </row>
    <row r="927" customFormat="false" ht="15.75" hidden="false" customHeight="false" outlineLevel="0" collapsed="false">
      <c r="A927" s="101" t="n">
        <v>4.3083</v>
      </c>
      <c r="B927" s="101" t="n">
        <v>28.1961</v>
      </c>
      <c r="C927" s="79" t="s">
        <v>7706</v>
      </c>
      <c r="D927" s="2" t="s">
        <v>3244</v>
      </c>
      <c r="E927" s="2" t="s">
        <v>7707</v>
      </c>
      <c r="F927" s="2" t="s">
        <v>7708</v>
      </c>
    </row>
    <row r="928" customFormat="false" ht="15.75" hidden="false" customHeight="false" outlineLevel="0" collapsed="false">
      <c r="A928" s="101" t="n">
        <v>4.3046</v>
      </c>
      <c r="B928" s="101" t="n">
        <v>11.5878</v>
      </c>
      <c r="C928" s="79" t="s">
        <v>7709</v>
      </c>
      <c r="D928" s="2" t="s">
        <v>3244</v>
      </c>
      <c r="E928" s="2" t="s">
        <v>7710</v>
      </c>
      <c r="F928" s="2" t="s">
        <v>7711</v>
      </c>
    </row>
    <row r="929" customFormat="false" ht="15.75" hidden="false" customHeight="false" outlineLevel="0" collapsed="false">
      <c r="A929" s="101" t="n">
        <v>4.1959</v>
      </c>
      <c r="B929" s="101" t="n">
        <v>4.4699</v>
      </c>
      <c r="C929" s="79" t="s">
        <v>7712</v>
      </c>
      <c r="D929" s="2" t="s">
        <v>3244</v>
      </c>
      <c r="E929" s="2" t="s">
        <v>7713</v>
      </c>
      <c r="F929" s="2" t="s">
        <v>7714</v>
      </c>
    </row>
    <row r="930" customFormat="false" ht="15.75" hidden="false" customHeight="false" outlineLevel="0" collapsed="false">
      <c r="A930" s="101" t="n">
        <v>4.174</v>
      </c>
      <c r="B930" s="101" t="n">
        <v>20.1314</v>
      </c>
      <c r="C930" s="79" t="s">
        <v>7715</v>
      </c>
      <c r="D930" s="2" t="s">
        <v>3244</v>
      </c>
      <c r="E930" s="2" t="s">
        <v>7716</v>
      </c>
      <c r="F930" s="2" t="s">
        <v>7717</v>
      </c>
    </row>
    <row r="931" customFormat="false" ht="15.75" hidden="false" customHeight="false" outlineLevel="0" collapsed="false">
      <c r="A931" s="101" t="n">
        <v>4.1578</v>
      </c>
      <c r="B931" s="101" t="n">
        <v>12.8135</v>
      </c>
      <c r="C931" s="79" t="s">
        <v>7718</v>
      </c>
      <c r="D931" s="2" t="s">
        <v>3244</v>
      </c>
      <c r="E931" s="2" t="s">
        <v>7719</v>
      </c>
      <c r="F931" s="2" t="s">
        <v>7720</v>
      </c>
    </row>
    <row r="932" customFormat="false" ht="15.75" hidden="false" customHeight="false" outlineLevel="0" collapsed="false">
      <c r="A932" s="101" t="n">
        <v>4.1234</v>
      </c>
      <c r="B932" s="101" t="n">
        <v>26.5009</v>
      </c>
      <c r="C932" s="79" t="s">
        <v>7721</v>
      </c>
      <c r="D932" s="2" t="s">
        <v>3244</v>
      </c>
      <c r="E932" s="2" t="s">
        <v>7722</v>
      </c>
      <c r="F932" s="2" t="s">
        <v>7723</v>
      </c>
    </row>
    <row r="933" customFormat="false" ht="15.75" hidden="false" customHeight="false" outlineLevel="0" collapsed="false">
      <c r="A933" s="101" t="n">
        <v>4.0752</v>
      </c>
      <c r="B933" s="101" t="n">
        <v>4.5539</v>
      </c>
      <c r="C933" s="79" t="s">
        <v>7724</v>
      </c>
      <c r="D933" s="2" t="s">
        <v>3244</v>
      </c>
      <c r="E933" s="2" t="s">
        <v>7725</v>
      </c>
      <c r="F933" s="2" t="s">
        <v>7726</v>
      </c>
    </row>
    <row r="934" customFormat="false" ht="15.75" hidden="false" customHeight="false" outlineLevel="0" collapsed="false">
      <c r="A934" s="101" t="n">
        <v>4.0496</v>
      </c>
      <c r="B934" s="101" t="n">
        <v>52.4464</v>
      </c>
      <c r="C934" s="79" t="s">
        <v>7727</v>
      </c>
      <c r="D934" s="2" t="s">
        <v>3244</v>
      </c>
      <c r="E934" s="2" t="s">
        <v>7728</v>
      </c>
      <c r="F934" s="2" t="s">
        <v>7729</v>
      </c>
    </row>
    <row r="935" customFormat="false" ht="15.75" hidden="false" customHeight="false" outlineLevel="0" collapsed="false">
      <c r="A935" s="101" t="n">
        <v>4.0483</v>
      </c>
      <c r="B935" s="101" t="n">
        <v>34.9861</v>
      </c>
      <c r="C935" s="79" t="s">
        <v>7730</v>
      </c>
      <c r="D935" s="2" t="s">
        <v>3244</v>
      </c>
      <c r="E935" s="2" t="s">
        <v>7731</v>
      </c>
      <c r="F935" s="2" t="s">
        <v>7732</v>
      </c>
    </row>
    <row r="936" customFormat="false" ht="15.75" hidden="false" customHeight="false" outlineLevel="0" collapsed="false">
      <c r="A936" s="101" t="n">
        <v>4.0129</v>
      </c>
      <c r="B936" s="101" t="n">
        <v>6.944</v>
      </c>
      <c r="C936" s="79" t="s">
        <v>7733</v>
      </c>
      <c r="D936" s="2" t="s">
        <v>3244</v>
      </c>
      <c r="E936" s="2" t="s">
        <v>7734</v>
      </c>
      <c r="F936" s="2" t="s">
        <v>7735</v>
      </c>
    </row>
    <row r="937" customFormat="false" ht="15.75" hidden="false" customHeight="false" outlineLevel="0" collapsed="false">
      <c r="A937" s="101" t="n">
        <v>3.9901</v>
      </c>
      <c r="B937" s="101" t="n">
        <v>27.6258</v>
      </c>
      <c r="C937" s="79" t="s">
        <v>7736</v>
      </c>
      <c r="D937" s="2" t="s">
        <v>2925</v>
      </c>
      <c r="E937" s="2" t="s">
        <v>7737</v>
      </c>
      <c r="F937" s="2" t="s">
        <v>7738</v>
      </c>
    </row>
    <row r="938" customFormat="false" ht="15.75" hidden="false" customHeight="false" outlineLevel="0" collapsed="false">
      <c r="A938" s="101" t="n">
        <v>3.8686</v>
      </c>
      <c r="B938" s="101" t="n">
        <v>10.8412</v>
      </c>
      <c r="C938" s="79" t="s">
        <v>7739</v>
      </c>
      <c r="D938" s="2" t="s">
        <v>3244</v>
      </c>
      <c r="E938" s="2" t="s">
        <v>7740</v>
      </c>
      <c r="F938" s="2" t="s">
        <v>7741</v>
      </c>
    </row>
    <row r="939" customFormat="false" ht="15.75" hidden="false" customHeight="false" outlineLevel="0" collapsed="false">
      <c r="A939" s="101" t="n">
        <v>3.7902</v>
      </c>
      <c r="B939" s="101" t="n">
        <v>9.4344</v>
      </c>
      <c r="C939" s="79" t="s">
        <v>7742</v>
      </c>
      <c r="D939" s="2" t="s">
        <v>3244</v>
      </c>
      <c r="E939" s="2" t="s">
        <v>7743</v>
      </c>
      <c r="F939" s="2" t="s">
        <v>7744</v>
      </c>
    </row>
    <row r="940" customFormat="false" ht="15.75" hidden="false" customHeight="false" outlineLevel="0" collapsed="false">
      <c r="A940" s="101" t="n">
        <v>3.7541</v>
      </c>
      <c r="B940" s="101" t="n">
        <v>44.0723</v>
      </c>
      <c r="C940" s="79" t="s">
        <v>7745</v>
      </c>
      <c r="D940" s="2" t="s">
        <v>3244</v>
      </c>
      <c r="E940" s="2" t="s">
        <v>7746</v>
      </c>
      <c r="F940" s="2" t="s">
        <v>7747</v>
      </c>
    </row>
    <row r="941" customFormat="false" ht="15.75" hidden="false" customHeight="false" outlineLevel="0" collapsed="false">
      <c r="A941" s="101" t="n">
        <v>3.7449</v>
      </c>
      <c r="B941" s="101" t="n">
        <v>31.6597</v>
      </c>
      <c r="C941" s="79" t="s">
        <v>7748</v>
      </c>
      <c r="D941" s="2" t="s">
        <v>3244</v>
      </c>
      <c r="E941" s="2" t="s">
        <v>7749</v>
      </c>
      <c r="F941" s="2" t="s">
        <v>7750</v>
      </c>
    </row>
    <row r="942" customFormat="false" ht="15.75" hidden="false" customHeight="false" outlineLevel="0" collapsed="false">
      <c r="A942" s="101" t="n">
        <v>3.7195</v>
      </c>
      <c r="B942" s="101" t="n">
        <v>12.3815</v>
      </c>
      <c r="C942" s="79" t="s">
        <v>7751</v>
      </c>
      <c r="D942" s="2" t="s">
        <v>3244</v>
      </c>
      <c r="E942" s="2" t="s">
        <v>7752</v>
      </c>
      <c r="F942" s="2" t="s">
        <v>7753</v>
      </c>
    </row>
    <row r="943" customFormat="false" ht="15.75" hidden="false" customHeight="false" outlineLevel="0" collapsed="false">
      <c r="A943" s="101" t="n">
        <v>3.5701</v>
      </c>
      <c r="B943" s="101" t="n">
        <v>23.2127</v>
      </c>
      <c r="C943" s="79" t="s">
        <v>7754</v>
      </c>
      <c r="D943" s="2" t="s">
        <v>3244</v>
      </c>
      <c r="E943" s="2" t="s">
        <v>7755</v>
      </c>
      <c r="F943" s="2" t="s">
        <v>7756</v>
      </c>
    </row>
    <row r="944" customFormat="false" ht="15.75" hidden="false" customHeight="false" outlineLevel="0" collapsed="false">
      <c r="A944" s="101" t="n">
        <v>3.5473</v>
      </c>
      <c r="B944" s="101" t="n">
        <v>11.1083</v>
      </c>
      <c r="C944" s="79" t="s">
        <v>7757</v>
      </c>
      <c r="D944" s="2" t="s">
        <v>3244</v>
      </c>
      <c r="E944" s="2" t="s">
        <v>7758</v>
      </c>
      <c r="F944" s="2"/>
    </row>
    <row r="945" customFormat="false" ht="15.75" hidden="false" customHeight="false" outlineLevel="0" collapsed="false">
      <c r="A945" s="101" t="n">
        <v>3.3856</v>
      </c>
      <c r="B945" s="101" t="n">
        <v>12.3223</v>
      </c>
      <c r="C945" s="79" t="s">
        <v>7759</v>
      </c>
      <c r="D945" s="2" t="s">
        <v>3244</v>
      </c>
      <c r="E945" s="2" t="s">
        <v>7760</v>
      </c>
      <c r="F945" s="2" t="s">
        <v>7761</v>
      </c>
    </row>
    <row r="946" customFormat="false" ht="15.75" hidden="false" customHeight="false" outlineLevel="0" collapsed="false">
      <c r="A946" s="101" t="n">
        <v>3.2578</v>
      </c>
      <c r="B946" s="101" t="n">
        <v>11.4613</v>
      </c>
      <c r="C946" s="79" t="s">
        <v>7762</v>
      </c>
      <c r="D946" s="2" t="s">
        <v>3244</v>
      </c>
      <c r="E946" s="2" t="s">
        <v>7763</v>
      </c>
      <c r="F946" s="2" t="s">
        <v>7764</v>
      </c>
    </row>
    <row r="947" customFormat="false" ht="15.75" hidden="false" customHeight="false" outlineLevel="0" collapsed="false">
      <c r="A947" s="101" t="n">
        <v>3.2124</v>
      </c>
      <c r="B947" s="101" t="n">
        <v>65.6155</v>
      </c>
      <c r="C947" s="79" t="s">
        <v>7765</v>
      </c>
      <c r="D947" s="2" t="s">
        <v>2925</v>
      </c>
      <c r="E947" s="2" t="s">
        <v>7766</v>
      </c>
      <c r="F947" s="2" t="s">
        <v>7767</v>
      </c>
    </row>
    <row r="948" customFormat="false" ht="15.75" hidden="false" customHeight="false" outlineLevel="0" collapsed="false">
      <c r="A948" s="101" t="n">
        <v>3.1897</v>
      </c>
      <c r="B948" s="101" t="n">
        <v>7.7329</v>
      </c>
      <c r="C948" s="79" t="s">
        <v>7768</v>
      </c>
      <c r="D948" s="2" t="s">
        <v>3244</v>
      </c>
      <c r="E948" s="2" t="s">
        <v>7769</v>
      </c>
      <c r="F948" s="2" t="s">
        <v>7770</v>
      </c>
    </row>
    <row r="949" customFormat="false" ht="15.75" hidden="false" customHeight="false" outlineLevel="0" collapsed="false">
      <c r="A949" s="101" t="n">
        <v>3.1417</v>
      </c>
      <c r="B949" s="101" t="n">
        <v>0.2167</v>
      </c>
      <c r="C949" s="79" t="s">
        <v>7771</v>
      </c>
      <c r="D949" s="2" t="s">
        <v>3244</v>
      </c>
      <c r="E949" s="2" t="s">
        <v>7772</v>
      </c>
      <c r="F949" s="2" t="s">
        <v>7773</v>
      </c>
    </row>
    <row r="950" customFormat="false" ht="15.75" hidden="false" customHeight="false" outlineLevel="0" collapsed="false">
      <c r="A950" s="101" t="n">
        <v>3.1366</v>
      </c>
      <c r="B950" s="101" t="n">
        <v>2.3281</v>
      </c>
      <c r="C950" s="79" t="s">
        <v>7774</v>
      </c>
      <c r="D950" s="2" t="s">
        <v>3244</v>
      </c>
      <c r="E950" s="2" t="s">
        <v>7775</v>
      </c>
      <c r="F950" s="2" t="s">
        <v>7776</v>
      </c>
    </row>
    <row r="951" customFormat="false" ht="15.75" hidden="false" customHeight="false" outlineLevel="0" collapsed="false">
      <c r="A951" s="101" t="n">
        <v>3.0558</v>
      </c>
      <c r="B951" s="101" t="n">
        <v>23.9802</v>
      </c>
      <c r="C951" s="79" t="s">
        <v>7777</v>
      </c>
      <c r="D951" s="2" t="s">
        <v>3244</v>
      </c>
      <c r="E951" s="2" t="s">
        <v>7778</v>
      </c>
      <c r="F951" s="2" t="s">
        <v>7779</v>
      </c>
    </row>
    <row r="952" customFormat="false" ht="15.75" hidden="false" customHeight="false" outlineLevel="0" collapsed="false">
      <c r="A952" s="101" t="n">
        <v>3.0498</v>
      </c>
      <c r="B952" s="101" t="n">
        <v>10.0314</v>
      </c>
      <c r="C952" s="79" t="s">
        <v>7780</v>
      </c>
      <c r="D952" s="2" t="s">
        <v>3244</v>
      </c>
      <c r="E952" s="2" t="s">
        <v>7781</v>
      </c>
      <c r="F952" s="2" t="s">
        <v>7782</v>
      </c>
    </row>
    <row r="953" customFormat="false" ht="15.75" hidden="false" customHeight="false" outlineLevel="0" collapsed="false">
      <c r="A953" s="101" t="n">
        <v>3.0392</v>
      </c>
      <c r="B953" s="101" t="n">
        <v>2.1177</v>
      </c>
      <c r="C953" s="79" t="s">
        <v>7783</v>
      </c>
      <c r="D953" s="2" t="s">
        <v>2837</v>
      </c>
      <c r="E953" s="2" t="s">
        <v>7784</v>
      </c>
      <c r="F953" s="2" t="s">
        <v>7785</v>
      </c>
    </row>
    <row r="954" customFormat="false" ht="15.75" hidden="false" customHeight="false" outlineLevel="0" collapsed="false">
      <c r="A954" s="101" t="n">
        <v>3.021</v>
      </c>
      <c r="B954" s="101" t="n">
        <v>50.755</v>
      </c>
      <c r="C954" s="79" t="s">
        <v>7786</v>
      </c>
      <c r="D954" s="2" t="s">
        <v>3244</v>
      </c>
      <c r="E954" s="2" t="s">
        <v>7787</v>
      </c>
      <c r="F954" s="2" t="s">
        <v>7788</v>
      </c>
    </row>
    <row r="955" customFormat="false" ht="15.75" hidden="false" customHeight="false" outlineLevel="0" collapsed="false">
      <c r="A955" s="101" t="n">
        <v>2.9983</v>
      </c>
      <c r="B955" s="101" t="n">
        <v>4.4863</v>
      </c>
      <c r="C955" s="79" t="s">
        <v>7789</v>
      </c>
      <c r="D955" s="2" t="s">
        <v>3244</v>
      </c>
      <c r="E955" s="2" t="s">
        <v>7790</v>
      </c>
      <c r="F955" s="2" t="s">
        <v>7791</v>
      </c>
    </row>
    <row r="956" customFormat="false" ht="15.75" hidden="false" customHeight="false" outlineLevel="0" collapsed="false">
      <c r="A956" s="101" t="n">
        <v>2.9835</v>
      </c>
      <c r="B956" s="101" t="n">
        <v>11.4084</v>
      </c>
      <c r="C956" s="79" t="s">
        <v>7792</v>
      </c>
      <c r="D956" s="2" t="s">
        <v>3244</v>
      </c>
      <c r="E956" s="2" t="s">
        <v>7793</v>
      </c>
      <c r="F956" s="2" t="s">
        <v>7794</v>
      </c>
    </row>
    <row r="957" customFormat="false" ht="15.75" hidden="false" customHeight="false" outlineLevel="0" collapsed="false">
      <c r="A957" s="101" t="n">
        <v>2.9825</v>
      </c>
      <c r="B957" s="101" t="n">
        <v>24.1676</v>
      </c>
      <c r="C957" s="79" t="s">
        <v>7795</v>
      </c>
      <c r="D957" s="2" t="s">
        <v>3244</v>
      </c>
      <c r="E957" s="2" t="s">
        <v>7796</v>
      </c>
      <c r="F957" s="2" t="s">
        <v>7797</v>
      </c>
    </row>
    <row r="958" customFormat="false" ht="15.75" hidden="false" customHeight="false" outlineLevel="0" collapsed="false">
      <c r="A958" s="101" t="n">
        <v>2.969</v>
      </c>
      <c r="B958" s="101" t="n">
        <v>17.8514</v>
      </c>
      <c r="C958" s="79" t="s">
        <v>7798</v>
      </c>
      <c r="D958" s="2" t="s">
        <v>3244</v>
      </c>
      <c r="E958" s="2" t="s">
        <v>7799</v>
      </c>
      <c r="F958" s="2" t="s">
        <v>7800</v>
      </c>
    </row>
    <row r="959" customFormat="false" ht="15.75" hidden="false" customHeight="false" outlineLevel="0" collapsed="false">
      <c r="A959" s="101" t="n">
        <v>2.8156</v>
      </c>
      <c r="B959" s="101" t="n">
        <v>0.2396</v>
      </c>
      <c r="C959" s="79" t="s">
        <v>7801</v>
      </c>
      <c r="D959" s="2" t="s">
        <v>3244</v>
      </c>
      <c r="E959" s="2" t="s">
        <v>7802</v>
      </c>
      <c r="F959" s="2" t="s">
        <v>7803</v>
      </c>
    </row>
    <row r="960" customFormat="false" ht="15.75" hidden="false" customHeight="false" outlineLevel="0" collapsed="false">
      <c r="A960" s="101" t="n">
        <v>2.809</v>
      </c>
      <c r="B960" s="101" t="n">
        <v>4.2275</v>
      </c>
      <c r="C960" s="79" t="s">
        <v>7804</v>
      </c>
      <c r="D960" s="2" t="s">
        <v>3244</v>
      </c>
      <c r="E960" s="2" t="s">
        <v>7805</v>
      </c>
      <c r="F960" s="2" t="s">
        <v>7806</v>
      </c>
    </row>
    <row r="961" customFormat="false" ht="15.75" hidden="false" customHeight="false" outlineLevel="0" collapsed="false">
      <c r="A961" s="101" t="n">
        <v>2.7534</v>
      </c>
      <c r="B961" s="101" t="n">
        <v>20.6839</v>
      </c>
      <c r="C961" s="79" t="s">
        <v>7807</v>
      </c>
      <c r="D961" s="2" t="s">
        <v>3244</v>
      </c>
      <c r="E961" s="2" t="s">
        <v>7808</v>
      </c>
      <c r="F961" s="2" t="s">
        <v>7809</v>
      </c>
    </row>
    <row r="962" customFormat="false" ht="15.75" hidden="false" customHeight="false" outlineLevel="0" collapsed="false">
      <c r="A962" s="101" t="n">
        <v>2.5163</v>
      </c>
      <c r="B962" s="101" t="n">
        <v>2.0943</v>
      </c>
      <c r="C962" s="79" t="s">
        <v>7810</v>
      </c>
      <c r="D962" s="2" t="s">
        <v>3244</v>
      </c>
      <c r="E962" s="2" t="s">
        <v>7811</v>
      </c>
      <c r="F962" s="2" t="s">
        <v>7812</v>
      </c>
    </row>
    <row r="963" customFormat="false" ht="15.75" hidden="false" customHeight="false" outlineLevel="0" collapsed="false">
      <c r="A963" s="101" t="n">
        <v>2.5131</v>
      </c>
      <c r="B963" s="101" t="n">
        <v>0.5317</v>
      </c>
      <c r="C963" s="79" t="s">
        <v>7813</v>
      </c>
      <c r="D963" s="2" t="s">
        <v>3244</v>
      </c>
      <c r="E963" s="2" t="s">
        <v>7814</v>
      </c>
      <c r="F963" s="2" t="s">
        <v>7815</v>
      </c>
    </row>
    <row r="964" customFormat="false" ht="15.75" hidden="false" customHeight="false" outlineLevel="0" collapsed="false">
      <c r="A964" s="101" t="n">
        <v>2.5033</v>
      </c>
      <c r="B964" s="101" t="n">
        <v>0.7413</v>
      </c>
      <c r="C964" s="79" t="s">
        <v>7816</v>
      </c>
      <c r="D964" s="2" t="s">
        <v>3244</v>
      </c>
      <c r="E964" s="2" t="s">
        <v>7817</v>
      </c>
      <c r="F964" s="2" t="s">
        <v>7818</v>
      </c>
    </row>
    <row r="965" customFormat="false" ht="15.75" hidden="false" customHeight="false" outlineLevel="0" collapsed="false">
      <c r="A965" s="101" t="n">
        <v>2.4886</v>
      </c>
      <c r="B965" s="101" t="n">
        <v>21.805</v>
      </c>
      <c r="C965" s="79" t="s">
        <v>7819</v>
      </c>
      <c r="D965" s="2" t="s">
        <v>3244</v>
      </c>
      <c r="E965" s="2" t="s">
        <v>7820</v>
      </c>
      <c r="F965" s="2" t="s">
        <v>7821</v>
      </c>
    </row>
    <row r="966" customFormat="false" ht="15.75" hidden="false" customHeight="false" outlineLevel="0" collapsed="false">
      <c r="A966" s="101" t="n">
        <v>2.4508</v>
      </c>
      <c r="B966" s="101" t="n">
        <v>2.4744</v>
      </c>
      <c r="C966" s="79" t="s">
        <v>7822</v>
      </c>
      <c r="D966" s="2" t="s">
        <v>3244</v>
      </c>
      <c r="E966" s="2" t="s">
        <v>7823</v>
      </c>
      <c r="F966" s="2" t="s">
        <v>7824</v>
      </c>
    </row>
    <row r="967" customFormat="false" ht="15.75" hidden="false" customHeight="false" outlineLevel="0" collapsed="false">
      <c r="A967" s="101" t="n">
        <v>2.3864</v>
      </c>
      <c r="B967" s="101" t="n">
        <v>3.5207</v>
      </c>
      <c r="C967" s="79" t="s">
        <v>7825</v>
      </c>
      <c r="D967" s="2" t="s">
        <v>2837</v>
      </c>
      <c r="E967" s="2" t="s">
        <v>7826</v>
      </c>
      <c r="F967" s="2" t="s">
        <v>7827</v>
      </c>
    </row>
    <row r="968" customFormat="false" ht="15.75" hidden="false" customHeight="false" outlineLevel="0" collapsed="false">
      <c r="A968" s="101" t="n">
        <v>2.3706</v>
      </c>
      <c r="B968" s="101" t="n">
        <v>21.848</v>
      </c>
      <c r="C968" s="79" t="s">
        <v>7828</v>
      </c>
      <c r="D968" s="2" t="s">
        <v>3244</v>
      </c>
      <c r="E968" s="2" t="s">
        <v>7829</v>
      </c>
      <c r="F968" s="2" t="s">
        <v>7830</v>
      </c>
    </row>
    <row r="969" customFormat="false" ht="15.75" hidden="false" customHeight="false" outlineLevel="0" collapsed="false">
      <c r="A969" s="101" t="n">
        <v>2.3498</v>
      </c>
      <c r="B969" s="101" t="n">
        <v>16.0881</v>
      </c>
      <c r="C969" s="79" t="s">
        <v>7831</v>
      </c>
      <c r="D969" s="2" t="s">
        <v>3244</v>
      </c>
      <c r="E969" s="2" t="s">
        <v>7832</v>
      </c>
      <c r="F969" s="2" t="s">
        <v>7833</v>
      </c>
    </row>
    <row r="970" customFormat="false" ht="15.75" hidden="false" customHeight="false" outlineLevel="0" collapsed="false">
      <c r="A970" s="101" t="n">
        <v>2.3169</v>
      </c>
      <c r="B970" s="101" t="n">
        <v>6.669</v>
      </c>
      <c r="C970" s="79" t="s">
        <v>7834</v>
      </c>
      <c r="D970" s="2" t="s">
        <v>3244</v>
      </c>
      <c r="E970" s="2" t="s">
        <v>7835</v>
      </c>
      <c r="F970" s="2" t="s">
        <v>7836</v>
      </c>
    </row>
    <row r="971" customFormat="false" ht="15.75" hidden="false" customHeight="false" outlineLevel="0" collapsed="false">
      <c r="A971" s="101" t="n">
        <v>2.3085</v>
      </c>
      <c r="B971" s="101" t="n">
        <v>1.1437</v>
      </c>
      <c r="C971" s="79" t="s">
        <v>7837</v>
      </c>
      <c r="D971" s="2" t="s">
        <v>3244</v>
      </c>
      <c r="E971" s="2" t="s">
        <v>7838</v>
      </c>
      <c r="F971" s="2"/>
    </row>
    <row r="972" customFormat="false" ht="15.75" hidden="false" customHeight="false" outlineLevel="0" collapsed="false">
      <c r="A972" s="101" t="n">
        <v>2.2731</v>
      </c>
      <c r="B972" s="101" t="n">
        <v>8.1248</v>
      </c>
      <c r="C972" s="79" t="s">
        <v>7839</v>
      </c>
      <c r="D972" s="2" t="s">
        <v>2925</v>
      </c>
      <c r="E972" s="2" t="s">
        <v>7840</v>
      </c>
      <c r="F972" s="2" t="s">
        <v>7841</v>
      </c>
    </row>
    <row r="973" customFormat="false" ht="15.75" hidden="false" customHeight="false" outlineLevel="0" collapsed="false">
      <c r="A973" s="101" t="n">
        <v>2.2605</v>
      </c>
      <c r="B973" s="101" t="n">
        <v>14.0931</v>
      </c>
      <c r="C973" s="79" t="s">
        <v>7842</v>
      </c>
      <c r="D973" s="2" t="s">
        <v>3244</v>
      </c>
      <c r="E973" s="2" t="s">
        <v>7843</v>
      </c>
      <c r="F973" s="2" t="s">
        <v>7844</v>
      </c>
    </row>
    <row r="974" customFormat="false" ht="15.75" hidden="false" customHeight="false" outlineLevel="0" collapsed="false">
      <c r="A974" s="101" t="n">
        <v>2.2517</v>
      </c>
      <c r="B974" s="101" t="n">
        <v>26.7965</v>
      </c>
      <c r="C974" s="79" t="s">
        <v>7845</v>
      </c>
      <c r="D974" s="2" t="s">
        <v>3244</v>
      </c>
      <c r="E974" s="2" t="s">
        <v>7846</v>
      </c>
      <c r="F974" s="2" t="s">
        <v>7847</v>
      </c>
    </row>
    <row r="975" customFormat="false" ht="15.75" hidden="false" customHeight="false" outlineLevel="0" collapsed="false">
      <c r="A975" s="101" t="n">
        <v>2.2058</v>
      </c>
      <c r="B975" s="101" t="n">
        <v>2.5556</v>
      </c>
      <c r="C975" s="79" t="s">
        <v>7848</v>
      </c>
      <c r="D975" s="2" t="s">
        <v>3244</v>
      </c>
      <c r="E975" s="2" t="s">
        <v>7849</v>
      </c>
      <c r="F975" s="2" t="s">
        <v>7850</v>
      </c>
    </row>
    <row r="976" customFormat="false" ht="15.75" hidden="false" customHeight="false" outlineLevel="0" collapsed="false">
      <c r="A976" s="101" t="n">
        <v>2.2028</v>
      </c>
      <c r="B976" s="101" t="n">
        <v>7.7228</v>
      </c>
      <c r="C976" s="79" t="s">
        <v>7851</v>
      </c>
      <c r="D976" s="2" t="s">
        <v>3244</v>
      </c>
      <c r="E976" s="2" t="s">
        <v>7852</v>
      </c>
      <c r="F976" s="2" t="s">
        <v>7853</v>
      </c>
    </row>
    <row r="977" customFormat="false" ht="15.75" hidden="false" customHeight="false" outlineLevel="0" collapsed="false">
      <c r="A977" s="101" t="n">
        <v>2.1798</v>
      </c>
      <c r="B977" s="101" t="n">
        <v>10.6208</v>
      </c>
      <c r="C977" s="79" t="s">
        <v>7854</v>
      </c>
      <c r="D977" s="2" t="s">
        <v>3244</v>
      </c>
      <c r="E977" s="2" t="s">
        <v>7855</v>
      </c>
      <c r="F977" s="2" t="s">
        <v>7856</v>
      </c>
    </row>
    <row r="978" customFormat="false" ht="15.75" hidden="false" customHeight="false" outlineLevel="0" collapsed="false">
      <c r="A978" s="101" t="n">
        <v>2.1766</v>
      </c>
      <c r="B978" s="101" t="n">
        <v>10.7884</v>
      </c>
      <c r="C978" s="79" t="s">
        <v>7857</v>
      </c>
      <c r="D978" s="2" t="s">
        <v>3244</v>
      </c>
      <c r="E978" s="2" t="s">
        <v>7858</v>
      </c>
      <c r="F978" s="2" t="s">
        <v>7859</v>
      </c>
    </row>
    <row r="979" customFormat="false" ht="15.75" hidden="false" customHeight="false" outlineLevel="0" collapsed="false">
      <c r="A979" s="101" t="n">
        <v>2.1403</v>
      </c>
      <c r="B979" s="101" t="n">
        <v>12.5012</v>
      </c>
      <c r="C979" s="79" t="s">
        <v>7860</v>
      </c>
      <c r="D979" s="2" t="s">
        <v>3244</v>
      </c>
      <c r="E979" s="2" t="s">
        <v>7861</v>
      </c>
      <c r="F979" s="2" t="s">
        <v>7862</v>
      </c>
    </row>
    <row r="980" customFormat="false" ht="15.75" hidden="false" customHeight="false" outlineLevel="0" collapsed="false">
      <c r="A980" s="101" t="n">
        <v>2.1387</v>
      </c>
      <c r="B980" s="101" t="n">
        <v>16.2267</v>
      </c>
      <c r="C980" s="79" t="s">
        <v>7863</v>
      </c>
      <c r="D980" s="2" t="s">
        <v>3244</v>
      </c>
      <c r="E980" s="2" t="s">
        <v>7864</v>
      </c>
      <c r="F980" s="2" t="s">
        <v>7865</v>
      </c>
    </row>
    <row r="981" customFormat="false" ht="15.75" hidden="false" customHeight="false" outlineLevel="0" collapsed="false">
      <c r="A981" s="101" t="n">
        <v>2.1367</v>
      </c>
      <c r="B981" s="101" t="n">
        <v>26.0037</v>
      </c>
      <c r="C981" s="79" t="s">
        <v>7866</v>
      </c>
      <c r="D981" s="2" t="s">
        <v>3244</v>
      </c>
      <c r="E981" s="2" t="s">
        <v>7867</v>
      </c>
      <c r="F981" s="2" t="s">
        <v>7868</v>
      </c>
    </row>
    <row r="982" customFormat="false" ht="15.75" hidden="false" customHeight="false" outlineLevel="0" collapsed="false">
      <c r="A982" s="101" t="n">
        <v>2.1344</v>
      </c>
      <c r="B982" s="101" t="n">
        <v>2.7508</v>
      </c>
      <c r="C982" s="79" t="s">
        <v>7869</v>
      </c>
      <c r="D982" s="2" t="s">
        <v>3244</v>
      </c>
      <c r="E982" s="2" t="s">
        <v>7870</v>
      </c>
      <c r="F982" s="2" t="s">
        <v>7871</v>
      </c>
    </row>
    <row r="983" customFormat="false" ht="15.75" hidden="false" customHeight="false" outlineLevel="0" collapsed="false">
      <c r="A983" s="101" t="n">
        <v>2.1286</v>
      </c>
      <c r="B983" s="101" t="n">
        <v>5.5627</v>
      </c>
      <c r="C983" s="79" t="s">
        <v>7872</v>
      </c>
      <c r="D983" s="2" t="s">
        <v>3244</v>
      </c>
      <c r="E983" s="2" t="s">
        <v>7873</v>
      </c>
      <c r="F983" s="2" t="s">
        <v>7874</v>
      </c>
    </row>
    <row r="984" customFormat="false" ht="15.75" hidden="false" customHeight="false" outlineLevel="0" collapsed="false">
      <c r="A984" s="101" t="n">
        <v>2.0995</v>
      </c>
      <c r="B984" s="101" t="n">
        <v>2.5033</v>
      </c>
      <c r="C984" s="79" t="s">
        <v>7875</v>
      </c>
      <c r="D984" s="2" t="s">
        <v>3244</v>
      </c>
      <c r="E984" s="2" t="s">
        <v>7876</v>
      </c>
      <c r="F984" s="2" t="s">
        <v>7877</v>
      </c>
    </row>
    <row r="985" customFormat="false" ht="15.75" hidden="false" customHeight="false" outlineLevel="0" collapsed="false">
      <c r="A985" s="101" t="n">
        <v>2.0419</v>
      </c>
      <c r="B985" s="101" t="n">
        <v>2.6878</v>
      </c>
      <c r="C985" s="79" t="s">
        <v>7878</v>
      </c>
      <c r="D985" s="2" t="s">
        <v>3244</v>
      </c>
      <c r="E985" s="2" t="s">
        <v>7879</v>
      </c>
      <c r="F985" s="2" t="s">
        <v>7880</v>
      </c>
    </row>
    <row r="986" customFormat="false" ht="15.75" hidden="false" customHeight="false" outlineLevel="0" collapsed="false">
      <c r="A986" s="101" t="n">
        <v>1.9788</v>
      </c>
      <c r="B986" s="101" t="n">
        <v>2.7154</v>
      </c>
      <c r="C986" s="79" t="s">
        <v>7881</v>
      </c>
      <c r="D986" s="2" t="s">
        <v>3244</v>
      </c>
      <c r="E986" s="2" t="s">
        <v>7882</v>
      </c>
      <c r="F986" s="79" t="s">
        <v>7883</v>
      </c>
    </row>
    <row r="987" customFormat="false" ht="15.75" hidden="false" customHeight="false" outlineLevel="0" collapsed="false">
      <c r="A987" s="101" t="n">
        <v>1.8295</v>
      </c>
      <c r="B987" s="101" t="n">
        <v>3.149</v>
      </c>
      <c r="C987" s="79" t="s">
        <v>7884</v>
      </c>
      <c r="D987" s="2" t="s">
        <v>3244</v>
      </c>
      <c r="E987" s="2" t="s">
        <v>7885</v>
      </c>
      <c r="F987" s="2" t="s">
        <v>7886</v>
      </c>
    </row>
    <row r="988" customFormat="false" ht="15.75" hidden="false" customHeight="false" outlineLevel="0" collapsed="false">
      <c r="A988" s="101" t="n">
        <v>1.7987</v>
      </c>
      <c r="B988" s="101" t="n">
        <v>31.1729</v>
      </c>
      <c r="C988" s="79" t="s">
        <v>7887</v>
      </c>
      <c r="D988" s="2" t="s">
        <v>3244</v>
      </c>
      <c r="E988" s="2" t="s">
        <v>7888</v>
      </c>
      <c r="F988" s="2" t="s">
        <v>7889</v>
      </c>
    </row>
    <row r="989" customFormat="false" ht="15.75" hidden="false" customHeight="false" outlineLevel="0" collapsed="false">
      <c r="A989" s="101" t="n">
        <v>1.6059</v>
      </c>
      <c r="B989" s="101" t="n">
        <v>8.2087</v>
      </c>
      <c r="C989" s="79" t="s">
        <v>7890</v>
      </c>
      <c r="D989" s="2" t="s">
        <v>3244</v>
      </c>
      <c r="E989" s="2" t="s">
        <v>7891</v>
      </c>
      <c r="F989" s="2" t="s">
        <v>7892</v>
      </c>
    </row>
    <row r="990" customFormat="false" ht="15.75" hidden="false" customHeight="false" outlineLevel="0" collapsed="false">
      <c r="A990" s="101" t="n">
        <v>1.4323</v>
      </c>
      <c r="B990" s="101" t="n">
        <v>7.9765</v>
      </c>
      <c r="C990" s="79" t="s">
        <v>7893</v>
      </c>
      <c r="D990" s="2" t="s">
        <v>3244</v>
      </c>
      <c r="E990" s="2" t="s">
        <v>7894</v>
      </c>
      <c r="F990" s="2" t="s">
        <v>7895</v>
      </c>
    </row>
    <row r="991" customFormat="false" ht="15.75" hidden="false" customHeight="false" outlineLevel="0" collapsed="false">
      <c r="A991" s="101" t="n">
        <v>1.3964</v>
      </c>
      <c r="B991" s="101" t="n">
        <v>28.2544</v>
      </c>
      <c r="C991" s="79" t="s">
        <v>7896</v>
      </c>
      <c r="D991" s="2" t="s">
        <v>3244</v>
      </c>
      <c r="E991" s="2" t="s">
        <v>7897</v>
      </c>
      <c r="F991" s="2" t="s">
        <v>7898</v>
      </c>
    </row>
    <row r="992" customFormat="false" ht="15.75" hidden="false" customHeight="false" outlineLevel="0" collapsed="false">
      <c r="A992" s="101" t="n">
        <v>1.3789</v>
      </c>
      <c r="B992" s="101" t="n">
        <v>0.5569</v>
      </c>
      <c r="C992" s="79" t="s">
        <v>7899</v>
      </c>
      <c r="D992" s="2" t="s">
        <v>3244</v>
      </c>
      <c r="E992" s="2" t="s">
        <v>7900</v>
      </c>
      <c r="F992" s="2" t="s">
        <v>7901</v>
      </c>
    </row>
    <row r="993" customFormat="false" ht="15.75" hidden="false" customHeight="false" outlineLevel="0" collapsed="false">
      <c r="A993" s="101" t="n">
        <v>1.3735</v>
      </c>
      <c r="B993" s="101" t="n">
        <v>16.4305</v>
      </c>
      <c r="C993" s="79" t="s">
        <v>7902</v>
      </c>
      <c r="D993" s="2" t="s">
        <v>3244</v>
      </c>
      <c r="E993" s="2" t="s">
        <v>7903</v>
      </c>
      <c r="F993" s="2" t="s">
        <v>7904</v>
      </c>
    </row>
    <row r="994" customFormat="false" ht="15.75" hidden="false" customHeight="false" outlineLevel="0" collapsed="false">
      <c r="A994" s="101" t="n">
        <v>1.2684</v>
      </c>
      <c r="B994" s="101" t="n">
        <v>4.79</v>
      </c>
      <c r="C994" s="79" t="s">
        <v>7905</v>
      </c>
      <c r="D994" s="2" t="s">
        <v>3244</v>
      </c>
      <c r="E994" s="2" t="s">
        <v>7906</v>
      </c>
      <c r="F994" s="2" t="s">
        <v>7907</v>
      </c>
    </row>
    <row r="995" customFormat="false" ht="15.75" hidden="false" customHeight="false" outlineLevel="0" collapsed="false">
      <c r="A995" s="101" t="n">
        <v>1.175</v>
      </c>
      <c r="B995" s="101" t="n">
        <v>2.2744</v>
      </c>
      <c r="C995" s="79" t="s">
        <v>7908</v>
      </c>
      <c r="D995" s="2" t="s">
        <v>3244</v>
      </c>
      <c r="E995" s="2" t="s">
        <v>7909</v>
      </c>
      <c r="F995" s="2" t="s">
        <v>7910</v>
      </c>
    </row>
    <row r="996" customFormat="false" ht="15.75" hidden="false" customHeight="false" outlineLevel="0" collapsed="false">
      <c r="A996" s="101" t="n">
        <v>1.175</v>
      </c>
      <c r="B996" s="101" t="n">
        <v>2.7339</v>
      </c>
      <c r="C996" s="79" t="s">
        <v>7911</v>
      </c>
      <c r="D996" s="2" t="s">
        <v>3244</v>
      </c>
      <c r="E996" s="2" t="s">
        <v>7912</v>
      </c>
      <c r="F996" s="2" t="s">
        <v>7910</v>
      </c>
    </row>
    <row r="997" customFormat="false" ht="15.75" hidden="false" customHeight="false" outlineLevel="0" collapsed="false">
      <c r="A997" s="101" t="n">
        <v>1.1633</v>
      </c>
      <c r="B997" s="101" t="n">
        <v>2.7725</v>
      </c>
      <c r="C997" s="79" t="s">
        <v>7913</v>
      </c>
      <c r="D997" s="2" t="s">
        <v>3244</v>
      </c>
      <c r="E997" s="2" t="s">
        <v>7914</v>
      </c>
      <c r="F997" s="2" t="s">
        <v>7915</v>
      </c>
    </row>
    <row r="998" customFormat="false" ht="15.75" hidden="false" customHeight="false" outlineLevel="0" collapsed="false">
      <c r="A998" s="101" t="n">
        <v>0.9806</v>
      </c>
      <c r="B998" s="101" t="n">
        <v>4.0569</v>
      </c>
      <c r="C998" s="79" t="s">
        <v>7916</v>
      </c>
      <c r="D998" s="2" t="s">
        <v>3244</v>
      </c>
      <c r="E998" s="2" t="s">
        <v>7917</v>
      </c>
      <c r="F998" s="2" t="s">
        <v>7918</v>
      </c>
    </row>
    <row r="999" customFormat="false" ht="15.75" hidden="false" customHeight="false" outlineLevel="0" collapsed="false">
      <c r="A999" s="101" t="n">
        <v>0.9673</v>
      </c>
      <c r="B999" s="101" t="n">
        <v>6.3346</v>
      </c>
      <c r="C999" s="79" t="s">
        <v>7919</v>
      </c>
      <c r="D999" s="2" t="s">
        <v>3244</v>
      </c>
      <c r="E999" s="2" t="s">
        <v>7920</v>
      </c>
      <c r="F999" s="2" t="s">
        <v>7921</v>
      </c>
    </row>
    <row r="1000" customFormat="false" ht="15.75" hidden="false" customHeight="false" outlineLevel="0" collapsed="false">
      <c r="A1000" s="101" t="n">
        <v>0.8977</v>
      </c>
      <c r="B1000" s="101" t="n">
        <v>2.4227</v>
      </c>
      <c r="C1000" s="79" t="s">
        <v>7922</v>
      </c>
      <c r="D1000" s="2" t="s">
        <v>3244</v>
      </c>
      <c r="E1000" s="2" t="s">
        <v>7923</v>
      </c>
      <c r="F1000" s="2" t="s">
        <v>7924</v>
      </c>
    </row>
    <row r="1001" customFormat="false" ht="15.75" hidden="false" customHeight="false" outlineLevel="0" collapsed="false">
      <c r="A1001" s="101" t="n">
        <v>0.8649</v>
      </c>
      <c r="B1001" s="101" t="n">
        <v>0.6949</v>
      </c>
      <c r="C1001" s="79" t="s">
        <v>7925</v>
      </c>
      <c r="D1001" s="2" t="s">
        <v>3244</v>
      </c>
      <c r="E1001" s="2" t="s">
        <v>7926</v>
      </c>
      <c r="F1001" s="2" t="s">
        <v>7927</v>
      </c>
    </row>
    <row r="1002" customFormat="false" ht="15.75" hidden="false" customHeight="false" outlineLevel="0" collapsed="false">
      <c r="A1002" s="101" t="n">
        <v>0.8408</v>
      </c>
      <c r="B1002" s="101" t="n">
        <v>0.1801</v>
      </c>
      <c r="C1002" s="79" t="s">
        <v>7928</v>
      </c>
      <c r="D1002" s="2" t="s">
        <v>3244</v>
      </c>
      <c r="E1002" s="2" t="s">
        <v>7929</v>
      </c>
      <c r="F1002" s="2" t="s">
        <v>7930</v>
      </c>
    </row>
    <row r="1003" customFormat="false" ht="15.75" hidden="false" customHeight="false" outlineLevel="0" collapsed="false">
      <c r="A1003" s="101" t="n">
        <v>0.8205</v>
      </c>
      <c r="B1003" s="101" t="n">
        <v>43.3107</v>
      </c>
      <c r="C1003" s="79" t="s">
        <v>7931</v>
      </c>
      <c r="D1003" s="2" t="s">
        <v>3244</v>
      </c>
      <c r="E1003" s="2" t="s">
        <v>7932</v>
      </c>
      <c r="F1003" s="2" t="s">
        <v>7933</v>
      </c>
    </row>
    <row r="1004" customFormat="false" ht="15.75" hidden="false" customHeight="false" outlineLevel="0" collapsed="false">
      <c r="A1004" s="101" t="n">
        <v>0.8061</v>
      </c>
      <c r="B1004" s="101" t="n">
        <v>0.6521</v>
      </c>
      <c r="C1004" s="79" t="s">
        <v>7934</v>
      </c>
      <c r="D1004" s="2" t="s">
        <v>3244</v>
      </c>
      <c r="E1004" s="2" t="s">
        <v>7935</v>
      </c>
      <c r="F1004" s="2" t="s">
        <v>7936</v>
      </c>
    </row>
    <row r="1005" customFormat="false" ht="15.75" hidden="false" customHeight="false" outlineLevel="0" collapsed="false">
      <c r="A1005" s="101" t="n">
        <v>0.7884</v>
      </c>
      <c r="B1005" s="101" t="n">
        <v>1.5694</v>
      </c>
      <c r="C1005" s="79" t="s">
        <v>7937</v>
      </c>
      <c r="D1005" s="2" t="s">
        <v>3244</v>
      </c>
      <c r="E1005" s="2" t="s">
        <v>7938</v>
      </c>
      <c r="F1005" s="2" t="s">
        <v>7939</v>
      </c>
    </row>
    <row r="1006" customFormat="false" ht="15.75" hidden="false" customHeight="false" outlineLevel="0" collapsed="false">
      <c r="A1006" s="101" t="n">
        <v>0.762</v>
      </c>
      <c r="B1006" s="101" t="n">
        <v>3.9835</v>
      </c>
      <c r="C1006" s="79" t="s">
        <v>7940</v>
      </c>
      <c r="D1006" s="2" t="s">
        <v>3244</v>
      </c>
      <c r="E1006" s="2" t="s">
        <v>7941</v>
      </c>
      <c r="F1006" s="2" t="s">
        <v>7942</v>
      </c>
    </row>
    <row r="1007" customFormat="false" ht="15.75" hidden="false" customHeight="false" outlineLevel="0" collapsed="false">
      <c r="A1007" s="101" t="n">
        <v>0.7377</v>
      </c>
      <c r="B1007" s="101" t="n">
        <v>0.7762</v>
      </c>
      <c r="C1007" s="79" t="s">
        <v>7943</v>
      </c>
      <c r="D1007" s="2" t="s">
        <v>3244</v>
      </c>
      <c r="E1007" s="2" t="s">
        <v>7944</v>
      </c>
      <c r="F1007" s="2" t="s">
        <v>7945</v>
      </c>
    </row>
    <row r="1008" customFormat="false" ht="15.75" hidden="false" customHeight="false" outlineLevel="0" collapsed="false">
      <c r="A1008" s="101" t="n">
        <v>0.6891</v>
      </c>
      <c r="B1008" s="101" t="n">
        <v>0.9825</v>
      </c>
      <c r="C1008" s="79" t="s">
        <v>7946</v>
      </c>
      <c r="D1008" s="2" t="s">
        <v>3244</v>
      </c>
      <c r="E1008" s="2" t="s">
        <v>7947</v>
      </c>
      <c r="F1008" s="2" t="s">
        <v>7948</v>
      </c>
    </row>
    <row r="1009" customFormat="false" ht="15.75" hidden="false" customHeight="false" outlineLevel="0" collapsed="false">
      <c r="A1009" s="101" t="n">
        <v>0.6505</v>
      </c>
      <c r="B1009" s="101" t="n">
        <v>18.3911</v>
      </c>
      <c r="C1009" s="79" t="s">
        <v>7949</v>
      </c>
      <c r="D1009" s="2" t="s">
        <v>3244</v>
      </c>
      <c r="E1009" s="2" t="s">
        <v>7950</v>
      </c>
      <c r="F1009" s="2" t="s">
        <v>7951</v>
      </c>
    </row>
    <row r="1010" customFormat="false" ht="15.75" hidden="false" customHeight="false" outlineLevel="0" collapsed="false">
      <c r="A1010" s="101" t="n">
        <v>0.5737</v>
      </c>
      <c r="B1010" s="101" t="n">
        <v>1.8577</v>
      </c>
      <c r="C1010" s="79" t="s">
        <v>7952</v>
      </c>
      <c r="D1010" s="2" t="s">
        <v>3244</v>
      </c>
      <c r="E1010" s="2" t="s">
        <v>7953</v>
      </c>
      <c r="F1010" s="2" t="s">
        <v>7954</v>
      </c>
    </row>
    <row r="1011" customFormat="false" ht="15.75" hidden="false" customHeight="false" outlineLevel="0" collapsed="false">
      <c r="A1011" s="101" t="n">
        <v>0.5211</v>
      </c>
      <c r="B1011" s="101" t="n">
        <v>3.8354</v>
      </c>
      <c r="C1011" s="79" t="s">
        <v>7955</v>
      </c>
      <c r="D1011" s="2" t="s">
        <v>3244</v>
      </c>
      <c r="E1011" s="2" t="s">
        <v>7956</v>
      </c>
      <c r="F1011" s="2" t="s">
        <v>7957</v>
      </c>
    </row>
    <row r="1012" customFormat="false" ht="15.75" hidden="false" customHeight="false" outlineLevel="0" collapsed="false">
      <c r="A1012" s="101" t="n">
        <v>0.4446</v>
      </c>
      <c r="B1012" s="101" t="n">
        <v>24.7782</v>
      </c>
      <c r="C1012" s="79" t="s">
        <v>7958</v>
      </c>
      <c r="D1012" s="2" t="s">
        <v>3244</v>
      </c>
      <c r="E1012" s="2" t="s">
        <v>7959</v>
      </c>
      <c r="F1012" s="2" t="s">
        <v>7960</v>
      </c>
    </row>
    <row r="1013" customFormat="false" ht="15.75" hidden="false" customHeight="false" outlineLevel="0" collapsed="false">
      <c r="A1013" s="101" t="n">
        <v>0.4326</v>
      </c>
      <c r="B1013" s="101" t="n">
        <v>14.9725</v>
      </c>
      <c r="C1013" s="79" t="s">
        <v>7961</v>
      </c>
      <c r="D1013" s="2" t="s">
        <v>3244</v>
      </c>
      <c r="E1013" s="2" t="s">
        <v>7962</v>
      </c>
      <c r="F1013" s="2" t="s">
        <v>7963</v>
      </c>
    </row>
    <row r="1014" customFormat="false" ht="15.75" hidden="false" customHeight="false" outlineLevel="0" collapsed="false">
      <c r="A1014" s="101" t="n">
        <v>0.3578</v>
      </c>
      <c r="B1014" s="101" t="n">
        <v>1.0434</v>
      </c>
      <c r="C1014" s="79" t="s">
        <v>7964</v>
      </c>
      <c r="D1014" s="2" t="s">
        <v>3244</v>
      </c>
      <c r="E1014" s="2" t="s">
        <v>7965</v>
      </c>
      <c r="F1014" s="2" t="s">
        <v>7966</v>
      </c>
    </row>
    <row r="1015" customFormat="false" ht="15.75" hidden="false" customHeight="false" outlineLevel="0" collapsed="false">
      <c r="A1015" s="101" t="n">
        <v>0.2784</v>
      </c>
      <c r="B1015" s="101" t="n">
        <v>4.1971</v>
      </c>
      <c r="C1015" s="79" t="s">
        <v>7967</v>
      </c>
      <c r="D1015" s="2" t="s">
        <v>3244</v>
      </c>
      <c r="E1015" s="2" t="s">
        <v>7968</v>
      </c>
      <c r="F1015" s="2" t="s">
        <v>7969</v>
      </c>
    </row>
    <row r="1016" customFormat="false" ht="15.75" hidden="false" customHeight="false" outlineLevel="0" collapsed="false">
      <c r="A1016" s="101" t="n">
        <v>0.2485</v>
      </c>
      <c r="B1016" s="101" t="n">
        <v>29.2137</v>
      </c>
      <c r="C1016" s="79" t="s">
        <v>7970</v>
      </c>
      <c r="D1016" s="2" t="s">
        <v>3244</v>
      </c>
      <c r="E1016" s="2" t="s">
        <v>7971</v>
      </c>
      <c r="F1016" s="2" t="s">
        <v>7972</v>
      </c>
    </row>
    <row r="1017" customFormat="false" ht="15.75" hidden="false" customHeight="false" outlineLevel="0" collapsed="false">
      <c r="A1017" s="101" t="n">
        <v>0.1891</v>
      </c>
      <c r="B1017" s="101" t="n">
        <v>1.7651</v>
      </c>
      <c r="C1017" s="79" t="s">
        <v>7973</v>
      </c>
      <c r="D1017" s="2" t="s">
        <v>3244</v>
      </c>
      <c r="E1017" s="2" t="s">
        <v>7974</v>
      </c>
      <c r="F1017" s="2" t="s">
        <v>7975</v>
      </c>
    </row>
    <row r="1018" customFormat="false" ht="15.75" hidden="false" customHeight="false" outlineLevel="0" collapsed="false">
      <c r="A1018" s="101" t="n">
        <v>0.164</v>
      </c>
      <c r="B1018" s="101" t="n">
        <v>21.8731</v>
      </c>
      <c r="C1018" s="79" t="s">
        <v>7976</v>
      </c>
      <c r="D1018" s="2" t="s">
        <v>3244</v>
      </c>
      <c r="E1018" s="2" t="s">
        <v>7977</v>
      </c>
      <c r="F1018" s="2" t="s">
        <v>7978</v>
      </c>
    </row>
    <row r="1019" customFormat="false" ht="15.75" hidden="false" customHeight="false" outlineLevel="0" collapsed="false">
      <c r="A1019" s="101" t="n">
        <v>0.1519</v>
      </c>
      <c r="B1019" s="101" t="n">
        <v>23.3023</v>
      </c>
      <c r="C1019" s="79" t="s">
        <v>7979</v>
      </c>
      <c r="D1019" s="2" t="s">
        <v>3244</v>
      </c>
      <c r="E1019" s="2" t="s">
        <v>7980</v>
      </c>
      <c r="F1019" s="2" t="s">
        <v>7981</v>
      </c>
    </row>
    <row r="1020" customFormat="false" ht="15.75" hidden="false" customHeight="false" outlineLevel="0" collapsed="false">
      <c r="A1020" s="102"/>
      <c r="B1020" s="102"/>
    </row>
    <row r="1021" customFormat="false" ht="15.75" hidden="false" customHeight="false" outlineLevel="0" collapsed="false">
      <c r="A1021" s="102"/>
      <c r="B1021" s="102"/>
    </row>
  </sheetData>
  <conditionalFormatting sqref="D1:D1021">
    <cfRule type="containsText" priority="2" operator="containsText" aboveAverage="0" equalAverage="0" bottom="0" percent="0" rank="0" text="training" dxfId="0">
      <formula>NOT(ISERROR(SEARCH("training",D1)))</formula>
    </cfRule>
  </conditionalFormatting>
  <conditionalFormatting sqref="D1:D1021">
    <cfRule type="containsText" priority="3" operator="containsText" aboveAverage="0" equalAverage="0" bottom="0" percent="0" rank="0" text="checked" dxfId="2">
      <formula>NOT(ISERROR(SEARCH("checked",D1)))</formula>
    </cfRule>
  </conditionalFormatting>
  <hyperlinks>
    <hyperlink ref="C2" r:id="rId1" display="http://www.ncbi.nlm.nih.gov/pubmed/27556636"/>
    <hyperlink ref="C3" r:id="rId2" display="http://www.ncbi.nlm.nih.gov/pubmed/31874603"/>
    <hyperlink ref="C4" r:id="rId3" display="http://www.ncbi.nlm.nih.gov/pubmed/31015787"/>
    <hyperlink ref="C5" r:id="rId4" display="http://www.ncbi.nlm.nih.gov/pubmed/29579198"/>
    <hyperlink ref="C6" r:id="rId5" display="http://www.ncbi.nlm.nih.gov/pubmed/29617724"/>
    <hyperlink ref="C7" r:id="rId6" display="http://www.ncbi.nlm.nih.gov/pubmed/32138645"/>
    <hyperlink ref="C8" r:id="rId7" display="http://www.ncbi.nlm.nih.gov/pubmed/27461106"/>
    <hyperlink ref="C9" r:id="rId8" display="http://www.ncbi.nlm.nih.gov/pubmed/28569140"/>
    <hyperlink ref="C10" r:id="rId9" display="http://www.ncbi.nlm.nih.gov/pubmed/30717772"/>
    <hyperlink ref="C11" r:id="rId10" display="http://www.ncbi.nlm.nih.gov/pubmed/32183840"/>
    <hyperlink ref="C12" r:id="rId11" display="http://www.ncbi.nlm.nih.gov/pubmed/31504998"/>
    <hyperlink ref="C13" r:id="rId12" display="http://www.ncbi.nlm.nih.gov/pubmed/31159850"/>
    <hyperlink ref="C14" r:id="rId13" display="http://www.ncbi.nlm.nih.gov/pubmed/27256311"/>
    <hyperlink ref="C15" r:id="rId14" display="http://www.ncbi.nlm.nih.gov/pubmed/31134276"/>
    <hyperlink ref="C16" r:id="rId15" display="http://www.ncbi.nlm.nih.gov/pubmed/31465436"/>
    <hyperlink ref="C17" r:id="rId16" display="http://www.ncbi.nlm.nih.gov/pubmed/28052134"/>
    <hyperlink ref="C18" r:id="rId17" display="http://www.ncbi.nlm.nih.gov/pubmed/30658573"/>
    <hyperlink ref="C19" r:id="rId18" display="http://www.ncbi.nlm.nih.gov/pubmed/28934964"/>
    <hyperlink ref="C20" r:id="rId19" display="http://www.ncbi.nlm.nih.gov/pubmed/27162186"/>
    <hyperlink ref="C21" r:id="rId20" display="http://www.ncbi.nlm.nih.gov/pubmed/29258419"/>
    <hyperlink ref="C22" r:id="rId21" display="http://www.ncbi.nlm.nih.gov/pubmed/28739658"/>
    <hyperlink ref="C23" r:id="rId22" display="http://www.ncbi.nlm.nih.gov/pubmed/31136576"/>
    <hyperlink ref="C24" r:id="rId23" display="http://www.ncbi.nlm.nih.gov/pubmed/30343665"/>
    <hyperlink ref="C25" r:id="rId24" display="http://www.ncbi.nlm.nih.gov/pubmed/29568413"/>
    <hyperlink ref="C26" r:id="rId25" display="http://www.ncbi.nlm.nih.gov/pubmed/28969586"/>
    <hyperlink ref="C27" r:id="rId26" display="http://www.ncbi.nlm.nih.gov/pubmed/28583067"/>
    <hyperlink ref="C28" r:id="rId27" display="http://www.ncbi.nlm.nih.gov/pubmed/31727126"/>
    <hyperlink ref="C29" r:id="rId28" display="http://www.ncbi.nlm.nih.gov/pubmed/31324872"/>
    <hyperlink ref="C30" r:id="rId29" display="http://www.ncbi.nlm.nih.gov/pubmed/31159722"/>
    <hyperlink ref="C31" r:id="rId30" display="http://www.ncbi.nlm.nih.gov/pubmed/28808243"/>
    <hyperlink ref="C32" r:id="rId31" display="http://www.ncbi.nlm.nih.gov/pubmed/29029338"/>
    <hyperlink ref="C33" r:id="rId32" display="http://www.ncbi.nlm.nih.gov/pubmed/30576505"/>
    <hyperlink ref="C34" r:id="rId33" display="http://www.ncbi.nlm.nih.gov/pubmed/30936559"/>
    <hyperlink ref="C35" r:id="rId34" display="http://www.ncbi.nlm.nih.gov/pubmed/27148393"/>
    <hyperlink ref="C36" r:id="rId35" display="http://www.ncbi.nlm.nih.gov/pubmed/29179672"/>
    <hyperlink ref="C37" r:id="rId36" display="http://www.ncbi.nlm.nih.gov/pubmed/30180798"/>
    <hyperlink ref="C38" r:id="rId37" display="http://www.ncbi.nlm.nih.gov/pubmed/27464550"/>
    <hyperlink ref="C39" r:id="rId38" display="http://www.ncbi.nlm.nih.gov/pubmed/28821237"/>
    <hyperlink ref="C40" r:id="rId39" display="http://www.ncbi.nlm.nih.gov/pubmed/29788930"/>
    <hyperlink ref="C41" r:id="rId40" display="http://www.ncbi.nlm.nih.gov/pubmed/30329135"/>
    <hyperlink ref="C42" r:id="rId41" display="http://www.ncbi.nlm.nih.gov/pubmed/29949990"/>
    <hyperlink ref="C43" r:id="rId42" display="http://www.ncbi.nlm.nih.gov/pubmed/27912743"/>
    <hyperlink ref="C44" r:id="rId43" display="http://www.ncbi.nlm.nih.gov/pubmed/31080946"/>
    <hyperlink ref="C45" r:id="rId44" display="http://www.ncbi.nlm.nih.gov/pubmed/31053060"/>
    <hyperlink ref="C46" r:id="rId45" display="http://www.ncbi.nlm.nih.gov/pubmed/26589281"/>
    <hyperlink ref="C47" r:id="rId46" display="http://www.ncbi.nlm.nih.gov/pubmed/29244002"/>
    <hyperlink ref="C48" r:id="rId47" display="http://www.ncbi.nlm.nih.gov/pubmed/29426289"/>
    <hyperlink ref="C49" r:id="rId48" display="http://www.ncbi.nlm.nih.gov/pubmed/30400807"/>
    <hyperlink ref="C50" r:id="rId49" display="http://www.ncbi.nlm.nih.gov/pubmed/28673253"/>
    <hyperlink ref="C51" r:id="rId50" display="http://www.ncbi.nlm.nih.gov/pubmed/29073143"/>
    <hyperlink ref="C52" r:id="rId51" display="http://www.ncbi.nlm.nih.gov/pubmed/28453674"/>
    <hyperlink ref="C53" r:id="rId52" display="http://www.ncbi.nlm.nih.gov/pubmed/29792160"/>
    <hyperlink ref="C54" r:id="rId53" display="http://www.ncbi.nlm.nih.gov/pubmed/26778510"/>
    <hyperlink ref="C55" r:id="rId54" display="http://www.ncbi.nlm.nih.gov/pubmed/30271584"/>
    <hyperlink ref="C56" r:id="rId55" display="http://www.ncbi.nlm.nih.gov/pubmed/31208315"/>
    <hyperlink ref="C57" r:id="rId56" display="http://www.ncbi.nlm.nih.gov/pubmed/28931373"/>
    <hyperlink ref="C58" r:id="rId57" display="http://www.ncbi.nlm.nih.gov/pubmed/28446139"/>
    <hyperlink ref="C59" r:id="rId58" display="http://www.ncbi.nlm.nih.gov/pubmed/31388474"/>
    <hyperlink ref="C60" r:id="rId59" display="http://www.ncbi.nlm.nih.gov/pubmed/30646604"/>
    <hyperlink ref="C61" r:id="rId60" display="http://www.ncbi.nlm.nih.gov/pubmed/27587671"/>
    <hyperlink ref="C62" r:id="rId61" display="http://www.ncbi.nlm.nih.gov/pubmed/32311007"/>
    <hyperlink ref="C63" r:id="rId62" display="http://www.ncbi.nlm.nih.gov/pubmed/29914375"/>
    <hyperlink ref="C64" r:id="rId63" display="http://www.ncbi.nlm.nih.gov/pubmed/27153593"/>
    <hyperlink ref="C65" r:id="rId64" display="http://www.ncbi.nlm.nih.gov/pubmed/30736849"/>
    <hyperlink ref="C66" r:id="rId65" display="http://www.ncbi.nlm.nih.gov/pubmed/29244014"/>
    <hyperlink ref="C67" r:id="rId66" display="http://www.ncbi.nlm.nih.gov/pubmed/27122148"/>
    <hyperlink ref="C68" r:id="rId67" display="http://www.ncbi.nlm.nih.gov/pubmed/30346548"/>
    <hyperlink ref="C69" r:id="rId68" display="http://www.ncbi.nlm.nih.gov/pubmed/27362987"/>
    <hyperlink ref="C70" r:id="rId69" display="http://www.ncbi.nlm.nih.gov/pubmed/29955770"/>
    <hyperlink ref="C71" r:id="rId70" display="http://www.ncbi.nlm.nih.gov/pubmed/26936254"/>
    <hyperlink ref="C72" r:id="rId71" display="http://www.ncbi.nlm.nih.gov/pubmed/26582927"/>
    <hyperlink ref="C73" r:id="rId72" display="http://www.ncbi.nlm.nih.gov/pubmed/30885117"/>
    <hyperlink ref="C74" r:id="rId73" display="http://www.ncbi.nlm.nih.gov/pubmed/31694525"/>
    <hyperlink ref="C75" r:id="rId74" display="http://www.ncbi.nlm.nih.gov/pubmed/31406327"/>
    <hyperlink ref="C76" r:id="rId75" display="http://www.ncbi.nlm.nih.gov/pubmed/26589280"/>
    <hyperlink ref="C77" r:id="rId76" display="http://www.ncbi.nlm.nih.gov/pubmed/26026159"/>
    <hyperlink ref="C78" r:id="rId77" display="http://www.ncbi.nlm.nih.gov/pubmed/28381259"/>
    <hyperlink ref="C79" r:id="rId78" display="http://www.ncbi.nlm.nih.gov/pubmed/31829137"/>
    <hyperlink ref="C80" r:id="rId79" display="http://www.ncbi.nlm.nih.gov/pubmed/31682632"/>
    <hyperlink ref="C81" r:id="rId80" display="http://www.ncbi.nlm.nih.gov/pubmed/31167641"/>
    <hyperlink ref="C82" r:id="rId81" display="http://www.ncbi.nlm.nih.gov/pubmed/27012178"/>
    <hyperlink ref="C83" r:id="rId82" display="http://www.ncbi.nlm.nih.gov/pubmed/30594583"/>
    <hyperlink ref="C84" r:id="rId83" display="http://www.ncbi.nlm.nih.gov/pubmed/30994904"/>
    <hyperlink ref="C85" r:id="rId84" display="http://www.ncbi.nlm.nih.gov/pubmed/29504893"/>
    <hyperlink ref="C86" r:id="rId85" display="http://www.ncbi.nlm.nih.gov/pubmed/31757204"/>
    <hyperlink ref="C87" r:id="rId86" display="http://www.ncbi.nlm.nih.gov/pubmed/31077315"/>
    <hyperlink ref="C88" r:id="rId87" display="http://www.ncbi.nlm.nih.gov/pubmed/29072140"/>
    <hyperlink ref="C89" r:id="rId88" display="http://www.ncbi.nlm.nih.gov/pubmed/29678199"/>
    <hyperlink ref="C90" r:id="rId89" display="http://www.ncbi.nlm.nih.gov/pubmed/28886164"/>
    <hyperlink ref="C91" r:id="rId90" display="http://www.ncbi.nlm.nih.gov/pubmed/27306641"/>
    <hyperlink ref="C92" r:id="rId91" display="http://www.ncbi.nlm.nih.gov/pubmed/30733625"/>
    <hyperlink ref="C93" r:id="rId92" display="http://www.ncbi.nlm.nih.gov/pubmed/31955711"/>
    <hyperlink ref="C94" r:id="rId93" display="http://www.ncbi.nlm.nih.gov/pubmed/27737628"/>
    <hyperlink ref="C95" r:id="rId94" display="http://www.ncbi.nlm.nih.gov/pubmed/29745854"/>
    <hyperlink ref="C96" r:id="rId95" display="http://www.ncbi.nlm.nih.gov/pubmed/26787661"/>
    <hyperlink ref="C97" r:id="rId96" display="http://www.ncbi.nlm.nih.gov/pubmed/31373612"/>
    <hyperlink ref="C98" r:id="rId97" display="http://www.ncbi.nlm.nih.gov/pubmed/28369460"/>
    <hyperlink ref="C99" r:id="rId98" display="http://www.ncbi.nlm.nih.gov/pubmed/28931057"/>
    <hyperlink ref="C100" r:id="rId99" display="http://www.ncbi.nlm.nih.gov/pubmed/27829364"/>
    <hyperlink ref="C101" r:id="rId100" display="http://www.ncbi.nlm.nih.gov/pubmed/28961782"/>
    <hyperlink ref="C102" r:id="rId101" display="http://www.ncbi.nlm.nih.gov/pubmed/26055432"/>
    <hyperlink ref="C103" r:id="rId102" display="http://www.ncbi.nlm.nih.gov/pubmed/31138108"/>
    <hyperlink ref="C104" r:id="rId103" display="http://www.ncbi.nlm.nih.gov/pubmed/30423071"/>
    <hyperlink ref="C105" r:id="rId104" display="http://www.ncbi.nlm.nih.gov/pubmed/27076460"/>
    <hyperlink ref="C106" r:id="rId105" display="http://www.ncbi.nlm.nih.gov/pubmed/31667118"/>
    <hyperlink ref="C107" r:id="rId106" display="http://www.ncbi.nlm.nih.gov/pubmed/27307618"/>
    <hyperlink ref="C108" r:id="rId107" display="http://www.ncbi.nlm.nih.gov/pubmed/30561550"/>
    <hyperlink ref="C109" r:id="rId108" display="http://www.ncbi.nlm.nih.gov/pubmed/28320310"/>
    <hyperlink ref="C110" r:id="rId109" display="http://www.ncbi.nlm.nih.gov/pubmed/30895306"/>
    <hyperlink ref="C111" r:id="rId110" display="http://www.ncbi.nlm.nih.gov/pubmed/26833346"/>
    <hyperlink ref="C112" r:id="rId111" display="http://www.ncbi.nlm.nih.gov/pubmed/27663499"/>
    <hyperlink ref="C113" r:id="rId112" display="http://www.ncbi.nlm.nih.gov/pubmed/29741627"/>
    <hyperlink ref="C114" r:id="rId113" display="http://www.ncbi.nlm.nih.gov/pubmed/30858580"/>
    <hyperlink ref="C115" r:id="rId114" display="http://www.ncbi.nlm.nih.gov/pubmed/28035032"/>
    <hyperlink ref="C116" r:id="rId115" display="http://www.ncbi.nlm.nih.gov/pubmed/29048532"/>
    <hyperlink ref="C117" r:id="rId116" display="http://www.ncbi.nlm.nih.gov/pubmed/27153708"/>
    <hyperlink ref="C118" r:id="rId117" display="http://www.ncbi.nlm.nih.gov/pubmed/27153660"/>
    <hyperlink ref="C119" r:id="rId118" display="http://www.ncbi.nlm.nih.gov/pubmed/30943889"/>
    <hyperlink ref="C120" r:id="rId119" display="http://www.ncbi.nlm.nih.gov/pubmed/29036467"/>
    <hyperlink ref="C121" r:id="rId120" display="http://www.ncbi.nlm.nih.gov/pubmed/31185897"/>
    <hyperlink ref="C122" r:id="rId121" display="http://www.ncbi.nlm.nih.gov/pubmed/30936562"/>
    <hyperlink ref="C123" r:id="rId122" display="http://www.ncbi.nlm.nih.gov/pubmed/29900080"/>
    <hyperlink ref="C124" r:id="rId123" display="http://www.ncbi.nlm.nih.gov/pubmed/30453880"/>
    <hyperlink ref="C125" r:id="rId124" display="http://www.ncbi.nlm.nih.gov/pubmed/27503227"/>
    <hyperlink ref="C126" r:id="rId125" display="http://www.ncbi.nlm.nih.gov/pubmed/30064374"/>
    <hyperlink ref="C127" r:id="rId126" display="http://www.ncbi.nlm.nih.gov/pubmed/28218240"/>
    <hyperlink ref="C128" r:id="rId127" display="http://www.ncbi.nlm.nih.gov/pubmed/26961371"/>
    <hyperlink ref="C129" r:id="rId128" display="http://www.ncbi.nlm.nih.gov/pubmed/27604516"/>
    <hyperlink ref="C130" r:id="rId129" display="http://www.ncbi.nlm.nih.gov/pubmed/31438611"/>
    <hyperlink ref="C131" r:id="rId130" display="http://www.ncbi.nlm.nih.gov/pubmed/28939423"/>
    <hyperlink ref="C132" r:id="rId131" display="http://www.ncbi.nlm.nih.gov/pubmed/30148202"/>
    <hyperlink ref="C133" r:id="rId132" display="http://www.ncbi.nlm.nih.gov/pubmed/31760933"/>
    <hyperlink ref="C134" r:id="rId133" display="http://www.ncbi.nlm.nih.gov/pubmed/32167528"/>
    <hyperlink ref="C135" r:id="rId134" display="http://www.ncbi.nlm.nih.gov/pubmed/28186220"/>
    <hyperlink ref="C136" r:id="rId135" display="http://www.ncbi.nlm.nih.gov/pubmed/31221194"/>
    <hyperlink ref="C137" r:id="rId136" display="http://www.ncbi.nlm.nih.gov/pubmed/26614127"/>
    <hyperlink ref="C138" r:id="rId137" display="http://www.ncbi.nlm.nih.gov/pubmed/26776207"/>
    <hyperlink ref="C139" r:id="rId138" display="http://www.ncbi.nlm.nih.gov/pubmed/30423094"/>
    <hyperlink ref="C140" r:id="rId139" display="http://www.ncbi.nlm.nih.gov/pubmed/30407485"/>
    <hyperlink ref="C141" r:id="rId140" display="http://www.ncbi.nlm.nih.gov/pubmed/31611172"/>
    <hyperlink ref="C142" r:id="rId141" display="http://www.ncbi.nlm.nih.gov/pubmed/27330851"/>
    <hyperlink ref="C143" r:id="rId142" display="http://www.ncbi.nlm.nih.gov/pubmed/27011215"/>
    <hyperlink ref="C144" r:id="rId143" display="http://www.ncbi.nlm.nih.gov/pubmed/27586129"/>
    <hyperlink ref="C145" r:id="rId144" display="http://www.ncbi.nlm.nih.gov/pubmed/29218887"/>
    <hyperlink ref="C146" r:id="rId145" display="http://www.ncbi.nlm.nih.gov/pubmed/26549429"/>
    <hyperlink ref="C147" r:id="rId146" display="http://www.ncbi.nlm.nih.gov/pubmed/27958387"/>
    <hyperlink ref="C148" r:id="rId147" display="http://www.ncbi.nlm.nih.gov/pubmed/31504211"/>
    <hyperlink ref="C149" r:id="rId148" display="http://www.ncbi.nlm.nih.gov/pubmed/28528020"/>
    <hyperlink ref="C150" r:id="rId149" display="http://www.ncbi.nlm.nih.gov/pubmed/29554948"/>
    <hyperlink ref="C151" r:id="rId150" display="http://www.ncbi.nlm.nih.gov/pubmed/31744515"/>
    <hyperlink ref="C152" r:id="rId151" display="http://www.ncbi.nlm.nih.gov/pubmed/29444661"/>
    <hyperlink ref="C153" r:id="rId152" display="http://www.ncbi.nlm.nih.gov/pubmed/31842956"/>
    <hyperlink ref="C154" r:id="rId153" display="http://www.ncbi.nlm.nih.gov/pubmed/30407482"/>
    <hyperlink ref="C155" r:id="rId154" display="http://www.ncbi.nlm.nih.gov/pubmed/31778143"/>
    <hyperlink ref="C156" r:id="rId155" display="http://www.ncbi.nlm.nih.gov/pubmed/31504206"/>
    <hyperlink ref="C157" r:id="rId156" display="http://www.ncbi.nlm.nih.gov/pubmed/28833563"/>
    <hyperlink ref="C158" r:id="rId157" display="http://www.ncbi.nlm.nih.gov/pubmed/27412092"/>
    <hyperlink ref="C159" r:id="rId158" display="http://www.ncbi.nlm.nih.gov/pubmed/27940952"/>
    <hyperlink ref="C160" r:id="rId159" display="http://www.ncbi.nlm.nih.gov/pubmed/31985810"/>
    <hyperlink ref="C161" r:id="rId160" display="http://www.ncbi.nlm.nih.gov/pubmed/26744021"/>
    <hyperlink ref="C162" r:id="rId161" display="http://www.ncbi.nlm.nih.gov/pubmed/27547936"/>
    <hyperlink ref="C163" r:id="rId162" display="http://www.ncbi.nlm.nih.gov/pubmed/28822795"/>
    <hyperlink ref="C164" r:id="rId163" display="http://www.ncbi.nlm.nih.gov/pubmed/27156482"/>
    <hyperlink ref="C165" r:id="rId164" display="http://www.ncbi.nlm.nih.gov/pubmed/27378303"/>
    <hyperlink ref="C166" r:id="rId165" display="http://www.ncbi.nlm.nih.gov/pubmed/32329220"/>
    <hyperlink ref="C167" r:id="rId166" display="http://www.ncbi.nlm.nih.gov/pubmed/28056762"/>
    <hyperlink ref="C168" r:id="rId167" display="http://www.ncbi.nlm.nih.gov/pubmed/29083403"/>
    <hyperlink ref="C169" r:id="rId168" display="http://www.ncbi.nlm.nih.gov/pubmed/28560825"/>
    <hyperlink ref="C170" r:id="rId169" display="http://www.ncbi.nlm.nih.gov/pubmed/28274198"/>
    <hyperlink ref="C171" r:id="rId170" display="http://www.ncbi.nlm.nih.gov/pubmed/27102907"/>
    <hyperlink ref="C172" r:id="rId171" display="http://www.ncbi.nlm.nih.gov/pubmed/28541403"/>
    <hyperlink ref="C173" r:id="rId172" display="http://www.ncbi.nlm.nih.gov/pubmed/29390973"/>
    <hyperlink ref="C174" r:id="rId173" display="http://www.ncbi.nlm.nih.gov/pubmed/28968788"/>
    <hyperlink ref="C175" r:id="rId174" display="http://www.ncbi.nlm.nih.gov/pubmed/29642840"/>
    <hyperlink ref="C176" r:id="rId175" display="http://www.ncbi.nlm.nih.gov/pubmed/27323088"/>
    <hyperlink ref="C177" r:id="rId176" display="http://www.ncbi.nlm.nih.gov/pubmed/28839141"/>
    <hyperlink ref="C178" r:id="rId177" display="http://www.ncbi.nlm.nih.gov/pubmed/28749987"/>
    <hyperlink ref="C179" r:id="rId178" display="http://www.ncbi.nlm.nih.gov/pubmed/27759079"/>
    <hyperlink ref="C180" r:id="rId179" display="http://www.ncbi.nlm.nih.gov/pubmed/28205674"/>
    <hyperlink ref="C181" r:id="rId180" display="http://www.ncbi.nlm.nih.gov/pubmed/32322368"/>
    <hyperlink ref="C182" r:id="rId181" display="http://www.ncbi.nlm.nih.gov/pubmed/28093407"/>
    <hyperlink ref="C183" r:id="rId182" display="http://www.ncbi.nlm.nih.gov/pubmed/28361668"/>
    <hyperlink ref="C184" r:id="rId183" display="http://www.ncbi.nlm.nih.gov/pubmed/28155631"/>
    <hyperlink ref="C185" r:id="rId184" display="http://www.ncbi.nlm.nih.gov/pubmed/29086168"/>
    <hyperlink ref="C186" r:id="rId185" display="http://www.ncbi.nlm.nih.gov/pubmed/28459823"/>
    <hyperlink ref="C187" r:id="rId186" display="http://www.ncbi.nlm.nih.gov/pubmed/28821183"/>
    <hyperlink ref="C188" r:id="rId187" display="http://www.ncbi.nlm.nih.gov/pubmed/29535149"/>
    <hyperlink ref="C189" r:id="rId188" display="http://www.ncbi.nlm.nih.gov/pubmed/30923804"/>
    <hyperlink ref="C190" r:id="rId189" display="http://www.ncbi.nlm.nih.gov/pubmed/31815396"/>
    <hyperlink ref="C191" r:id="rId190" display="http://www.ncbi.nlm.nih.gov/pubmed/27605105"/>
    <hyperlink ref="C192" r:id="rId191" display="http://www.ncbi.nlm.nih.gov/pubmed/30458766"/>
    <hyperlink ref="C193" r:id="rId192" display="http://www.ncbi.nlm.nih.gov/pubmed/28086746"/>
    <hyperlink ref="C194" r:id="rId193" display="http://www.ncbi.nlm.nih.gov/pubmed/31510642"/>
    <hyperlink ref="C195" r:id="rId194" display="http://www.ncbi.nlm.nih.gov/pubmed/29036597"/>
    <hyperlink ref="C196" r:id="rId195" display="http://www.ncbi.nlm.nih.gov/pubmed/32311025"/>
    <hyperlink ref="C197" r:id="rId196" display="http://www.ncbi.nlm.nih.gov/pubmed/31778144"/>
    <hyperlink ref="C198" r:id="rId197" display="http://www.ncbi.nlm.nih.gov/pubmed/29970002"/>
    <hyperlink ref="C199" r:id="rId198" display="http://www.ncbi.nlm.nih.gov/pubmed/29893851"/>
    <hyperlink ref="C200" r:id="rId199" display="http://www.ncbi.nlm.nih.gov/pubmed/27993787"/>
    <hyperlink ref="C201" r:id="rId200" display="http://www.ncbi.nlm.nih.gov/pubmed/28369459"/>
    <hyperlink ref="C202" r:id="rId201" display="http://www.ncbi.nlm.nih.gov/pubmed/28100585"/>
    <hyperlink ref="C203" r:id="rId202" display="http://www.ncbi.nlm.nih.gov/pubmed/27079541"/>
    <hyperlink ref="C204" r:id="rId203" display="http://www.ncbi.nlm.nih.gov/pubmed/26315913"/>
    <hyperlink ref="C205" r:id="rId204" display="http://www.ncbi.nlm.nih.gov/pubmed/29211825"/>
    <hyperlink ref="C206" r:id="rId205" display="http://www.ncbi.nlm.nih.gov/pubmed/30909888"/>
    <hyperlink ref="C207" r:id="rId206" display="http://www.ncbi.nlm.nih.gov/pubmed/28881996"/>
    <hyperlink ref="C208" r:id="rId207" display="http://www.ncbi.nlm.nih.gov/pubmed/31856811"/>
    <hyperlink ref="C209" r:id="rId208" display="http://www.ncbi.nlm.nih.gov/pubmed/29523083"/>
    <hyperlink ref="C210" r:id="rId209" display="http://www.ncbi.nlm.nih.gov/pubmed/29554207"/>
    <hyperlink ref="C211" r:id="rId210" display="http://www.ncbi.nlm.nih.gov/pubmed/31790154"/>
    <hyperlink ref="C212" r:id="rId211" display="http://www.ncbi.nlm.nih.gov/pubmed/27307617"/>
    <hyperlink ref="C213" r:id="rId212" display="http://www.ncbi.nlm.nih.gov/pubmed/27000067"/>
    <hyperlink ref="C214" r:id="rId213" display="http://www.ncbi.nlm.nih.gov/pubmed/28204566"/>
    <hyperlink ref="C215" r:id="rId214" display="http://www.ncbi.nlm.nih.gov/pubmed/27812418"/>
    <hyperlink ref="C216" r:id="rId215" display="http://www.ncbi.nlm.nih.gov/pubmed/26753519"/>
    <hyperlink ref="C217" r:id="rId216" display="http://www.ncbi.nlm.nih.gov/pubmed/28873962"/>
    <hyperlink ref="C218" r:id="rId217" display="http://www.ncbi.nlm.nih.gov/pubmed/28786362"/>
    <hyperlink ref="C219" r:id="rId218" display="http://www.ncbi.nlm.nih.gov/pubmed/29769015"/>
    <hyperlink ref="C220" r:id="rId219" display="http://www.ncbi.nlm.nih.gov/pubmed/31159721"/>
    <hyperlink ref="C221" r:id="rId220" display="http://www.ncbi.nlm.nih.gov/pubmed/31727128"/>
    <hyperlink ref="C222" r:id="rId221" display="http://www.ncbi.nlm.nih.gov/pubmed/28049408"/>
    <hyperlink ref="C223" r:id="rId222" display="http://www.ncbi.nlm.nih.gov/pubmed/27663496"/>
    <hyperlink ref="C224" r:id="rId223" display="http://www.ncbi.nlm.nih.gov/pubmed/29367590"/>
    <hyperlink ref="C225" r:id="rId224" display="http://www.ncbi.nlm.nih.gov/pubmed/28910776"/>
    <hyperlink ref="C226" r:id="rId225" display="http://www.ncbi.nlm.nih.gov/pubmed/26515532"/>
    <hyperlink ref="C227" r:id="rId226" display="http://www.ncbi.nlm.nih.gov/pubmed/31077131"/>
    <hyperlink ref="C228" r:id="rId227" display="http://www.ncbi.nlm.nih.gov/pubmed/26589995"/>
    <hyperlink ref="C229" r:id="rId228" display="http://www.ncbi.nlm.nih.gov/pubmed/29126180"/>
    <hyperlink ref="C230" r:id="rId229" display="http://www.ncbi.nlm.nih.gov/pubmed/31481971"/>
    <hyperlink ref="C231" r:id="rId230" display="http://www.ncbi.nlm.nih.gov/pubmed/26894997"/>
    <hyperlink ref="C232" r:id="rId231" display="http://www.ncbi.nlm.nih.gov/pubmed/26558345"/>
    <hyperlink ref="C233" r:id="rId232" display="http://www.ncbi.nlm.nih.gov/pubmed/29673316"/>
    <hyperlink ref="C234" r:id="rId233" display="http://www.ncbi.nlm.nih.gov/pubmed/30598087"/>
    <hyperlink ref="C235" r:id="rId234" display="http://www.ncbi.nlm.nih.gov/pubmed/31694538"/>
    <hyperlink ref="C236" r:id="rId235" display="http://www.ncbi.nlm.nih.gov/pubmed/27043882"/>
    <hyperlink ref="C237" r:id="rId236" display="http://www.ncbi.nlm.nih.gov/pubmed/28334228"/>
    <hyperlink ref="C238" r:id="rId237" display="http://www.ncbi.nlm.nih.gov/pubmed/29618097"/>
    <hyperlink ref="C239" r:id="rId238" display="http://www.ncbi.nlm.nih.gov/pubmed/29547902"/>
    <hyperlink ref="C240" r:id="rId239" display="http://www.ncbi.nlm.nih.gov/pubmed/27454115"/>
    <hyperlink ref="C241" r:id="rId240" display="http://www.ncbi.nlm.nih.gov/pubmed/27377322"/>
    <hyperlink ref="C242" r:id="rId241" display="http://www.ncbi.nlm.nih.gov/pubmed/31772173"/>
    <hyperlink ref="C243" r:id="rId242" display="http://www.ncbi.nlm.nih.gov/pubmed/26545922"/>
    <hyperlink ref="C244" r:id="rId243" display="http://www.ncbi.nlm.nih.gov/pubmed/27168761"/>
    <hyperlink ref="C245" r:id="rId244" display="http://www.ncbi.nlm.nih.gov/pubmed/27896983"/>
    <hyperlink ref="C246" r:id="rId245" display="http://www.ncbi.nlm.nih.gov/pubmed/29373581"/>
    <hyperlink ref="C247" r:id="rId246" display="http://www.ncbi.nlm.nih.gov/pubmed/31510677"/>
    <hyperlink ref="C248" r:id="rId247" display="http://www.ncbi.nlm.nih.gov/pubmed/29912280"/>
    <hyperlink ref="C249" r:id="rId248" display="http://www.ncbi.nlm.nih.gov/pubmed/27153653"/>
    <hyperlink ref="C250" r:id="rId249" display="http://www.ncbi.nlm.nih.gov/pubmed/28253853"/>
    <hyperlink ref="C251" r:id="rId250" display="http://www.ncbi.nlm.nih.gov/pubmed/31504187"/>
    <hyperlink ref="C252" r:id="rId251" display="http://www.ncbi.nlm.nih.gov/pubmed/27646134"/>
    <hyperlink ref="C253" r:id="rId252" display="http://www.ncbi.nlm.nih.gov/pubmed/29081686"/>
    <hyperlink ref="C254" r:id="rId253" display="http://www.ncbi.nlm.nih.gov/pubmed/28525573"/>
    <hyperlink ref="C255" r:id="rId254" display="http://www.ncbi.nlm.nih.gov/pubmed/29511353"/>
    <hyperlink ref="C256" r:id="rId255" display="http://www.ncbi.nlm.nih.gov/pubmed/27002637"/>
    <hyperlink ref="C257" r:id="rId256" display="http://www.ncbi.nlm.nih.gov/pubmed/30485757"/>
    <hyperlink ref="C258" r:id="rId257" display="http://www.ncbi.nlm.nih.gov/pubmed/30999845"/>
    <hyperlink ref="C259" r:id="rId258" display="http://www.ncbi.nlm.nih.gov/pubmed/28231760"/>
    <hyperlink ref="C260" r:id="rId259" display="http://www.ncbi.nlm.nih.gov/pubmed/31799609"/>
    <hyperlink ref="C261" r:id="rId260" display="http://www.ncbi.nlm.nih.gov/pubmed/29072142"/>
    <hyperlink ref="C262" r:id="rId261" display="http://www.ncbi.nlm.nih.gov/pubmed/30180801"/>
    <hyperlink ref="C263" r:id="rId262" display="http://www.ncbi.nlm.nih.gov/pubmed/31208325"/>
    <hyperlink ref="C264" r:id="rId263" display="http://www.ncbi.nlm.nih.gov/pubmed/30526492"/>
    <hyperlink ref="C265" r:id="rId264" display="http://www.ncbi.nlm.nih.gov/pubmed/28802713"/>
    <hyperlink ref="C266" r:id="rId265" display="http://www.ncbi.nlm.nih.gov/pubmed/28605450"/>
    <hyperlink ref="C267" r:id="rId266" display="http://www.ncbi.nlm.nih.gov/pubmed/28883909"/>
    <hyperlink ref="C268" r:id="rId267" display="http://www.ncbi.nlm.nih.gov/pubmed/31734873"/>
    <hyperlink ref="C269" r:id="rId268" display="http://www.ncbi.nlm.nih.gov/pubmed/28742071"/>
    <hyperlink ref="C270" r:id="rId269" display="http://www.ncbi.nlm.nih.gov/pubmed/31125057"/>
    <hyperlink ref="C271" r:id="rId270" display="http://www.ncbi.nlm.nih.gov/pubmed/31510668"/>
    <hyperlink ref="C272" r:id="rId271" display="http://www.ncbi.nlm.nih.gov/pubmed/28984186"/>
    <hyperlink ref="C273" r:id="rId272" display="http://www.ncbi.nlm.nih.gov/pubmed/28104629"/>
    <hyperlink ref="C274" r:id="rId273" display="http://www.ncbi.nlm.nih.gov/pubmed/29949969"/>
    <hyperlink ref="C275" r:id="rId274" display="http://www.ncbi.nlm.nih.gov/pubmed/29036588"/>
    <hyperlink ref="C276" r:id="rId275" display="http://www.ncbi.nlm.nih.gov/pubmed/28158639"/>
    <hyperlink ref="C277" r:id="rId276" display="http://www.ncbi.nlm.nih.gov/pubmed/31881822"/>
    <hyperlink ref="C278" r:id="rId277" display="http://www.ncbi.nlm.nih.gov/pubmed/31842943"/>
    <hyperlink ref="C279" r:id="rId278" display="http://www.ncbi.nlm.nih.gov/pubmed/27612449"/>
    <hyperlink ref="C280" r:id="rId279" display="http://www.ncbi.nlm.nih.gov/pubmed/28099457"/>
    <hyperlink ref="C281" r:id="rId280" display="http://www.ncbi.nlm.nih.gov/pubmed/29588360"/>
    <hyperlink ref="C282" r:id="rId281" display="http://www.ncbi.nlm.nih.gov/pubmed/30463619"/>
    <hyperlink ref="C283" r:id="rId282" display="http://www.ncbi.nlm.nih.gov/pubmed/27069806"/>
    <hyperlink ref="C284" r:id="rId283" display="http://www.ncbi.nlm.nih.gov/pubmed/29953874"/>
    <hyperlink ref="C285" r:id="rId284" display="http://www.ncbi.nlm.nih.gov/pubmed/31510652"/>
    <hyperlink ref="C286" r:id="rId285" display="http://www.ncbi.nlm.nih.gov/pubmed/30295745"/>
    <hyperlink ref="C287" r:id="rId286" display="http://www.ncbi.nlm.nih.gov/pubmed/31615395"/>
    <hyperlink ref="C288" r:id="rId287" display="http://www.ncbi.nlm.nih.gov/pubmed/30052763"/>
    <hyperlink ref="C289" r:id="rId288" display="http://www.ncbi.nlm.nih.gov/pubmed/29040406"/>
    <hyperlink ref="C290" r:id="rId289" display="http://www.ncbi.nlm.nih.gov/pubmed/27667793"/>
    <hyperlink ref="C291" r:id="rId290" display="http://www.ncbi.nlm.nih.gov/pubmed/30010718"/>
    <hyperlink ref="C292" r:id="rId291" display="http://www.ncbi.nlm.nih.gov/pubmed/27466624"/>
    <hyperlink ref="C293" r:id="rId292" display="http://www.ncbi.nlm.nih.gov/pubmed/30423059"/>
    <hyperlink ref="C294" r:id="rId293" display="http://www.ncbi.nlm.nih.gov/pubmed/25700475"/>
    <hyperlink ref="C295" r:id="rId294" display="http://www.ncbi.nlm.nih.gov/pubmed/27587667"/>
    <hyperlink ref="C296" r:id="rId295" display="http://www.ncbi.nlm.nih.gov/pubmed/29342247"/>
    <hyperlink ref="C297" r:id="rId296" display="http://www.ncbi.nlm.nih.gov/pubmed/26821913"/>
    <hyperlink ref="C298" r:id="rId297" display="http://www.ncbi.nlm.nih.gov/pubmed/31391098"/>
    <hyperlink ref="C299" r:id="rId298" display="http://www.ncbi.nlm.nih.gov/pubmed/28061749"/>
    <hyperlink ref="C300" r:id="rId299" display="http://www.ncbi.nlm.nih.gov/pubmed/30089465"/>
    <hyperlink ref="C301" r:id="rId300" display="http://www.ncbi.nlm.nih.gov/pubmed/32256504"/>
    <hyperlink ref="C302" r:id="rId301" display="http://www.ncbi.nlm.nih.gov/pubmed/28274174"/>
    <hyperlink ref="C303" r:id="rId302" display="http://www.ncbi.nlm.nih.gov/pubmed/27229683"/>
    <hyperlink ref="C304" r:id="rId303" display="http://www.ncbi.nlm.nih.gov/pubmed/28379292"/>
    <hyperlink ref="C305" r:id="rId304" display="http://www.ncbi.nlm.nih.gov/pubmed/27009141"/>
    <hyperlink ref="C306" r:id="rId305" display="http://www.ncbi.nlm.nih.gov/pubmed/27374056"/>
    <hyperlink ref="C307" r:id="rId306" display="http://www.ncbi.nlm.nih.gov/pubmed/28646868"/>
    <hyperlink ref="C308" r:id="rId307" display="http://www.ncbi.nlm.nih.gov/pubmed/30717661"/>
    <hyperlink ref="C309" r:id="rId308" display="http://www.ncbi.nlm.nih.gov/pubmed/27161244"/>
    <hyperlink ref="C310" r:id="rId309" display="http://www.ncbi.nlm.nih.gov/pubmed/31874647"/>
    <hyperlink ref="C311" r:id="rId310" display="http://www.ncbi.nlm.nih.gov/pubmed/30059508"/>
    <hyperlink ref="C312" r:id="rId311" display="http://www.ncbi.nlm.nih.gov/pubmed/26864345"/>
    <hyperlink ref="C313" r:id="rId312" display="http://www.ncbi.nlm.nih.gov/pubmed/31397839"/>
    <hyperlink ref="C314" r:id="rId313" display="http://www.ncbi.nlm.nih.gov/pubmed/27812942"/>
    <hyperlink ref="C315" r:id="rId314" display="http://www.ncbi.nlm.nih.gov/pubmed/29807544"/>
    <hyperlink ref="C316" r:id="rId315" display="http://www.ncbi.nlm.nih.gov/pubmed/29422526"/>
    <hyperlink ref="C317" r:id="rId316" display="http://www.ncbi.nlm.nih.gov/pubmed/29194476"/>
    <hyperlink ref="C318" r:id="rId317" display="http://www.ncbi.nlm.nih.gov/pubmed/31113356"/>
    <hyperlink ref="C319" r:id="rId318" display="http://www.ncbi.nlm.nih.gov/pubmed/26921234"/>
    <hyperlink ref="C320" r:id="rId319" display="http://www.ncbi.nlm.nih.gov/pubmed/26403255"/>
    <hyperlink ref="C321" r:id="rId320" display="http://www.ncbi.nlm.nih.gov/pubmed/31362713"/>
    <hyperlink ref="C322" r:id="rId321" display="http://www.ncbi.nlm.nih.gov/pubmed/30624602"/>
    <hyperlink ref="C323" r:id="rId322" display="http://www.ncbi.nlm.nih.gov/pubmed/28334140"/>
    <hyperlink ref="C324" r:id="rId323" display="http://www.ncbi.nlm.nih.gov/pubmed/31500583"/>
    <hyperlink ref="C325" r:id="rId324" display="http://www.ncbi.nlm.nih.gov/pubmed/30137508"/>
    <hyperlink ref="C326" r:id="rId325" display="http://www.ncbi.nlm.nih.gov/pubmed/31424552"/>
    <hyperlink ref="C327" r:id="rId326" display="http://www.ncbi.nlm.nih.gov/pubmed/30036699"/>
    <hyperlink ref="C328" r:id="rId327" display="http://www.ncbi.nlm.nih.gov/pubmed/28819626"/>
    <hyperlink ref="C329" r:id="rId328" display="http://www.ncbi.nlm.nih.gov/pubmed/26870323"/>
    <hyperlink ref="C330" r:id="rId329" display="http://www.ncbi.nlm.nih.gov/pubmed/28065918"/>
    <hyperlink ref="C331" r:id="rId330" display="http://www.ncbi.nlm.nih.gov/pubmed/28778149"/>
    <hyperlink ref="C332" r:id="rId331" display="http://www.ncbi.nlm.nih.gov/pubmed/26519410"/>
    <hyperlink ref="C333" r:id="rId332" display="http://www.ncbi.nlm.nih.gov/pubmed/26382197"/>
    <hyperlink ref="C334" r:id="rId333" display="http://www.ncbi.nlm.nih.gov/pubmed/27283950"/>
    <hyperlink ref="C335" r:id="rId334" display="http://www.ncbi.nlm.nih.gov/pubmed/27378300"/>
    <hyperlink ref="C336" r:id="rId335" display="http://www.ncbi.nlm.nih.gov/pubmed/30086146"/>
    <hyperlink ref="C337" r:id="rId336" display="http://www.ncbi.nlm.nih.gov/pubmed/28087515"/>
    <hyperlink ref="C338" r:id="rId337" display="http://www.ncbi.nlm.nih.gov/pubmed/31146685"/>
    <hyperlink ref="C339" r:id="rId338" display="http://www.ncbi.nlm.nih.gov/pubmed/26831696"/>
    <hyperlink ref="C340" r:id="rId339" display="http://www.ncbi.nlm.nih.gov/pubmed/30092359"/>
    <hyperlink ref="C341" r:id="rId340" display="http://www.ncbi.nlm.nih.gov/pubmed/31133762"/>
    <hyperlink ref="C342" r:id="rId341" display="http://www.ncbi.nlm.nih.gov/pubmed/31278682"/>
    <hyperlink ref="C343" r:id="rId342" display="http://www.ncbi.nlm.nih.gov/pubmed/31167639"/>
    <hyperlink ref="C344" r:id="rId343" display="http://www.ncbi.nlm.nih.gov/pubmed/31349684"/>
    <hyperlink ref="C345" r:id="rId344" display="http://www.ncbi.nlm.nih.gov/pubmed/32280365"/>
    <hyperlink ref="C346" r:id="rId345" display="http://www.ncbi.nlm.nih.gov/pubmed/27485445"/>
    <hyperlink ref="C347" r:id="rId346" display="http://www.ncbi.nlm.nih.gov/pubmed/29439649"/>
    <hyperlink ref="C348" r:id="rId347" display="http://www.ncbi.nlm.nih.gov/pubmed/28361696"/>
    <hyperlink ref="C349" r:id="rId348" display="http://www.ncbi.nlm.nih.gov/pubmed/28392341"/>
    <hyperlink ref="C350" r:id="rId349" display="http://www.ncbi.nlm.nih.gov/pubmed/32183707"/>
    <hyperlink ref="C351" r:id="rId350" display="http://www.ncbi.nlm.nih.gov/pubmed/31378808"/>
    <hyperlink ref="C352" r:id="rId351" display="http://www.ncbi.nlm.nih.gov/pubmed/32138998"/>
    <hyperlink ref="C353" r:id="rId352" display="http://www.ncbi.nlm.nih.gov/pubmed/30994891"/>
    <hyperlink ref="C354" r:id="rId353" display="http://www.ncbi.nlm.nih.gov/pubmed/29244015"/>
    <hyperlink ref="C355" r:id="rId354" display="http://www.ncbi.nlm.nih.gov/pubmed/27485443"/>
    <hyperlink ref="C356" r:id="rId355" display="http://www.ncbi.nlm.nih.gov/pubmed/26930691"/>
    <hyperlink ref="C357" r:id="rId356" display="http://www.ncbi.nlm.nih.gov/pubmed/30860569"/>
    <hyperlink ref="C358" r:id="rId357" display="http://www.ncbi.nlm.nih.gov/pubmed/28122610"/>
    <hyperlink ref="C359" r:id="rId358" display="http://www.ncbi.nlm.nih.gov/pubmed/29182778"/>
    <hyperlink ref="C360" r:id="rId359" display="http://www.ncbi.nlm.nih.gov/pubmed/29072146"/>
    <hyperlink ref="C361" r:id="rId360" display="http://www.ncbi.nlm.nih.gov/pubmed/30816929"/>
    <hyperlink ref="C362" r:id="rId361" display="http://www.ncbi.nlm.nih.gov/pubmed/30418034"/>
    <hyperlink ref="C363" r:id="rId362" display="http://www.ncbi.nlm.nih.gov/pubmed/28435440"/>
    <hyperlink ref="C364" r:id="rId363" display="http://www.ncbi.nlm.nih.gov/pubmed/29281959"/>
    <hyperlink ref="C365" r:id="rId364" display="http://www.ncbi.nlm.nih.gov/pubmed/27069250"/>
    <hyperlink ref="C366" r:id="rId365" display="http://www.ncbi.nlm.nih.gov/pubmed/27189547"/>
    <hyperlink ref="C367" r:id="rId366" display="http://www.ncbi.nlm.nih.gov/pubmed/30643257"/>
    <hyperlink ref="C368" r:id="rId367" display="http://www.ncbi.nlm.nih.gov/pubmed/29035570"/>
    <hyperlink ref="C369" r:id="rId368" display="http://www.ncbi.nlm.nih.gov/pubmed/28582480"/>
    <hyperlink ref="C370" r:id="rId369" display="http://www.ncbi.nlm.nih.gov/pubmed/29490610"/>
    <hyperlink ref="C371" r:id="rId370" display="http://www.ncbi.nlm.nih.gov/pubmed/28361688"/>
    <hyperlink ref="C372" r:id="rId371" display="http://www.ncbi.nlm.nih.gov/pubmed/28315633"/>
    <hyperlink ref="C373" r:id="rId372" display="http://www.ncbi.nlm.nih.gov/pubmed/26845461"/>
    <hyperlink ref="C374" r:id="rId373" display="http://www.ncbi.nlm.nih.gov/pubmed/28911123"/>
    <hyperlink ref="C375" r:id="rId374" display="http://www.ncbi.nlm.nih.gov/pubmed/29346504"/>
    <hyperlink ref="C376" r:id="rId375" display="http://www.ncbi.nlm.nih.gov/pubmed/29220491"/>
    <hyperlink ref="C377" r:id="rId376" display="http://www.ncbi.nlm.nih.gov/pubmed/27170037"/>
    <hyperlink ref="C378" r:id="rId377" display="http://www.ncbi.nlm.nih.gov/pubmed/29993839"/>
    <hyperlink ref="C379" r:id="rId378" display="http://www.ncbi.nlm.nih.gov/pubmed/31345254"/>
    <hyperlink ref="C380" r:id="rId379" display="http://www.ncbi.nlm.nih.gov/pubmed/30400818"/>
    <hyperlink ref="C381" r:id="rId380" display="http://www.ncbi.nlm.nih.gov/pubmed/30534555"/>
    <hyperlink ref="C382" r:id="rId381" display="http://www.ncbi.nlm.nih.gov/pubmed/31711268"/>
    <hyperlink ref="C383" r:id="rId382" display="http://www.ncbi.nlm.nih.gov/pubmed/27556417"/>
    <hyperlink ref="C384" r:id="rId383" display="http://www.ncbi.nlm.nih.gov/pubmed/27034376"/>
    <hyperlink ref="C385" r:id="rId384" display="http://www.ncbi.nlm.nih.gov/pubmed/28775309"/>
    <hyperlink ref="C386" r:id="rId385" display="http://www.ncbi.nlm.nih.gov/pubmed/27884206"/>
    <hyperlink ref="C387" r:id="rId386" display="http://www.ncbi.nlm.nih.gov/pubmed/28438122"/>
    <hyperlink ref="C388" r:id="rId387" display="http://www.ncbi.nlm.nih.gov/pubmed/30408027"/>
    <hyperlink ref="C389" r:id="rId388" display="http://www.ncbi.nlm.nih.gov/pubmed/30993316"/>
    <hyperlink ref="C390" r:id="rId389" display="http://www.ncbi.nlm.nih.gov/pubmed/29186284"/>
    <hyperlink ref="C391" r:id="rId390" display="http://www.ncbi.nlm.nih.gov/pubmed/28961789"/>
    <hyperlink ref="C392" r:id="rId391" display="http://www.ncbi.nlm.nih.gov/pubmed/29618752"/>
    <hyperlink ref="C393" r:id="rId392" display="http://www.ncbi.nlm.nih.gov/pubmed/30627489"/>
    <hyperlink ref="C394" r:id="rId393" display="http://www.ncbi.nlm.nih.gov/pubmed/26883044"/>
    <hyperlink ref="C395" r:id="rId394" display="http://www.ncbi.nlm.nih.gov/pubmed/31435154"/>
    <hyperlink ref="C396" r:id="rId395" display="http://www.ncbi.nlm.nih.gov/pubmed/28092573"/>
    <hyperlink ref="C397" r:id="rId396" display="http://www.ncbi.nlm.nih.gov/pubmed/31265154"/>
    <hyperlink ref="C398" r:id="rId397" display="http://www.ncbi.nlm.nih.gov/pubmed/31661016"/>
    <hyperlink ref="C399" r:id="rId398" display="http://www.ncbi.nlm.nih.gov/pubmed/29621252"/>
    <hyperlink ref="C400" r:id="rId399" display="http://www.ncbi.nlm.nih.gov/pubmed/27559152"/>
    <hyperlink ref="C401" r:id="rId400" display="http://www.ncbi.nlm.nih.gov/pubmed/29876807"/>
    <hyperlink ref="C402" r:id="rId401" display="http://www.ncbi.nlm.nih.gov/pubmed/28293632"/>
    <hyperlink ref="C403" r:id="rId402" display="http://www.ncbi.nlm.nih.gov/pubmed/30281475"/>
    <hyperlink ref="C404" r:id="rId403" display="http://www.ncbi.nlm.nih.gov/pubmed/30102374"/>
    <hyperlink ref="C405" r:id="rId404" display="http://www.ncbi.nlm.nih.gov/pubmed/27008021"/>
    <hyperlink ref="C406" r:id="rId405" display="http://www.ncbi.nlm.nih.gov/pubmed/27115637"/>
    <hyperlink ref="C407" r:id="rId406" display="http://www.ncbi.nlm.nih.gov/pubmed/32296615"/>
    <hyperlink ref="C408" r:id="rId407" display="http://www.ncbi.nlm.nih.gov/pubmed/30471906"/>
    <hyperlink ref="C409" r:id="rId408" display="http://www.ncbi.nlm.nih.gov/pubmed/30483597"/>
    <hyperlink ref="C410" r:id="rId409" display="http://www.ncbi.nlm.nih.gov/pubmed/29677992"/>
    <hyperlink ref="C411" r:id="rId410" display="http://www.ncbi.nlm.nih.gov/pubmed/29095700"/>
    <hyperlink ref="C412" r:id="rId411" display="http://www.ncbi.nlm.nih.gov/pubmed/27531103"/>
    <hyperlink ref="C413" r:id="rId412" display="http://www.ncbi.nlm.nih.gov/pubmed/31510649"/>
    <hyperlink ref="C414" r:id="rId413" display="http://www.ncbi.nlm.nih.gov/pubmed/31873730"/>
    <hyperlink ref="C415" r:id="rId414" display="http://www.ncbi.nlm.nih.gov/pubmed/30122171"/>
    <hyperlink ref="C416" r:id="rId415" display="http://www.ncbi.nlm.nih.gov/pubmed/30189838"/>
    <hyperlink ref="C417" r:id="rId416" display="http://www.ncbi.nlm.nih.gov/pubmed/31510681"/>
    <hyperlink ref="C418" r:id="rId417" display="http://www.ncbi.nlm.nih.gov/pubmed/29485993"/>
    <hyperlink ref="C419" r:id="rId418" display="http://www.ncbi.nlm.nih.gov/pubmed/29444237"/>
    <hyperlink ref="C420" r:id="rId419" display="http://www.ncbi.nlm.nih.gov/pubmed/28453624"/>
    <hyperlink ref="C421" r:id="rId420" display="http://www.ncbi.nlm.nih.gov/pubmed/30521000"/>
    <hyperlink ref="C422" r:id="rId421" display="http://www.ncbi.nlm.nih.gov/pubmed/30445566"/>
    <hyperlink ref="C423" r:id="rId422" display="http://www.ncbi.nlm.nih.gov/pubmed/27659450"/>
    <hyperlink ref="C424" r:id="rId423" display="http://www.ncbi.nlm.nih.gov/pubmed/30657860"/>
    <hyperlink ref="C425" r:id="rId424" display="http://www.ncbi.nlm.nih.gov/pubmed/30552369"/>
    <hyperlink ref="C426" r:id="rId425" display="http://www.ncbi.nlm.nih.gov/pubmed/28513253"/>
    <hyperlink ref="C427" r:id="rId426" display="http://www.ncbi.nlm.nih.gov/pubmed/28253908"/>
    <hyperlink ref="C428" r:id="rId427" display="http://www.ncbi.nlm.nih.gov/pubmed/28114351"/>
    <hyperlink ref="C429" r:id="rId428" display="http://www.ncbi.nlm.nih.gov/pubmed/28155629"/>
    <hyperlink ref="C430" r:id="rId429" display="http://www.ncbi.nlm.nih.gov/pubmed/28443186"/>
    <hyperlink ref="C431" r:id="rId430" display="http://www.ncbi.nlm.nih.gov/pubmed/30100085"/>
    <hyperlink ref="C432" r:id="rId431" display="http://www.ncbi.nlm.nih.gov/pubmed/30577747"/>
    <hyperlink ref="C433" r:id="rId432" display="http://www.ncbi.nlm.nih.gov/pubmed/28498906"/>
    <hyperlink ref="C434" r:id="rId433" display="http://www.ncbi.nlm.nih.gov/pubmed/28541215"/>
    <hyperlink ref="C435" r:id="rId434" display="http://www.ncbi.nlm.nih.gov/pubmed/28693474"/>
    <hyperlink ref="C436" r:id="rId435" display="http://www.ncbi.nlm.nih.gov/pubmed/30848784"/>
    <hyperlink ref="C437" r:id="rId436" display="http://www.ncbi.nlm.nih.gov/pubmed/27794555"/>
    <hyperlink ref="C438" r:id="rId437" display="http://www.ncbi.nlm.nih.gov/pubmed/27256312"/>
    <hyperlink ref="C439" r:id="rId438" display="http://www.ncbi.nlm.nih.gov/pubmed/29659582"/>
    <hyperlink ref="C440" r:id="rId439" display="http://www.ncbi.nlm.nih.gov/pubmed/28049411"/>
    <hyperlink ref="C441" r:id="rId440" display="http://www.ncbi.nlm.nih.gov/pubmed/28873954"/>
    <hyperlink ref="C442" r:id="rId441" display="http://www.ncbi.nlm.nih.gov/pubmed/30999943"/>
    <hyperlink ref="C443" r:id="rId442" display="http://www.ncbi.nlm.nih.gov/pubmed/31004147"/>
    <hyperlink ref="C444" r:id="rId443" display="http://www.ncbi.nlm.nih.gov/pubmed/32245072"/>
    <hyperlink ref="C445" r:id="rId444" display="http://www.ncbi.nlm.nih.gov/pubmed/31278666"/>
    <hyperlink ref="C446" r:id="rId445" display="http://www.ncbi.nlm.nih.gov/pubmed/30742610"/>
    <hyperlink ref="C447" r:id="rId446" display="http://www.ncbi.nlm.nih.gov/pubmed/29945233"/>
    <hyperlink ref="C448" r:id="rId447" display="http://www.ncbi.nlm.nih.gov/pubmed/30649204"/>
    <hyperlink ref="C449" r:id="rId448" display="http://www.ncbi.nlm.nih.gov/pubmed/31600218"/>
    <hyperlink ref="C450" r:id="rId449" display="http://www.ncbi.nlm.nih.gov/pubmed/30020412"/>
    <hyperlink ref="C451" r:id="rId450" display="http://www.ncbi.nlm.nih.gov/pubmed/29506177"/>
    <hyperlink ref="C452" r:id="rId451" display="http://www.ncbi.nlm.nih.gov/pubmed/29747076"/>
    <hyperlink ref="C453" r:id="rId452" display="http://www.ncbi.nlm.nih.gov/pubmed/26568628"/>
    <hyperlink ref="C454" r:id="rId453" display="http://www.ncbi.nlm.nih.gov/pubmed/27770783"/>
    <hyperlink ref="C455" r:id="rId454" display="http://www.ncbi.nlm.nih.gov/pubmed/29800571"/>
    <hyperlink ref="C456" r:id="rId455" display="http://www.ncbi.nlm.nih.gov/pubmed/27612635"/>
    <hyperlink ref="C457" r:id="rId456" display="http://www.ncbi.nlm.nih.gov/pubmed/32334508"/>
    <hyperlink ref="C458" r:id="rId457" display="http://www.ncbi.nlm.nih.gov/pubmed/31613774"/>
    <hyperlink ref="C459" r:id="rId458" display="http://www.ncbi.nlm.nih.gov/pubmed/29931282"/>
    <hyperlink ref="C460" r:id="rId459" display="http://www.ncbi.nlm.nih.gov/pubmed/31440213"/>
    <hyperlink ref="C461" r:id="rId460" display="http://www.ncbi.nlm.nih.gov/pubmed/30305021"/>
    <hyperlink ref="C462" r:id="rId461" display="http://www.ncbi.nlm.nih.gov/pubmed/27896730"/>
    <hyperlink ref="C463" r:id="rId462" display="http://www.ncbi.nlm.nih.gov/pubmed/29994355"/>
    <hyperlink ref="C464" r:id="rId463" display="http://www.ncbi.nlm.nih.gov/pubmed/31740918"/>
    <hyperlink ref="C465" r:id="rId464" display="http://www.ncbi.nlm.nih.gov/pubmed/28056767"/>
    <hyperlink ref="C466" r:id="rId465" display="http://www.ncbi.nlm.nih.gov/pubmed/28410574"/>
    <hyperlink ref="C467" r:id="rId466" display="http://www.ncbi.nlm.nih.gov/pubmed/26852142"/>
    <hyperlink ref="C468" r:id="rId467" display="http://www.ncbi.nlm.nih.gov/pubmed/27454357"/>
    <hyperlink ref="C469" r:id="rId468" display="http://www.ncbi.nlm.nih.gov/pubmed/28637275"/>
    <hyperlink ref="C470" r:id="rId469" display="http://www.ncbi.nlm.nih.gov/pubmed/28883548"/>
    <hyperlink ref="C471" r:id="rId470" display="http://www.ncbi.nlm.nih.gov/pubmed/28172557"/>
    <hyperlink ref="C472" r:id="rId471" display="http://www.ncbi.nlm.nih.gov/pubmed/29614954"/>
    <hyperlink ref="C473" r:id="rId472" display="http://www.ncbi.nlm.nih.gov/pubmed/31601178"/>
    <hyperlink ref="C474" r:id="rId473" display="http://www.ncbi.nlm.nih.gov/pubmed/32290857"/>
    <hyperlink ref="C475" r:id="rId474" display="http://www.ncbi.nlm.nih.gov/pubmed/27760567"/>
    <hyperlink ref="C476" r:id="rId475" display="http://www.ncbi.nlm.nih.gov/pubmed/32024475"/>
    <hyperlink ref="C477" r:id="rId476" display="http://www.ncbi.nlm.nih.gov/pubmed/28957500"/>
    <hyperlink ref="C478" r:id="rId477" display="http://www.ncbi.nlm.nih.gov/pubmed/28065898"/>
    <hyperlink ref="C479" r:id="rId478" display="http://www.ncbi.nlm.nih.gov/pubmed/31186302"/>
    <hyperlink ref="C480" r:id="rId479" display="http://www.ncbi.nlm.nih.gov/pubmed/28130230"/>
    <hyperlink ref="C481" r:id="rId480" display="http://www.ncbi.nlm.nih.gov/pubmed/27480613"/>
    <hyperlink ref="C482" r:id="rId481" display="http://www.ncbi.nlm.nih.gov/pubmed/31097148"/>
    <hyperlink ref="C483" r:id="rId482" display="http://www.ncbi.nlm.nih.gov/pubmed/31089679"/>
    <hyperlink ref="C484" r:id="rId483" display="http://www.ncbi.nlm.nih.gov/pubmed/29852994"/>
    <hyperlink ref="C485" r:id="rId484" display="http://www.ncbi.nlm.nih.gov/pubmed/29563514"/>
    <hyperlink ref="C486" r:id="rId485" display="http://www.ncbi.nlm.nih.gov/pubmed/30168903"/>
    <hyperlink ref="C487" r:id="rId486" display="http://www.ncbi.nlm.nih.gov/pubmed/31639049"/>
    <hyperlink ref="C488" r:id="rId487" display="http://www.ncbi.nlm.nih.gov/pubmed/27836983"/>
    <hyperlink ref="C489" r:id="rId488" display="http://www.ncbi.nlm.nih.gov/pubmed/30590415"/>
    <hyperlink ref="C490" r:id="rId489" display="http://www.ncbi.nlm.nih.gov/pubmed/32196066"/>
    <hyperlink ref="C491" r:id="rId490" display="http://www.ncbi.nlm.nih.gov/pubmed/31801633"/>
    <hyperlink ref="C492" r:id="rId491" display="http://www.ncbi.nlm.nih.gov/pubmed/27107712"/>
    <hyperlink ref="C493" r:id="rId492" display="http://www.ncbi.nlm.nih.gov/pubmed/27809781"/>
    <hyperlink ref="C494" r:id="rId493" display="http://www.ncbi.nlm.nih.gov/pubmed/29060748"/>
    <hyperlink ref="C495" r:id="rId494" display="http://www.ncbi.nlm.nih.gov/pubmed/32029882"/>
    <hyperlink ref="C496" r:id="rId495" display="http://www.ncbi.nlm.nih.gov/pubmed/31173057"/>
    <hyperlink ref="C497" r:id="rId496" display="http://www.ncbi.nlm.nih.gov/pubmed/30032192"/>
    <hyperlink ref="C498" r:id="rId497" display="http://www.ncbi.nlm.nih.gov/pubmed/29327814"/>
    <hyperlink ref="C499" r:id="rId498" display="http://www.ncbi.nlm.nih.gov/pubmed/31667383"/>
    <hyperlink ref="C500" r:id="rId499" display="http://www.ncbi.nlm.nih.gov/pubmed/32117453"/>
    <hyperlink ref="C501" r:id="rId500" display="http://www.ncbi.nlm.nih.gov/pubmed/31842925"/>
    <hyperlink ref="C502" r:id="rId501" display="http://www.ncbi.nlm.nih.gov/pubmed/28968831"/>
    <hyperlink ref="C503" r:id="rId502" display="http://www.ncbi.nlm.nih.gov/pubmed/29218881"/>
    <hyperlink ref="C504" r:id="rId503" display="http://www.ncbi.nlm.nih.gov/pubmed/27859161"/>
    <hyperlink ref="C505" r:id="rId504" display="http://www.ncbi.nlm.nih.gov/pubmed/28369201"/>
    <hyperlink ref="C506" r:id="rId505" display="http://www.ncbi.nlm.nih.gov/pubmed/29848301"/>
    <hyperlink ref="C507" r:id="rId506" display="http://www.ncbi.nlm.nih.gov/pubmed/28715269"/>
    <hyperlink ref="C508" r:id="rId507" display="http://www.ncbi.nlm.nih.gov/pubmed/27590176"/>
    <hyperlink ref="C509" r:id="rId508" display="http://www.ncbi.nlm.nih.gov/pubmed/29363427"/>
    <hyperlink ref="C510" r:id="rId509" display="http://www.ncbi.nlm.nih.gov/pubmed/29475824"/>
    <hyperlink ref="C511" r:id="rId510" display="http://www.ncbi.nlm.nih.gov/pubmed/31220077"/>
    <hyperlink ref="C512" r:id="rId511" display="http://www.ncbi.nlm.nih.gov/pubmed/30583062"/>
    <hyperlink ref="C513" r:id="rId512" display="http://www.ncbi.nlm.nih.gov/pubmed/27308864"/>
    <hyperlink ref="C514" r:id="rId513" display="http://www.ncbi.nlm.nih.gov/pubmed/28877673"/>
    <hyperlink ref="C515" r:id="rId514" display="http://www.ncbi.nlm.nih.gov/pubmed/29416032"/>
    <hyperlink ref="C516" r:id="rId515" display="http://www.ncbi.nlm.nih.gov/pubmed/28348060"/>
    <hyperlink ref="C517" r:id="rId516" display="http://www.ncbi.nlm.nih.gov/pubmed/29762668"/>
    <hyperlink ref="C518" r:id="rId517" display="http://www.ncbi.nlm.nih.gov/pubmed/27423894"/>
    <hyperlink ref="C519" r:id="rId518" display="http://www.ncbi.nlm.nih.gov/pubmed/26925517"/>
    <hyperlink ref="C520" r:id="rId519" display="http://www.ncbi.nlm.nih.gov/pubmed/31790149"/>
    <hyperlink ref="C521" r:id="rId520" display="http://www.ncbi.nlm.nih.gov/pubmed/31805063"/>
    <hyperlink ref="C522" r:id="rId521" display="http://www.ncbi.nlm.nih.gov/pubmed/27576546"/>
    <hyperlink ref="C523" r:id="rId522" display="http://www.ncbi.nlm.nih.gov/pubmed/28361676"/>
    <hyperlink ref="C524" r:id="rId523" display="http://www.ncbi.nlm.nih.gov/pubmed/29765298"/>
    <hyperlink ref="C525" r:id="rId524" display="http://www.ncbi.nlm.nih.gov/pubmed/30241460"/>
    <hyperlink ref="C526" r:id="rId525" display="http://www.ncbi.nlm.nih.gov/pubmed/28793860"/>
    <hyperlink ref="C527" r:id="rId526" display="http://www.ncbi.nlm.nih.gov/pubmed/30169622"/>
    <hyperlink ref="C528" r:id="rId527" display="http://www.ncbi.nlm.nih.gov/pubmed/29902968"/>
    <hyperlink ref="C529" r:id="rId528" display="http://www.ncbi.nlm.nih.gov/pubmed/28574989"/>
    <hyperlink ref="C530" r:id="rId529" display="http://www.ncbi.nlm.nih.gov/pubmed/28865426"/>
    <hyperlink ref="C531" r:id="rId530" display="http://www.ncbi.nlm.nih.gov/pubmed/27797760"/>
    <hyperlink ref="C532" r:id="rId531" display="http://www.ncbi.nlm.nih.gov/pubmed/31384919"/>
    <hyperlink ref="C533" r:id="rId532" display="http://www.ncbi.nlm.nih.gov/pubmed/31975601"/>
    <hyperlink ref="C534" r:id="rId533" display="http://www.ncbi.nlm.nih.gov/pubmed/31392316"/>
    <hyperlink ref="C535" r:id="rId534" display="http://www.ncbi.nlm.nih.gov/pubmed/29907290"/>
    <hyperlink ref="C536" r:id="rId535" display="http://www.ncbi.nlm.nih.gov/pubmed/26740642"/>
    <hyperlink ref="C537" r:id="rId536" display="http://www.ncbi.nlm.nih.gov/pubmed/28541223"/>
    <hyperlink ref="C538" r:id="rId537" display="http://www.ncbi.nlm.nih.gov/pubmed/30101283"/>
    <hyperlink ref="C539" r:id="rId538" display="http://www.ncbi.nlm.nih.gov/pubmed/31197307"/>
    <hyperlink ref="C540" r:id="rId539" display="http://www.ncbi.nlm.nih.gov/pubmed/27560945"/>
    <hyperlink ref="C541" r:id="rId540" display="http://www.ncbi.nlm.nih.gov/pubmed/23129110"/>
    <hyperlink ref="C542" r:id="rId541" display="http://www.ncbi.nlm.nih.gov/pubmed/28454900"/>
    <hyperlink ref="C543" r:id="rId542" display="http://www.ncbi.nlm.nih.gov/pubmed/32046651"/>
    <hyperlink ref="C544" r:id="rId543" display="http://www.ncbi.nlm.nih.gov/pubmed/31984131"/>
    <hyperlink ref="C545" r:id="rId544" display="http://www.ncbi.nlm.nih.gov/pubmed/27145223"/>
    <hyperlink ref="C546" r:id="rId545" display="http://www.ncbi.nlm.nih.gov/pubmed/27843493"/>
    <hyperlink ref="C547" r:id="rId546" display="http://www.ncbi.nlm.nih.gov/pubmed/27242038"/>
    <hyperlink ref="C548" r:id="rId547" display="http://www.ncbi.nlm.nih.gov/pubmed/29914357"/>
    <hyperlink ref="C549" r:id="rId548" display="http://www.ncbi.nlm.nih.gov/pubmed/31307371"/>
    <hyperlink ref="C550" r:id="rId549" display="http://www.ncbi.nlm.nih.gov/pubmed/27454253"/>
    <hyperlink ref="C551" r:id="rId550" display="http://www.ncbi.nlm.nih.gov/pubmed/31913436"/>
    <hyperlink ref="C552" r:id="rId551" display="http://www.ncbi.nlm.nih.gov/pubmed/31992615"/>
    <hyperlink ref="C553" r:id="rId552" display="http://www.ncbi.nlm.nih.gov/pubmed/28451970"/>
    <hyperlink ref="C554" r:id="rId553" display="http://www.ncbi.nlm.nih.gov/pubmed/31498789"/>
    <hyperlink ref="C555" r:id="rId554" display="http://www.ncbi.nlm.nih.gov/pubmed/29402212"/>
    <hyperlink ref="C556" r:id="rId555" display="http://www.ncbi.nlm.nih.gov/pubmed/30521030"/>
    <hyperlink ref="C557" r:id="rId556" display="http://www.ncbi.nlm.nih.gov/pubmed/28069635"/>
    <hyperlink ref="C558" r:id="rId557" display="http://www.ncbi.nlm.nih.gov/pubmed/29691895"/>
    <hyperlink ref="C559" r:id="rId558" display="http://www.ncbi.nlm.nih.gov/pubmed/27187204"/>
    <hyperlink ref="C560" r:id="rId559" display="http://www.ncbi.nlm.nih.gov/pubmed/27168601"/>
    <hyperlink ref="C561" r:id="rId560" display="http://www.ncbi.nlm.nih.gov/pubmed/31914944"/>
    <hyperlink ref="C562" r:id="rId561" display="http://www.ncbi.nlm.nih.gov/pubmed/31580402"/>
    <hyperlink ref="C563" r:id="rId562" display="http://www.ncbi.nlm.nih.gov/pubmed/31036850"/>
    <hyperlink ref="C564" r:id="rId563" display="http://www.ncbi.nlm.nih.gov/pubmed/31657527"/>
    <hyperlink ref="C565" r:id="rId564" display="http://www.ncbi.nlm.nih.gov/pubmed/30060008"/>
    <hyperlink ref="C566" r:id="rId565" display="http://www.ncbi.nlm.nih.gov/pubmed/32170927"/>
    <hyperlink ref="C567" r:id="rId566" display="http://www.ncbi.nlm.nih.gov/pubmed/29893801"/>
    <hyperlink ref="C568" r:id="rId567" display="http://www.ncbi.nlm.nih.gov/pubmed/27896728"/>
    <hyperlink ref="C569" r:id="rId568" display="http://www.ncbi.nlm.nih.gov/pubmed/29345009"/>
    <hyperlink ref="C570" r:id="rId569" display="http://www.ncbi.nlm.nih.gov/pubmed/28558684"/>
    <hyperlink ref="C571" r:id="rId570" display="http://www.ncbi.nlm.nih.gov/pubmed/29884114"/>
    <hyperlink ref="C572" r:id="rId571" display="http://www.ncbi.nlm.nih.gov/pubmed/27822515"/>
    <hyperlink ref="C573" r:id="rId572" display="http://www.ncbi.nlm.nih.gov/pubmed/32005131"/>
    <hyperlink ref="C574" r:id="rId573" display="http://www.ncbi.nlm.nih.gov/pubmed/27505054"/>
    <hyperlink ref="C575" r:id="rId574" display="http://www.ncbi.nlm.nih.gov/pubmed/28541404"/>
    <hyperlink ref="C576" r:id="rId575" display="http://www.ncbi.nlm.nih.gov/pubmed/31648300"/>
    <hyperlink ref="C577" r:id="rId576" display="http://www.ncbi.nlm.nih.gov/pubmed/28680106"/>
    <hyperlink ref="C578" r:id="rId577" display="http://www.ncbi.nlm.nih.gov/pubmed/31498807"/>
    <hyperlink ref="C579" r:id="rId578" display="http://www.ncbi.nlm.nih.gov/pubmed/29949995"/>
    <hyperlink ref="C580" r:id="rId579" display="http://www.ncbi.nlm.nih.gov/pubmed/32091572"/>
    <hyperlink ref="C581" r:id="rId580" display="http://www.ncbi.nlm.nih.gov/pubmed/30699145"/>
    <hyperlink ref="C582" r:id="rId581" display="http://www.ncbi.nlm.nih.gov/pubmed/28149701"/>
    <hyperlink ref="C583" r:id="rId582" display="http://www.ncbi.nlm.nih.gov/pubmed/29036272"/>
    <hyperlink ref="C584" r:id="rId583" display="http://www.ncbi.nlm.nih.gov/pubmed/28431121"/>
    <hyperlink ref="C585" r:id="rId584" display="http://www.ncbi.nlm.nih.gov/pubmed/30871467"/>
    <hyperlink ref="C586" r:id="rId585" display="http://www.ncbi.nlm.nih.gov/pubmed/27175019"/>
    <hyperlink ref="C587" r:id="rId586" display="http://www.ncbi.nlm.nih.gov/pubmed/26955050"/>
    <hyperlink ref="C588" r:id="rId587" display="http://www.ncbi.nlm.nih.gov/pubmed/30423064"/>
    <hyperlink ref="C589" r:id="rId588" display="http://www.ncbi.nlm.nih.gov/pubmed/28829315"/>
    <hyperlink ref="C590" r:id="rId589" display="http://www.ncbi.nlm.nih.gov/pubmed/26761858"/>
    <hyperlink ref="C591" r:id="rId590" display="http://www.ncbi.nlm.nih.gov/pubmed/27295644"/>
    <hyperlink ref="C592" r:id="rId591" display="http://www.ncbi.nlm.nih.gov/pubmed/26982880"/>
    <hyperlink ref="C593" r:id="rId592" display="http://www.ncbi.nlm.nih.gov/pubmed/29504891"/>
    <hyperlink ref="C594" r:id="rId593" display="http://www.ncbi.nlm.nih.gov/pubmed/31545363"/>
    <hyperlink ref="C595" r:id="rId594" display="http://www.ncbi.nlm.nih.gov/pubmed/32000676"/>
    <hyperlink ref="C596" r:id="rId595" display="http://www.ncbi.nlm.nih.gov/pubmed/27312410"/>
    <hyperlink ref="C597" r:id="rId596" display="http://www.ncbi.nlm.nih.gov/pubmed/29018478"/>
    <hyperlink ref="C598" r:id="rId597" display="http://www.ncbi.nlm.nih.gov/pubmed/29914350"/>
    <hyperlink ref="C599" r:id="rId598" display="http://www.ncbi.nlm.nih.gov/pubmed/29959024"/>
    <hyperlink ref="C600" r:id="rId599" display="http://www.ncbi.nlm.nih.gov/pubmed/31345161"/>
    <hyperlink ref="C601" r:id="rId600" display="http://www.ncbi.nlm.nih.gov/pubmed/26901849"/>
    <hyperlink ref="C602" r:id="rId601" display="http://www.ncbi.nlm.nih.gov/pubmed/30448525"/>
    <hyperlink ref="C603" r:id="rId602" display="http://www.ncbi.nlm.nih.gov/pubmed/29745851"/>
    <hyperlink ref="C604" r:id="rId603" display="http://www.ncbi.nlm.nih.gov/pubmed/27507884"/>
    <hyperlink ref="C605" r:id="rId604" display="http://www.ncbi.nlm.nih.gov/pubmed/29914372"/>
    <hyperlink ref="C606" r:id="rId605" display="http://www.ncbi.nlm.nih.gov/pubmed/29385525"/>
    <hyperlink ref="C607" r:id="rId606" display="http://www.ncbi.nlm.nih.gov/pubmed/30379879"/>
    <hyperlink ref="C608" r:id="rId607" display="http://www.ncbi.nlm.nih.gov/pubmed/29789557"/>
    <hyperlink ref="C609" r:id="rId608" display="http://www.ncbi.nlm.nih.gov/pubmed/31416440"/>
    <hyperlink ref="C610" r:id="rId609" display="http://www.ncbi.nlm.nih.gov/pubmed/30137425"/>
    <hyperlink ref="C611" r:id="rId610" display="http://www.ncbi.nlm.nih.gov/pubmed/29114401"/>
    <hyperlink ref="C612" r:id="rId611" display="http://www.ncbi.nlm.nih.gov/pubmed/30052804"/>
    <hyperlink ref="C613" r:id="rId612" display="http://www.ncbi.nlm.nih.gov/pubmed/27583802"/>
    <hyperlink ref="C614" r:id="rId613" display="http://www.ncbi.nlm.nih.gov/pubmed/31210725"/>
    <hyperlink ref="C615" r:id="rId614" display="http://www.ncbi.nlm.nih.gov/pubmed/32299346"/>
    <hyperlink ref="C616" r:id="rId615" display="http://www.ncbi.nlm.nih.gov/pubmed/28848763"/>
    <hyperlink ref="C617" r:id="rId616" display="http://www.ncbi.nlm.nih.gov/pubmed/29792182"/>
    <hyperlink ref="C618" r:id="rId617" display="http://www.ncbi.nlm.nih.gov/pubmed/30021534"/>
    <hyperlink ref="C619" r:id="rId618" display="http://www.ncbi.nlm.nih.gov/pubmed/32252268"/>
    <hyperlink ref="C620" r:id="rId619" display="http://www.ncbi.nlm.nih.gov/pubmed/30131346"/>
    <hyperlink ref="C621" r:id="rId620" display="http://www.ncbi.nlm.nih.gov/pubmed/29044471"/>
    <hyperlink ref="C622" r:id="rId621" display="http://www.ncbi.nlm.nih.gov/pubmed/29453452"/>
    <hyperlink ref="C623" r:id="rId622" display="http://www.ncbi.nlm.nih.gov/pubmed/27924600"/>
    <hyperlink ref="C624" r:id="rId623" display="http://www.ncbi.nlm.nih.gov/pubmed/27861637"/>
    <hyperlink ref="C625" r:id="rId624" display="http://www.ncbi.nlm.nih.gov/pubmed/32071706"/>
    <hyperlink ref="C626" r:id="rId625" display="http://www.ncbi.nlm.nih.gov/pubmed/30428853"/>
    <hyperlink ref="C627" r:id="rId626" display="http://www.ncbi.nlm.nih.gov/pubmed/30020403"/>
    <hyperlink ref="C628" r:id="rId627" display="http://www.ncbi.nlm.nih.gov/pubmed/32033565"/>
    <hyperlink ref="C629" r:id="rId628" display="http://www.ncbi.nlm.nih.gov/pubmed/27806691"/>
    <hyperlink ref="C630" r:id="rId629" display="http://www.ncbi.nlm.nih.gov/pubmed/27638685"/>
    <hyperlink ref="C631" r:id="rId630" display="http://www.ncbi.nlm.nih.gov/pubmed/28915574"/>
    <hyperlink ref="C632" r:id="rId631" display="http://www.ncbi.nlm.nih.gov/pubmed/28696556"/>
    <hyperlink ref="C633" r:id="rId632" display="http://www.ncbi.nlm.nih.gov/pubmed/30137223"/>
    <hyperlink ref="C634" r:id="rId633" display="http://www.ncbi.nlm.nih.gov/pubmed/27907167"/>
    <hyperlink ref="C635" r:id="rId634" display="http://www.ncbi.nlm.nih.gov/pubmed/29348708"/>
    <hyperlink ref="C636" r:id="rId635" display="http://www.ncbi.nlm.nih.gov/pubmed/31352182"/>
    <hyperlink ref="C637" r:id="rId636" display="http://www.ncbi.nlm.nih.gov/pubmed/30849961"/>
    <hyperlink ref="C638" r:id="rId637" display="http://www.ncbi.nlm.nih.gov/pubmed/27062589"/>
    <hyperlink ref="C639" r:id="rId638" display="http://www.ncbi.nlm.nih.gov/pubmed/27295643"/>
    <hyperlink ref="C640" r:id="rId639" display="http://www.ncbi.nlm.nih.gov/pubmed/29361178"/>
    <hyperlink ref="C641" r:id="rId640" display="http://www.ncbi.nlm.nih.gov/pubmed/28820478"/>
    <hyperlink ref="C642" r:id="rId641" display="http://www.ncbi.nlm.nih.gov/pubmed/30940067"/>
    <hyperlink ref="C643" r:id="rId642" display="http://www.ncbi.nlm.nih.gov/pubmed/28302061"/>
    <hyperlink ref="C644" r:id="rId643" display="http://www.ncbi.nlm.nih.gov/pubmed/28472320"/>
    <hyperlink ref="C645" r:id="rId644" display="http://www.ncbi.nlm.nih.gov/pubmed/29444235"/>
    <hyperlink ref="C646" r:id="rId645" display="http://www.ncbi.nlm.nih.gov/pubmed/27828710"/>
    <hyperlink ref="C647" r:id="rId646" display="http://www.ncbi.nlm.nih.gov/pubmed/30947440"/>
    <hyperlink ref="C648" r:id="rId647" display="http://www.ncbi.nlm.nih.gov/pubmed/27190234"/>
    <hyperlink ref="C649" r:id="rId648" display="http://www.ncbi.nlm.nih.gov/pubmed/30157759"/>
    <hyperlink ref="C650" r:id="rId649" display="http://www.ncbi.nlm.nih.gov/pubmed/31278669"/>
    <hyperlink ref="C651" r:id="rId650" display="http://www.ncbi.nlm.nih.gov/pubmed/27618913"/>
    <hyperlink ref="C652" r:id="rId651" display="http://www.ncbi.nlm.nih.gov/pubmed/28095772"/>
    <hyperlink ref="C653" r:id="rId652" display="http://www.ncbi.nlm.nih.gov/pubmed/28172448"/>
    <hyperlink ref="C654" r:id="rId653" display="http://www.ncbi.nlm.nih.gov/pubmed/29234460"/>
    <hyperlink ref="C655" r:id="rId654" display="http://www.ncbi.nlm.nih.gov/pubmed/30753281"/>
    <hyperlink ref="C656" r:id="rId655" display="http://www.ncbi.nlm.nih.gov/pubmed/28414531"/>
    <hyperlink ref="C657" r:id="rId656" display="http://www.ncbi.nlm.nih.gov/pubmed/29284540"/>
    <hyperlink ref="C658" r:id="rId657" display="http://www.ncbi.nlm.nih.gov/pubmed/27104636"/>
    <hyperlink ref="C659" r:id="rId658" display="http://www.ncbi.nlm.nih.gov/pubmed/26556644"/>
    <hyperlink ref="C660" r:id="rId659" display="http://www.ncbi.nlm.nih.gov/pubmed/26813113"/>
    <hyperlink ref="C661" r:id="rId660" display="http://www.ncbi.nlm.nih.gov/pubmed/27088313"/>
    <hyperlink ref="C662" r:id="rId661" display="http://www.ncbi.nlm.nih.gov/pubmed/27076461"/>
    <hyperlink ref="C663" r:id="rId662" display="http://www.ncbi.nlm.nih.gov/pubmed/31891531"/>
    <hyperlink ref="C664" r:id="rId663" display="http://www.ncbi.nlm.nih.gov/pubmed/29481549"/>
    <hyperlink ref="C665" r:id="rId664" display="http://www.ncbi.nlm.nih.gov/pubmed/27980218"/>
    <hyperlink ref="C666" r:id="rId665" display="http://www.ncbi.nlm.nih.gov/pubmed/28651329"/>
    <hyperlink ref="C667" r:id="rId666" display="http://www.ncbi.nlm.nih.gov/pubmed/28541216"/>
    <hyperlink ref="C668" r:id="rId667" display="http://www.ncbi.nlm.nih.gov/pubmed/30265546"/>
    <hyperlink ref="C669" r:id="rId668" display="http://www.ncbi.nlm.nih.gov/pubmed/31426747"/>
    <hyperlink ref="C670" r:id="rId669" display="http://www.ncbi.nlm.nih.gov/pubmed/28414515"/>
    <hyperlink ref="C671" r:id="rId670" display="http://www.ncbi.nlm.nih.gov/pubmed/31159724"/>
    <hyperlink ref="C672" r:id="rId671" display="http://www.ncbi.nlm.nih.gov/pubmed/31890139"/>
    <hyperlink ref="C673" r:id="rId672" display="http://www.ncbi.nlm.nih.gov/pubmed/29069299"/>
    <hyperlink ref="C674" r:id="rId673" display="http://www.ncbi.nlm.nih.gov/pubmed/26771390"/>
    <hyperlink ref="C675" r:id="rId674" display="http://www.ncbi.nlm.nih.gov/pubmed/30963075"/>
    <hyperlink ref="C676" r:id="rId675" display="http://www.ncbi.nlm.nih.gov/pubmed/29346510"/>
    <hyperlink ref="C677" r:id="rId676" display="http://www.ncbi.nlm.nih.gov/pubmed/27762341"/>
    <hyperlink ref="C678" r:id="rId677" display="http://www.ncbi.nlm.nih.gov/pubmed/32138643"/>
    <hyperlink ref="C679" r:id="rId678" display="http://www.ncbi.nlm.nih.gov/pubmed/28475694"/>
    <hyperlink ref="C680" r:id="rId679" display="http://www.ncbi.nlm.nih.gov/pubmed/32086753"/>
    <hyperlink ref="C681" r:id="rId680" display="http://www.ncbi.nlm.nih.gov/pubmed/29186593"/>
    <hyperlink ref="C682" r:id="rId681" display="http://www.ncbi.nlm.nih.gov/pubmed/28163155"/>
    <hyperlink ref="C683" r:id="rId682" display="http://www.ncbi.nlm.nih.gov/pubmed/31024610"/>
    <hyperlink ref="C684" r:id="rId683" display="http://www.ncbi.nlm.nih.gov/pubmed/26393800"/>
    <hyperlink ref="C685" r:id="rId684" display="http://www.ncbi.nlm.nih.gov/pubmed/27595130"/>
    <hyperlink ref="C686" r:id="rId685" display="http://www.ncbi.nlm.nih.gov/pubmed/31226924"/>
    <hyperlink ref="C687" r:id="rId686" display="http://www.ncbi.nlm.nih.gov/pubmed/27033417"/>
    <hyperlink ref="C688" r:id="rId687" display="http://www.ncbi.nlm.nih.gov/pubmed/28558664"/>
    <hyperlink ref="C689" r:id="rId688" display="http://www.ncbi.nlm.nih.gov/pubmed/29506019"/>
    <hyperlink ref="C690" r:id="rId689" display="http://www.ncbi.nlm.nih.gov/pubmed/28662051"/>
    <hyperlink ref="C691" r:id="rId690" display="http://www.ncbi.nlm.nih.gov/pubmed/27153601"/>
    <hyperlink ref="C692" r:id="rId691" display="http://www.ncbi.nlm.nih.gov/pubmed/30832730"/>
    <hyperlink ref="C693" r:id="rId692" display="http://www.ncbi.nlm.nih.gov/pubmed/30598067"/>
    <hyperlink ref="C694" r:id="rId693" display="http://www.ncbi.nlm.nih.gov/pubmed/31296857"/>
    <hyperlink ref="C695" r:id="rId694" display="http://www.ncbi.nlm.nih.gov/pubmed/27164604"/>
    <hyperlink ref="C696" r:id="rId695" display="http://www.ncbi.nlm.nih.gov/pubmed/32119070"/>
    <hyperlink ref="C697" r:id="rId696" display="http://www.ncbi.nlm.nih.gov/pubmed/28198678"/>
    <hyperlink ref="C698" r:id="rId697" display="http://www.ncbi.nlm.nih.gov/pubmed/31808800"/>
    <hyperlink ref="C699" r:id="rId698" display="http://www.ncbi.nlm.nih.gov/pubmed/28744460"/>
    <hyperlink ref="C700" r:id="rId699" display="http://www.ncbi.nlm.nih.gov/pubmed/31405382"/>
    <hyperlink ref="C701" r:id="rId700" display="http://www.ncbi.nlm.nih.gov/pubmed/29659792"/>
    <hyperlink ref="C702" r:id="rId701" display="http://www.ncbi.nlm.nih.gov/pubmed/27132143"/>
    <hyperlink ref="C703" r:id="rId702" display="http://www.ncbi.nlm.nih.gov/pubmed/29253074"/>
    <hyperlink ref="C704" r:id="rId703" display="http://www.ncbi.nlm.nih.gov/pubmed/30958542"/>
    <hyperlink ref="C705" r:id="rId704" display="http://www.ncbi.nlm.nih.gov/pubmed/29029241"/>
    <hyperlink ref="C706" r:id="rId705" display="http://www.ncbi.nlm.nih.gov/pubmed/31061385"/>
    <hyperlink ref="C707" r:id="rId706" display="http://www.ncbi.nlm.nih.gov/pubmed/29950004"/>
    <hyperlink ref="C708" r:id="rId707" display="http://www.ncbi.nlm.nih.gov/pubmed/27716058"/>
    <hyperlink ref="C709" r:id="rId708" display="http://www.ncbi.nlm.nih.gov/pubmed/26585756"/>
    <hyperlink ref="C710" r:id="rId709" display="http://www.ncbi.nlm.nih.gov/pubmed/30016950"/>
    <hyperlink ref="C711" r:id="rId710" display="http://www.ncbi.nlm.nih.gov/pubmed/26673718"/>
    <hyperlink ref="C712" r:id="rId711" display="http://www.ncbi.nlm.nih.gov/pubmed/32197076"/>
    <hyperlink ref="C713" r:id="rId712" display="http://www.ncbi.nlm.nih.gov/pubmed/29293960"/>
    <hyperlink ref="C714" r:id="rId713" display="http://www.ncbi.nlm.nih.gov/pubmed/29141584"/>
    <hyperlink ref="C715" r:id="rId714" display="http://www.ncbi.nlm.nih.gov/pubmed/30971295"/>
    <hyperlink ref="C716" r:id="rId715" display="http://www.ncbi.nlm.nih.gov/pubmed/31810454"/>
    <hyperlink ref="C717" r:id="rId716" display="http://www.ncbi.nlm.nih.gov/pubmed/29137598"/>
    <hyperlink ref="C718" r:id="rId717" display="http://www.ncbi.nlm.nih.gov/pubmed/30052755"/>
    <hyperlink ref="C719" r:id="rId718" display="http://www.ncbi.nlm.nih.gov/pubmed/31266441"/>
    <hyperlink ref="C720" r:id="rId719" display="http://www.ncbi.nlm.nih.gov/pubmed/29478411"/>
    <hyperlink ref="C721" r:id="rId720" display="http://www.ncbi.nlm.nih.gov/pubmed/31152127"/>
    <hyperlink ref="C722" r:id="rId721" display="http://www.ncbi.nlm.nih.gov/pubmed/30184069"/>
    <hyperlink ref="C723" r:id="rId722" display="http://www.ncbi.nlm.nih.gov/pubmed/26743026"/>
    <hyperlink ref="C724" r:id="rId723" display="http://www.ncbi.nlm.nih.gov/pubmed/32031567"/>
    <hyperlink ref="C725" r:id="rId724" display="http://www.ncbi.nlm.nih.gov/pubmed/29295119"/>
    <hyperlink ref="C726" r:id="rId725" display="http://www.ncbi.nlm.nih.gov/pubmed/26906401"/>
    <hyperlink ref="C727" r:id="rId726" display="http://www.ncbi.nlm.nih.gov/pubmed/32070994"/>
    <hyperlink ref="C728" r:id="rId727" display="http://www.ncbi.nlm.nih.gov/pubmed/32277811"/>
    <hyperlink ref="C729" r:id="rId728" display="http://www.ncbi.nlm.nih.gov/pubmed/28531267"/>
    <hyperlink ref="C730" r:id="rId729" display="http://www.ncbi.nlm.nih.gov/pubmed/28436887"/>
    <hyperlink ref="C731" r:id="rId730" display="http://www.ncbi.nlm.nih.gov/pubmed/29915429"/>
    <hyperlink ref="C732" r:id="rId731" display="http://www.ncbi.nlm.nih.gov/pubmed/28659712"/>
    <hyperlink ref="C733" r:id="rId732" display="http://www.ncbi.nlm.nih.gov/pubmed/27672352"/>
    <hyperlink ref="C734" r:id="rId733" display="http://www.ncbi.nlm.nih.gov/pubmed/28646874"/>
    <hyperlink ref="C735" r:id="rId734" display="http://www.ncbi.nlm.nih.gov/pubmed/31780650"/>
    <hyperlink ref="C736" r:id="rId735" display="http://www.ncbi.nlm.nih.gov/pubmed/30367570"/>
    <hyperlink ref="C737" r:id="rId736" display="http://www.ncbi.nlm.nih.gov/pubmed/29994538"/>
    <hyperlink ref="C738" r:id="rId737" display="http://www.ncbi.nlm.nih.gov/pubmed/28439857"/>
    <hyperlink ref="C739" r:id="rId738" display="http://www.ncbi.nlm.nih.gov/pubmed/29728236"/>
    <hyperlink ref="C740" r:id="rId739" display="http://www.ncbi.nlm.nih.gov/pubmed/28320324"/>
    <hyperlink ref="C741" r:id="rId740" display="http://www.ncbi.nlm.nih.gov/pubmed/29990264"/>
    <hyperlink ref="C742" r:id="rId741" display="http://www.ncbi.nlm.nih.gov/pubmed/29854245"/>
    <hyperlink ref="C743" r:id="rId742" display="http://www.ncbi.nlm.nih.gov/pubmed/30629122"/>
    <hyperlink ref="C744" r:id="rId743" display="http://www.ncbi.nlm.nih.gov/pubmed/27634377"/>
    <hyperlink ref="C745" r:id="rId744" display="http://www.ncbi.nlm.nih.gov/pubmed/26922377"/>
    <hyperlink ref="C746" r:id="rId745" display="http://www.ncbi.nlm.nih.gov/pubmed/29993953"/>
    <hyperlink ref="C747" r:id="rId746" display="http://www.ncbi.nlm.nih.gov/pubmed/30445607"/>
    <hyperlink ref="C748" r:id="rId747" display="http://www.ncbi.nlm.nih.gov/pubmed/32051003"/>
    <hyperlink ref="C749" r:id="rId748" display="http://www.ncbi.nlm.nih.gov/pubmed/32151271"/>
    <hyperlink ref="C750" r:id="rId749" display="http://www.ncbi.nlm.nih.gov/pubmed/30450194"/>
    <hyperlink ref="C751" r:id="rId750" display="http://www.ncbi.nlm.nih.gov/pubmed/31180865"/>
    <hyperlink ref="C752" r:id="rId751" display="http://www.ncbi.nlm.nih.gov/pubmed/29776335"/>
    <hyperlink ref="C753" r:id="rId752" display="http://www.ncbi.nlm.nih.gov/pubmed/28951530"/>
    <hyperlink ref="C754" r:id="rId753" display="http://www.ncbi.nlm.nih.gov/pubmed/28604721"/>
    <hyperlink ref="C755" r:id="rId754" display="http://www.ncbi.nlm.nih.gov/pubmed/26803159"/>
    <hyperlink ref="C756" r:id="rId755" display="http://www.ncbi.nlm.nih.gov/pubmed/28011768"/>
    <hyperlink ref="C757" r:id="rId756" display="http://www.ncbi.nlm.nih.gov/pubmed/28724352"/>
    <hyperlink ref="C758" r:id="rId757" display="http://www.ncbi.nlm.nih.gov/pubmed/31176772"/>
    <hyperlink ref="C759" r:id="rId758" display="http://www.ncbi.nlm.nih.gov/pubmed/31243432"/>
    <hyperlink ref="C760" r:id="rId759" display="http://www.ncbi.nlm.nih.gov/pubmed/28158331"/>
    <hyperlink ref="C761" r:id="rId760" display="http://www.ncbi.nlm.nih.gov/pubmed/30783653"/>
    <hyperlink ref="C762" r:id="rId761" display="http://www.ncbi.nlm.nih.gov/pubmed/26336140"/>
    <hyperlink ref="C763" r:id="rId762" display="http://www.ncbi.nlm.nih.gov/pubmed/32107702"/>
    <hyperlink ref="C764" r:id="rId763" display="http://www.ncbi.nlm.nih.gov/pubmed/28665011"/>
    <hyperlink ref="C765" r:id="rId764" display="http://www.ncbi.nlm.nih.gov/pubmed/31739806"/>
    <hyperlink ref="C766" r:id="rId765" display="http://www.ncbi.nlm.nih.gov/pubmed/29732264"/>
    <hyperlink ref="C767" r:id="rId766" display="http://www.ncbi.nlm.nih.gov/pubmed/32313073"/>
    <hyperlink ref="C768" r:id="rId767" display="http://www.ncbi.nlm.nih.gov/pubmed/28398468"/>
    <hyperlink ref="C769" r:id="rId768" display="http://www.ncbi.nlm.nih.gov/pubmed/31604912"/>
    <hyperlink ref="C770" r:id="rId769" display="http://www.ncbi.nlm.nih.gov/pubmed/29981002"/>
    <hyperlink ref="C771" r:id="rId770" display="http://www.ncbi.nlm.nih.gov/pubmed/31504166"/>
    <hyperlink ref="C772" r:id="rId771" display="http://www.ncbi.nlm.nih.gov/pubmed/28682264"/>
    <hyperlink ref="C773" r:id="rId772" display="http://www.ncbi.nlm.nih.gov/pubmed/31950998"/>
    <hyperlink ref="C774" r:id="rId773" display="http://www.ncbi.nlm.nih.gov/pubmed/31999333"/>
    <hyperlink ref="C775" r:id="rId774" display="http://www.ncbi.nlm.nih.gov/pubmed/28172520"/>
    <hyperlink ref="C776" r:id="rId775" display="http://www.ncbi.nlm.nih.gov/pubmed/27444371"/>
    <hyperlink ref="C777" r:id="rId776" display="http://www.ncbi.nlm.nih.gov/pubmed/28231449"/>
    <hyperlink ref="C778" r:id="rId777" display="http://www.ncbi.nlm.nih.gov/pubmed/28989812"/>
    <hyperlink ref="C779" r:id="rId778" display="http://www.ncbi.nlm.nih.gov/pubmed/30859188"/>
    <hyperlink ref="C780" r:id="rId779" display="http://www.ncbi.nlm.nih.gov/pubmed/29039688"/>
    <hyperlink ref="C781" r:id="rId780" display="http://www.ncbi.nlm.nih.gov/pubmed/31500668"/>
    <hyperlink ref="C782" r:id="rId781" display="http://www.ncbi.nlm.nih.gov/pubmed/26818685"/>
    <hyperlink ref="C783" r:id="rId782" display="http://www.ncbi.nlm.nih.gov/pubmed/30062738"/>
    <hyperlink ref="C784" r:id="rId783" display="http://www.ncbi.nlm.nih.gov/pubmed/29617936"/>
    <hyperlink ref="C785" r:id="rId784" display="http://www.ncbi.nlm.nih.gov/pubmed/30309317"/>
    <hyperlink ref="C786" r:id="rId785" display="http://www.ncbi.nlm.nih.gov/pubmed/29755638"/>
    <hyperlink ref="C787" r:id="rId786" display="http://www.ncbi.nlm.nih.gov/pubmed/27574204"/>
    <hyperlink ref="C788" r:id="rId787" display="http://www.ncbi.nlm.nih.gov/pubmed/26987456"/>
    <hyperlink ref="C789" r:id="rId788" display="http://www.ncbi.nlm.nih.gov/pubmed/26519503"/>
    <hyperlink ref="C790" r:id="rId789" display="http://www.ncbi.nlm.nih.gov/pubmed/29028896"/>
    <hyperlink ref="C791" r:id="rId790" display="http://www.ncbi.nlm.nih.gov/pubmed/27808382"/>
    <hyperlink ref="C792" r:id="rId791" display="http://www.ncbi.nlm.nih.gov/pubmed/31197158"/>
    <hyperlink ref="C793" r:id="rId792" display="http://www.ncbi.nlm.nih.gov/pubmed/28114078"/>
    <hyperlink ref="C794" r:id="rId793" display="http://www.ncbi.nlm.nih.gov/pubmed/29642836"/>
    <hyperlink ref="C795" r:id="rId794" display="http://www.ncbi.nlm.nih.gov/pubmed/30256901"/>
    <hyperlink ref="C796" r:id="rId795" display="http://www.ncbi.nlm.nih.gov/pubmed/27362989"/>
    <hyperlink ref="C797" r:id="rId796" display="http://www.ncbi.nlm.nih.gov/pubmed/29514861"/>
    <hyperlink ref="C798" r:id="rId797" display="http://www.ncbi.nlm.nih.gov/pubmed/30228881"/>
    <hyperlink ref="C799" r:id="rId798" display="http://www.ncbi.nlm.nih.gov/pubmed/27712980"/>
    <hyperlink ref="C800" r:id="rId799" display="http://www.ncbi.nlm.nih.gov/pubmed/29658474"/>
    <hyperlink ref="C801" r:id="rId800" display="http://www.ncbi.nlm.nih.gov/pubmed/30991937"/>
    <hyperlink ref="C802" r:id="rId801" display="http://www.ncbi.nlm.nih.gov/pubmed/31977216"/>
    <hyperlink ref="C803" r:id="rId802" display="http://www.ncbi.nlm.nih.gov/pubmed/28334108"/>
    <hyperlink ref="C804" r:id="rId803" display="http://www.ncbi.nlm.nih.gov/pubmed/28890673"/>
    <hyperlink ref="C805" r:id="rId804" display="http://www.ncbi.nlm.nih.gov/pubmed/30204848"/>
    <hyperlink ref="C806" r:id="rId805" display="http://www.ncbi.nlm.nih.gov/pubmed/26768196"/>
    <hyperlink ref="C807" r:id="rId806" display="http://www.ncbi.nlm.nih.gov/pubmed/26889875"/>
    <hyperlink ref="C808" r:id="rId807" display="http://www.ncbi.nlm.nih.gov/pubmed/29792917"/>
    <hyperlink ref="C809" r:id="rId808" display="http://www.ncbi.nlm.nih.gov/pubmed/27905885"/>
    <hyperlink ref="C810" r:id="rId809" display="http://www.ncbi.nlm.nih.gov/pubmed/29989064"/>
    <hyperlink ref="C811" r:id="rId810" display="http://www.ncbi.nlm.nih.gov/pubmed/28481363"/>
    <hyperlink ref="C812" r:id="rId811" display="http://www.ncbi.nlm.nih.gov/pubmed/25575544"/>
    <hyperlink ref="C813" r:id="rId812" display="http://www.ncbi.nlm.nih.gov/pubmed/27296980"/>
    <hyperlink ref="C814" r:id="rId813" display="http://www.ncbi.nlm.nih.gov/pubmed/28586119"/>
    <hyperlink ref="C815" r:id="rId814" display="http://www.ncbi.nlm.nih.gov/pubmed/28008714"/>
    <hyperlink ref="C816" r:id="rId815" display="http://www.ncbi.nlm.nih.gov/pubmed/28420343"/>
    <hyperlink ref="C817" r:id="rId816" display="http://www.ncbi.nlm.nih.gov/pubmed/32216286"/>
    <hyperlink ref="C818" r:id="rId817" display="http://www.ncbi.nlm.nih.gov/pubmed/27769162"/>
    <hyperlink ref="C819" r:id="rId818" display="http://www.ncbi.nlm.nih.gov/pubmed/31756426"/>
    <hyperlink ref="C820" r:id="rId819" display="http://www.ncbi.nlm.nih.gov/pubmed/27993788"/>
    <hyperlink ref="C821" r:id="rId820" display="http://www.ncbi.nlm.nih.gov/pubmed/28211674"/>
    <hyperlink ref="C822" r:id="rId821" display="http://www.ncbi.nlm.nih.gov/pubmed/28927434"/>
    <hyperlink ref="C823" r:id="rId822" display="http://www.ncbi.nlm.nih.gov/pubmed/26378970"/>
    <hyperlink ref="C824" r:id="rId823" display="http://www.ncbi.nlm.nih.gov/pubmed/30382840"/>
    <hyperlink ref="C825" r:id="rId824" display="http://www.ncbi.nlm.nih.gov/pubmed/28776963"/>
    <hyperlink ref="C826" r:id="rId825" display="http://www.ncbi.nlm.nih.gov/pubmed/31542415"/>
    <hyperlink ref="C827" r:id="rId826" display="http://www.ncbi.nlm.nih.gov/pubmed/27523192"/>
    <hyperlink ref="C828" r:id="rId827" display="http://www.ncbi.nlm.nih.gov/pubmed/26518740"/>
    <hyperlink ref="C829" r:id="rId828" display="http://www.ncbi.nlm.nih.gov/pubmed/27812276"/>
    <hyperlink ref="C830" r:id="rId829" display="http://www.ncbi.nlm.nih.gov/pubmed/28325452"/>
    <hyperlink ref="C831" r:id="rId830" display="http://www.ncbi.nlm.nih.gov/pubmed/30903149"/>
    <hyperlink ref="C832" r:id="rId831" display="http://www.ncbi.nlm.nih.gov/pubmed/29621297"/>
    <hyperlink ref="C833" r:id="rId832" display="http://www.ncbi.nlm.nih.gov/pubmed/30084692"/>
    <hyperlink ref="C834" r:id="rId833" display="http://www.ncbi.nlm.nih.gov/pubmed/31121028"/>
    <hyperlink ref="C835" r:id="rId834" display="http://www.ncbi.nlm.nih.gov/pubmed/32341560"/>
    <hyperlink ref="C836" r:id="rId835" display="http://www.ncbi.nlm.nih.gov/pubmed/31167661"/>
    <hyperlink ref="C837" r:id="rId836" display="http://www.ncbi.nlm.nih.gov/pubmed/30445428"/>
    <hyperlink ref="C838" r:id="rId837" display="http://www.ncbi.nlm.nih.gov/pubmed/28828995"/>
    <hyperlink ref="C839" r:id="rId838" display="http://www.ncbi.nlm.nih.gov/pubmed/28968408"/>
    <hyperlink ref="C840" r:id="rId839" display="http://www.ncbi.nlm.nih.gov/pubmed/32151972"/>
    <hyperlink ref="C841" r:id="rId840" display="http://www.ncbi.nlm.nih.gov/pubmed/29092025"/>
    <hyperlink ref="C842" r:id="rId841" display="http://www.ncbi.nlm.nih.gov/pubmed/29617939"/>
    <hyperlink ref="C843" r:id="rId842" display="http://www.ncbi.nlm.nih.gov/pubmed/28881970"/>
    <hyperlink ref="C844" r:id="rId843" display="http://www.ncbi.nlm.nih.gov/pubmed/28916731"/>
    <hyperlink ref="C845" r:id="rId844" display="http://www.ncbi.nlm.nih.gov/pubmed/30535251"/>
    <hyperlink ref="C846" r:id="rId845" display="http://www.ncbi.nlm.nih.gov/pubmed/30704462"/>
    <hyperlink ref="C847" r:id="rId846" display="http://www.ncbi.nlm.nih.gov/pubmed/31466333"/>
    <hyperlink ref="C848" r:id="rId847" display="http://www.ncbi.nlm.nih.gov/pubmed/30165477"/>
    <hyperlink ref="C849" r:id="rId848" display="http://www.ncbi.nlm.nih.gov/pubmed/30583719"/>
    <hyperlink ref="C850" r:id="rId849" display="http://www.ncbi.nlm.nih.gov/pubmed/29931046"/>
    <hyperlink ref="C851" r:id="rId850" display="http://www.ncbi.nlm.nih.gov/pubmed/31550391"/>
    <hyperlink ref="C852" r:id="rId851" display="http://www.ncbi.nlm.nih.gov/pubmed/29123647"/>
    <hyperlink ref="C853" r:id="rId852" display="http://www.ncbi.nlm.nih.gov/pubmed/29790909"/>
    <hyperlink ref="C854" r:id="rId853" display="http://www.ncbi.nlm.nih.gov/pubmed/30139765"/>
    <hyperlink ref="C855" r:id="rId854" display="http://www.ncbi.nlm.nih.gov/pubmed/32130758"/>
    <hyperlink ref="C856" r:id="rId855" display="http://www.ncbi.nlm.nih.gov/pubmed/31432490"/>
    <hyperlink ref="C857" r:id="rId856" display="http://www.ncbi.nlm.nih.gov/pubmed/27243472"/>
    <hyperlink ref="C858" r:id="rId857" display="http://www.ncbi.nlm.nih.gov/pubmed/30590436"/>
    <hyperlink ref="C859" r:id="rId858" display="http://www.ncbi.nlm.nih.gov/pubmed/31123781"/>
    <hyperlink ref="C860" r:id="rId859" display="http://www.ncbi.nlm.nih.gov/pubmed/32235704"/>
    <hyperlink ref="C861" r:id="rId860" display="http://www.ncbi.nlm.nih.gov/pubmed/29292539"/>
    <hyperlink ref="C862" r:id="rId861" display="http://www.ncbi.nlm.nih.gov/pubmed/30509173"/>
    <hyperlink ref="C863" r:id="rId862" display="http://www.ncbi.nlm.nih.gov/pubmed/31247679"/>
    <hyperlink ref="C864" r:id="rId863" display="http://www.ncbi.nlm.nih.gov/pubmed/29788398"/>
    <hyperlink ref="C865" r:id="rId864" display="http://www.ncbi.nlm.nih.gov/pubmed/30864335"/>
    <hyperlink ref="C866" r:id="rId865" display="http://www.ncbi.nlm.nih.gov/pubmed/26613371"/>
    <hyperlink ref="C867" r:id="rId866" display="http://www.ncbi.nlm.nih.gov/pubmed/31510688"/>
    <hyperlink ref="C868" r:id="rId867" display="http://www.ncbi.nlm.nih.gov/pubmed/30792576"/>
    <hyperlink ref="C869" r:id="rId868" display="http://www.ncbi.nlm.nih.gov/pubmed/28357402"/>
    <hyperlink ref="C870" r:id="rId869" display="http://www.ncbi.nlm.nih.gov/pubmed/27507290"/>
    <hyperlink ref="C871" r:id="rId870" display="http://www.ncbi.nlm.nih.gov/pubmed/27486222"/>
    <hyperlink ref="C872" r:id="rId871" display="http://www.ncbi.nlm.nih.gov/pubmed/30816928"/>
    <hyperlink ref="C873" r:id="rId872" display="http://www.ncbi.nlm.nih.gov/pubmed/28451968"/>
    <hyperlink ref="C874" r:id="rId873" display="http://www.ncbi.nlm.nih.gov/pubmed/28085284"/>
    <hyperlink ref="C875" r:id="rId874" display="http://www.ncbi.nlm.nih.gov/pubmed/31251324"/>
    <hyperlink ref="C876" r:id="rId875" display="http://www.ncbi.nlm.nih.gov/pubmed/28659129"/>
    <hyperlink ref="C877" r:id="rId876" display="http://www.ncbi.nlm.nih.gov/pubmed/30060142"/>
    <hyperlink ref="C878" r:id="rId877" display="http://www.ncbi.nlm.nih.gov/pubmed/31860671"/>
    <hyperlink ref="C879" r:id="rId878" display="http://www.ncbi.nlm.nih.gov/pubmed/28361710"/>
    <hyperlink ref="C880" r:id="rId879" display="http://www.ncbi.nlm.nih.gov/pubmed/29028893"/>
    <hyperlink ref="C881" r:id="rId880" display="http://www.ncbi.nlm.nih.gov/pubmed/27168722"/>
    <hyperlink ref="C882" r:id="rId881" display="http://www.ncbi.nlm.nih.gov/pubmed/28261162"/>
    <hyperlink ref="C883" r:id="rId882" display="http://www.ncbi.nlm.nih.gov/pubmed/29319471"/>
    <hyperlink ref="C884" r:id="rId883" display="http://www.ncbi.nlm.nih.gov/pubmed/30753300"/>
    <hyperlink ref="C885" r:id="rId884" display="http://www.ncbi.nlm.nih.gov/pubmed/27507088"/>
    <hyperlink ref="C886" r:id="rId885" display="http://www.ncbi.nlm.nih.gov/pubmed/28095799"/>
    <hyperlink ref="C887" r:id="rId886" display="http://www.ncbi.nlm.nih.gov/pubmed/28028226"/>
    <hyperlink ref="C888" r:id="rId887" display="http://www.ncbi.nlm.nih.gov/pubmed/29552000"/>
    <hyperlink ref="C889" r:id="rId888" display="http://www.ncbi.nlm.nih.gov/pubmed/27182962"/>
    <hyperlink ref="C890" r:id="rId889" display="http://www.ncbi.nlm.nih.gov/pubmed/28701799"/>
    <hyperlink ref="C891" r:id="rId890" display="http://www.ncbi.nlm.nih.gov/pubmed/31120942"/>
    <hyperlink ref="C892" r:id="rId891" display="http://www.ncbi.nlm.nih.gov/pubmed/30685186"/>
    <hyperlink ref="C893" r:id="rId892" display="http://www.ncbi.nlm.nih.gov/pubmed/31873728"/>
    <hyperlink ref="C894" r:id="rId893" display="http://www.ncbi.nlm.nih.gov/pubmed/29813064"/>
    <hyperlink ref="C895" r:id="rId894" display="http://www.ncbi.nlm.nih.gov/pubmed/28031037"/>
    <hyperlink ref="C896" r:id="rId895" display="http://www.ncbi.nlm.nih.gov/pubmed/27270105"/>
    <hyperlink ref="C897" r:id="rId896" display="http://www.ncbi.nlm.nih.gov/pubmed/29565902"/>
    <hyperlink ref="C898" r:id="rId897" display="http://www.ncbi.nlm.nih.gov/pubmed/30271256"/>
    <hyperlink ref="C899" r:id="rId898" display="http://www.ncbi.nlm.nih.gov/pubmed/32092230"/>
    <hyperlink ref="C900" r:id="rId899" display="http://www.ncbi.nlm.nih.gov/pubmed/28358893"/>
    <hyperlink ref="C901" r:id="rId900" display="http://www.ncbi.nlm.nih.gov/pubmed/31367240"/>
    <hyperlink ref="C902" r:id="rId901" display="http://www.ncbi.nlm.nih.gov/pubmed/29570071"/>
    <hyperlink ref="C903" r:id="rId902" display="http://www.ncbi.nlm.nih.gov/pubmed/28727743"/>
    <hyperlink ref="C904" r:id="rId903" display="http://www.ncbi.nlm.nih.gov/pubmed/30977806"/>
    <hyperlink ref="C905" r:id="rId904" display="http://www.ncbi.nlm.nih.gov/pubmed/28479868"/>
    <hyperlink ref="C906" r:id="rId905" display="http://www.ncbi.nlm.nih.gov/pubmed/28686614"/>
    <hyperlink ref="C907" r:id="rId906" display="http://www.ncbi.nlm.nih.gov/pubmed/29036558"/>
    <hyperlink ref="C908" r:id="rId907" display="http://www.ncbi.nlm.nih.gov/pubmed/31594544"/>
    <hyperlink ref="C909" r:id="rId908" display="http://www.ncbi.nlm.nih.gov/pubmed/31463840"/>
    <hyperlink ref="C910" r:id="rId909" display="http://www.ncbi.nlm.nih.gov/pubmed/30678108"/>
    <hyperlink ref="C911" r:id="rId910" display="http://www.ncbi.nlm.nih.gov/pubmed/28113438"/>
    <hyperlink ref="C912" r:id="rId911" display="http://www.ncbi.nlm.nih.gov/pubmed/31510689"/>
    <hyperlink ref="C913" r:id="rId912" display="http://www.ncbi.nlm.nih.gov/pubmed/31913460"/>
    <hyperlink ref="C914" r:id="rId913" display="http://www.ncbi.nlm.nih.gov/pubmed/27591079"/>
    <hyperlink ref="C915" r:id="rId914" display="http://www.ncbi.nlm.nih.gov/pubmed/31316100"/>
    <hyperlink ref="C916" r:id="rId915" display="http://www.ncbi.nlm.nih.gov/pubmed/31381336"/>
    <hyperlink ref="C917" r:id="rId916" display="http://www.ncbi.nlm.nih.gov/pubmed/28185580"/>
    <hyperlink ref="C918" r:id="rId917" display="http://www.ncbi.nlm.nih.gov/pubmed/30425147"/>
    <hyperlink ref="C919" r:id="rId918" display="http://www.ncbi.nlm.nih.gov/pubmed/27638400"/>
    <hyperlink ref="C920" r:id="rId919" display="http://www.ncbi.nlm.nih.gov/pubmed/29890948"/>
    <hyperlink ref="C921" r:id="rId920" display="http://www.ncbi.nlm.nih.gov/pubmed/28348874"/>
    <hyperlink ref="C922" r:id="rId921" display="http://www.ncbi.nlm.nih.gov/pubmed/28753663"/>
    <hyperlink ref="C923" r:id="rId922" display="http://www.ncbi.nlm.nih.gov/pubmed/32108315"/>
    <hyperlink ref="C924" r:id="rId923" display="http://www.ncbi.nlm.nih.gov/pubmed/27455061"/>
    <hyperlink ref="C925" r:id="rId924" display="http://www.ncbi.nlm.nih.gov/pubmed/28143486"/>
    <hyperlink ref="C926" r:id="rId925" display="http://www.ncbi.nlm.nih.gov/pubmed/31604420"/>
    <hyperlink ref="C927" r:id="rId926" display="http://www.ncbi.nlm.nih.gov/pubmed/27605103"/>
    <hyperlink ref="C928" r:id="rId927" display="http://www.ncbi.nlm.nih.gov/pubmed/29067699"/>
    <hyperlink ref="C929" r:id="rId928" display="http://www.ncbi.nlm.nih.gov/pubmed/28155635"/>
    <hyperlink ref="C930" r:id="rId929" display="http://www.ncbi.nlm.nih.gov/pubmed/30326663"/>
    <hyperlink ref="C931" r:id="rId930" display="http://www.ncbi.nlm.nih.gov/pubmed/29116822"/>
    <hyperlink ref="C932" r:id="rId931" display="http://www.ncbi.nlm.nih.gov/pubmed/28508884"/>
    <hyperlink ref="C933" r:id="rId932" display="http://www.ncbi.nlm.nih.gov/pubmed/32227937"/>
    <hyperlink ref="C934" r:id="rId933" display="http://www.ncbi.nlm.nih.gov/pubmed/30764760"/>
    <hyperlink ref="C935" r:id="rId934" display="http://www.ncbi.nlm.nih.gov/pubmed/28881964"/>
    <hyperlink ref="C936" r:id="rId935" display="http://www.ncbi.nlm.nih.gov/pubmed/27590916"/>
    <hyperlink ref="C937" r:id="rId936" display="http://www.ncbi.nlm.nih.gov/pubmed/31653208"/>
    <hyperlink ref="C938" r:id="rId937" display="http://www.ncbi.nlm.nih.gov/pubmed/28096085"/>
    <hyperlink ref="C939" r:id="rId938" display="http://www.ncbi.nlm.nih.gov/pubmed/28320326"/>
    <hyperlink ref="C940" r:id="rId939" display="http://www.ncbi.nlm.nih.gov/pubmed/29244013"/>
    <hyperlink ref="C941" r:id="rId940" display="http://www.ncbi.nlm.nih.gov/pubmed/28025198"/>
    <hyperlink ref="C942" r:id="rId941" display="http://www.ncbi.nlm.nih.gov/pubmed/27412862"/>
    <hyperlink ref="C943" r:id="rId942" display="http://www.ncbi.nlm.nih.gov/pubmed/26731399"/>
    <hyperlink ref="C944" r:id="rId943" display="http://www.ncbi.nlm.nih.gov/pubmed/29936244"/>
    <hyperlink ref="C945" r:id="rId944" display="http://www.ncbi.nlm.nih.gov/pubmed/28607381"/>
    <hyperlink ref="C946" r:id="rId945" display="http://www.ncbi.nlm.nih.gov/pubmed/28856455"/>
    <hyperlink ref="C947" r:id="rId946" display="http://www.ncbi.nlm.nih.gov/pubmed/30678641"/>
    <hyperlink ref="C948" r:id="rId947" display="http://www.ncbi.nlm.nih.gov/pubmed/28361693"/>
    <hyperlink ref="C949" r:id="rId948" display="http://www.ncbi.nlm.nih.gov/pubmed/28917044"/>
    <hyperlink ref="C950" r:id="rId949" display="http://www.ncbi.nlm.nih.gov/pubmed/29769290"/>
    <hyperlink ref="C951" r:id="rId950" display="http://www.ncbi.nlm.nih.gov/pubmed/31801606"/>
    <hyperlink ref="C952" r:id="rId951" display="http://www.ncbi.nlm.nih.gov/pubmed/31471617"/>
    <hyperlink ref="C953" r:id="rId952" display="http://www.ncbi.nlm.nih.gov/pubmed/28373894"/>
    <hyperlink ref="C954" r:id="rId953" display="http://www.ncbi.nlm.nih.gov/pubmed/32103044"/>
    <hyperlink ref="C955" r:id="rId954" display="http://www.ncbi.nlm.nih.gov/pubmed/28336562"/>
    <hyperlink ref="C956" r:id="rId955" display="http://www.ncbi.nlm.nih.gov/pubmed/28289728"/>
    <hyperlink ref="C957" r:id="rId956" display="http://www.ncbi.nlm.nih.gov/pubmed/30222583"/>
    <hyperlink ref="C958" r:id="rId957" display="http://www.ncbi.nlm.nih.gov/pubmed/26992174"/>
    <hyperlink ref="C959" r:id="rId958" display="http://www.ncbi.nlm.nih.gov/pubmed/29695976"/>
    <hyperlink ref="C960" r:id="rId959" display="http://www.ncbi.nlm.nih.gov/pubmed/26631489"/>
    <hyperlink ref="C961" r:id="rId960" display="http://www.ncbi.nlm.nih.gov/pubmed/30938757"/>
    <hyperlink ref="C962" r:id="rId961" display="http://www.ncbi.nlm.nih.gov/pubmed/29774036"/>
    <hyperlink ref="C963" r:id="rId962" display="http://www.ncbi.nlm.nih.gov/pubmed/30896083"/>
    <hyperlink ref="C964" r:id="rId963" display="http://www.ncbi.nlm.nih.gov/pubmed/26863669"/>
    <hyperlink ref="C965" r:id="rId964" display="http://www.ncbi.nlm.nih.gov/pubmed/31649739"/>
    <hyperlink ref="C966" r:id="rId965" display="http://www.ncbi.nlm.nih.gov/pubmed/29994032"/>
    <hyperlink ref="C967" r:id="rId966" display="http://www.ncbi.nlm.nih.gov/pubmed/29097403"/>
    <hyperlink ref="C968" r:id="rId967" display="http://www.ncbi.nlm.nih.gov/pubmed/29297296"/>
    <hyperlink ref="C969" r:id="rId968" display="http://www.ncbi.nlm.nih.gov/pubmed/31419937"/>
    <hyperlink ref="C970" r:id="rId969" display="http://www.ncbi.nlm.nih.gov/pubmed/28398048"/>
    <hyperlink ref="C971" r:id="rId970" display="http://www.ncbi.nlm.nih.gov/pubmed/31856214"/>
    <hyperlink ref="C972" r:id="rId971" display="http://www.ncbi.nlm.nih.gov/pubmed/30012569"/>
    <hyperlink ref="C973" r:id="rId972" display="http://www.ncbi.nlm.nih.gov/pubmed/30890159"/>
    <hyperlink ref="C974" r:id="rId973" display="http://www.ncbi.nlm.nih.gov/pubmed/28097710"/>
    <hyperlink ref="C975" r:id="rId974" display="http://www.ncbi.nlm.nih.gov/pubmed/29617272"/>
    <hyperlink ref="C976" r:id="rId975" display="http://www.ncbi.nlm.nih.gov/pubmed/28492483"/>
    <hyperlink ref="C977" r:id="rId976" display="http://www.ncbi.nlm.nih.gov/pubmed/31076776"/>
    <hyperlink ref="C978" r:id="rId977" display="http://www.ncbi.nlm.nih.gov/pubmed/28961926"/>
    <hyperlink ref="C979" r:id="rId978" display="http://www.ncbi.nlm.nih.gov/pubmed/31161212"/>
    <hyperlink ref="C980" r:id="rId979" display="http://www.ncbi.nlm.nih.gov/pubmed/29490630"/>
    <hyperlink ref="C981" r:id="rId980" display="http://www.ncbi.nlm.nih.gov/pubmed/28093410"/>
    <hyperlink ref="C982" r:id="rId981" display="http://www.ncbi.nlm.nih.gov/pubmed/29381109"/>
    <hyperlink ref="C983" r:id="rId982" display="http://www.ncbi.nlm.nih.gov/pubmed/29517771"/>
    <hyperlink ref="C984" r:id="rId983" display="http://www.ncbi.nlm.nih.gov/pubmed/29200539"/>
    <hyperlink ref="C985" r:id="rId984" display="http://www.ncbi.nlm.nih.gov/pubmed/29713314"/>
    <hyperlink ref="C986" r:id="rId985" display="http://www.ncbi.nlm.nih.gov/pubmed/30761179"/>
    <hyperlink ref="F986" r:id="rId986" display="https://github.com/aanchalMongia/McImpute_scRNAseq."/>
    <hyperlink ref="C987" r:id="rId987" display="http://www.ncbi.nlm.nih.gov/pubmed/27801969"/>
    <hyperlink ref="C988" r:id="rId988" display="http://www.ncbi.nlm.nih.gov/pubmed/26391352"/>
    <hyperlink ref="C989" r:id="rId989" display="http://www.ncbi.nlm.nih.gov/pubmed/27625391"/>
    <hyperlink ref="C990" r:id="rId990" display="http://www.ncbi.nlm.nih.gov/pubmed/30802546"/>
    <hyperlink ref="C991" r:id="rId991" display="http://www.ncbi.nlm.nih.gov/pubmed/30908454"/>
    <hyperlink ref="C992" r:id="rId992" display="http://www.ncbi.nlm.nih.gov/pubmed/29258911"/>
    <hyperlink ref="C993" r:id="rId993" display="http://www.ncbi.nlm.nih.gov/pubmed/27635656"/>
    <hyperlink ref="C994" r:id="rId994" display="http://www.ncbi.nlm.nih.gov/pubmed/31009458"/>
    <hyperlink ref="C995" r:id="rId995" display="http://www.ncbi.nlm.nih.gov/pubmed/28641043"/>
    <hyperlink ref="C996" r:id="rId996" display="http://www.ncbi.nlm.nih.gov/pubmed/29135365"/>
    <hyperlink ref="C997" r:id="rId997" display="http://www.ncbi.nlm.nih.gov/pubmed/30486378"/>
    <hyperlink ref="C998" r:id="rId998" display="http://www.ncbi.nlm.nih.gov/pubmed/30759172"/>
    <hyperlink ref="C999" r:id="rId999" display="http://www.ncbi.nlm.nih.gov/pubmed/31138121"/>
    <hyperlink ref="C1000" r:id="rId1000" display="http://www.ncbi.nlm.nih.gov/pubmed/31178127"/>
    <hyperlink ref="C1001" r:id="rId1001" display="http://www.ncbi.nlm.nih.gov/pubmed/27896990"/>
    <hyperlink ref="C1002" r:id="rId1002" display="http://www.ncbi.nlm.nih.gov/pubmed/31683916"/>
    <hyperlink ref="C1003" r:id="rId1003" display="http://www.ncbi.nlm.nih.gov/pubmed/31907445"/>
    <hyperlink ref="C1004" r:id="rId1004" display="http://www.ncbi.nlm.nih.gov/pubmed/31638801"/>
    <hyperlink ref="C1005" r:id="rId1005" display="http://www.ncbi.nlm.nih.gov/pubmed/29697057"/>
    <hyperlink ref="C1006" r:id="rId1006" display="http://www.ncbi.nlm.nih.gov/pubmed/29974050"/>
    <hyperlink ref="C1007" r:id="rId1007" display="http://www.ncbi.nlm.nih.gov/pubmed/28475668"/>
    <hyperlink ref="C1008" r:id="rId1008" display="http://www.ncbi.nlm.nih.gov/pubmed/30915057"/>
    <hyperlink ref="C1009" r:id="rId1009" display="http://www.ncbi.nlm.nih.gov/pubmed/28742083"/>
    <hyperlink ref="C1010" r:id="rId1010" display="http://www.ncbi.nlm.nih.gov/pubmed/27935766"/>
    <hyperlink ref="C1011" r:id="rId1011" display="http://www.ncbi.nlm.nih.gov/pubmed/30008726"/>
    <hyperlink ref="C1012" r:id="rId1012" display="http://www.ncbi.nlm.nih.gov/pubmed/29745866"/>
    <hyperlink ref="C1013" r:id="rId1013" display="http://www.ncbi.nlm.nih.gov/pubmed/31510701"/>
    <hyperlink ref="C1014" r:id="rId1014" display="http://www.ncbi.nlm.nih.gov/pubmed/26887003"/>
    <hyperlink ref="C1015" r:id="rId1015" display="http://www.ncbi.nlm.nih.gov/pubmed/28469246"/>
    <hyperlink ref="C1016" r:id="rId1016" display="http://www.ncbi.nlm.nih.gov/pubmed/30563452"/>
    <hyperlink ref="C1017" r:id="rId1017" display="http://www.ncbi.nlm.nih.gov/pubmed/27822312"/>
    <hyperlink ref="C1018" r:id="rId1018" display="http://www.ncbi.nlm.nih.gov/pubmed/31510657"/>
    <hyperlink ref="C1019" r:id="rId1019" display="http://www.ncbi.nlm.nih.gov/pubmed/2688766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cols>
    <col collapsed="false" customWidth="true" hidden="false" outlineLevel="0" max="1" min="1" style="0" width="41.42"/>
    <col collapsed="false" customWidth="true" hidden="false" outlineLevel="0" max="3" min="3" style="0" width="106.7"/>
  </cols>
  <sheetData>
    <row r="1" customFormat="false" ht="15.75" hidden="false" customHeight="false" outlineLevel="0" collapsed="false">
      <c r="A1" s="103" t="s">
        <v>2834</v>
      </c>
      <c r="B1" s="103" t="s">
        <v>4960</v>
      </c>
      <c r="C1" s="103" t="s">
        <v>1</v>
      </c>
      <c r="D1" s="66" t="s">
        <v>7982</v>
      </c>
    </row>
    <row r="2" customFormat="false" ht="15.75" hidden="false" customHeight="false" outlineLevel="0" collapsed="false">
      <c r="A2" s="2" t="s">
        <v>7983</v>
      </c>
    </row>
    <row r="3" customFormat="false" ht="15.75" hidden="false" customHeight="false" outlineLevel="0" collapsed="false">
      <c r="A3" s="66" t="s">
        <v>7984</v>
      </c>
    </row>
    <row r="4" customFormat="false" ht="15.75" hidden="false" customHeight="false" outlineLevel="0" collapsed="false">
      <c r="A4" s="104" t="s">
        <v>4995</v>
      </c>
      <c r="B4" s="105" t="s">
        <v>3244</v>
      </c>
      <c r="C4" s="105" t="s">
        <v>446</v>
      </c>
    </row>
    <row r="5" customFormat="false" ht="15.75" hidden="false" customHeight="false" outlineLevel="0" collapsed="false">
      <c r="A5" s="106" t="s">
        <v>4981</v>
      </c>
      <c r="B5" s="107" t="s">
        <v>3244</v>
      </c>
      <c r="C5" s="107" t="s">
        <v>460</v>
      </c>
    </row>
    <row r="6" customFormat="false" ht="15.75" hidden="false" customHeight="false" outlineLevel="0" collapsed="false">
      <c r="A6" s="108" t="s">
        <v>5040</v>
      </c>
      <c r="B6" s="109" t="s">
        <v>3244</v>
      </c>
      <c r="C6" s="109" t="s">
        <v>476</v>
      </c>
    </row>
    <row r="7" customFormat="false" ht="15.75" hidden="false" customHeight="false" outlineLevel="0" collapsed="false">
      <c r="A7" s="108" t="s">
        <v>4964</v>
      </c>
      <c r="B7" s="109" t="s">
        <v>3244</v>
      </c>
      <c r="C7" s="109" t="s">
        <v>528</v>
      </c>
    </row>
    <row r="8" customFormat="false" ht="15.75" hidden="false" customHeight="false" outlineLevel="0" collapsed="false">
      <c r="A8" s="108" t="s">
        <v>7985</v>
      </c>
      <c r="B8" s="109" t="s">
        <v>3244</v>
      </c>
      <c r="C8" s="109" t="s">
        <v>541</v>
      </c>
    </row>
    <row r="9" customFormat="false" ht="15.75" hidden="false" customHeight="false" outlineLevel="0" collapsed="false">
      <c r="A9" s="110" t="s">
        <v>4979</v>
      </c>
      <c r="B9" s="111" t="s">
        <v>3244</v>
      </c>
      <c r="C9" s="111" t="s">
        <v>568</v>
      </c>
      <c r="D9" s="66" t="s">
        <v>7986</v>
      </c>
    </row>
    <row r="10" customFormat="false" ht="15.75" hidden="false" customHeight="false" outlineLevel="0" collapsed="false">
      <c r="A10" s="110" t="s">
        <v>4997</v>
      </c>
      <c r="B10" s="111" t="s">
        <v>3244</v>
      </c>
      <c r="C10" s="111" t="s">
        <v>577</v>
      </c>
    </row>
    <row r="11" customFormat="false" ht="15.75" hidden="false" customHeight="false" outlineLevel="0" collapsed="false">
      <c r="A11" s="108" t="s">
        <v>4983</v>
      </c>
      <c r="B11" s="109" t="s">
        <v>3244</v>
      </c>
      <c r="C11" s="109" t="s">
        <v>586</v>
      </c>
    </row>
    <row r="12" customFormat="false" ht="15.75" hidden="false" customHeight="false" outlineLevel="0" collapsed="false">
      <c r="A12" s="108" t="s">
        <v>6562</v>
      </c>
      <c r="B12" s="109" t="s">
        <v>3244</v>
      </c>
      <c r="C12" s="109" t="s">
        <v>598</v>
      </c>
    </row>
    <row r="13" customFormat="false" ht="15.75" hidden="false" customHeight="false" outlineLevel="0" collapsed="false">
      <c r="A13" s="106" t="s">
        <v>5009</v>
      </c>
      <c r="B13" s="107" t="s">
        <v>3244</v>
      </c>
      <c r="C13" s="107" t="s">
        <v>610</v>
      </c>
      <c r="D13" s="112" t="s">
        <v>7987</v>
      </c>
    </row>
    <row r="14" customFormat="false" ht="15.75" hidden="false" customHeight="false" outlineLevel="0" collapsed="false">
      <c r="A14" s="110" t="s">
        <v>4990</v>
      </c>
      <c r="B14" s="111" t="s">
        <v>3244</v>
      </c>
      <c r="C14" s="111" t="s">
        <v>626</v>
      </c>
    </row>
    <row r="15" customFormat="false" ht="15.75" hidden="false" customHeight="false" outlineLevel="0" collapsed="false">
      <c r="A15" s="110" t="s">
        <v>4999</v>
      </c>
      <c r="B15" s="111" t="s">
        <v>3244</v>
      </c>
      <c r="C15" s="113" t="s">
        <v>639</v>
      </c>
    </row>
    <row r="16" customFormat="false" ht="15.75" hidden="false" customHeight="false" outlineLevel="0" collapsed="false">
      <c r="A16" s="108" t="s">
        <v>4974</v>
      </c>
      <c r="B16" s="109" t="s">
        <v>3244</v>
      </c>
      <c r="C16" s="114" t="s">
        <v>653</v>
      </c>
    </row>
    <row r="17" customFormat="false" ht="15.75" hidden="false" customHeight="false" outlineLevel="0" collapsed="false">
      <c r="A17" s="110" t="s">
        <v>5032</v>
      </c>
      <c r="B17" s="111" t="s">
        <v>3244</v>
      </c>
      <c r="C17" s="113" t="s">
        <v>659</v>
      </c>
    </row>
    <row r="18" customFormat="false" ht="15.75" hidden="false" customHeight="false" outlineLevel="0" collapsed="false">
      <c r="A18" s="110" t="s">
        <v>5001</v>
      </c>
      <c r="B18" s="111" t="s">
        <v>3244</v>
      </c>
      <c r="C18" s="113" t="s">
        <v>665</v>
      </c>
    </row>
    <row r="19" customFormat="false" ht="15.75" hidden="false" customHeight="false" outlineLevel="0" collapsed="false">
      <c r="A19" s="108" t="s">
        <v>5027</v>
      </c>
      <c r="B19" s="109" t="s">
        <v>3244</v>
      </c>
      <c r="C19" s="114" t="s">
        <v>678</v>
      </c>
    </row>
    <row r="20" customFormat="false" ht="15.75" hidden="false" customHeight="false" outlineLevel="0" collapsed="false">
      <c r="A20" s="108" t="s">
        <v>4988</v>
      </c>
      <c r="B20" s="109" t="s">
        <v>3244</v>
      </c>
      <c r="C20" s="114" t="s">
        <v>691</v>
      </c>
    </row>
    <row r="21" customFormat="false" ht="15.75" hidden="false" customHeight="false" outlineLevel="0" collapsed="false">
      <c r="A21" s="108" t="s">
        <v>5011</v>
      </c>
      <c r="B21" s="109" t="s">
        <v>3244</v>
      </c>
      <c r="C21" s="114" t="s">
        <v>746</v>
      </c>
    </row>
    <row r="22" customFormat="false" ht="15.75" hidden="false" customHeight="false" outlineLevel="0" collapsed="false">
      <c r="A22" s="115" t="s">
        <v>5197</v>
      </c>
      <c r="B22" s="116" t="s">
        <v>3244</v>
      </c>
      <c r="C22" s="117" t="s">
        <v>757</v>
      </c>
      <c r="D22" s="112" t="s">
        <v>7988</v>
      </c>
      <c r="E22" s="118"/>
      <c r="F22" s="118"/>
      <c r="G22" s="118"/>
      <c r="H22" s="118"/>
      <c r="I22" s="118"/>
      <c r="J22" s="118"/>
      <c r="K22" s="118"/>
      <c r="L22" s="118"/>
      <c r="M22" s="118"/>
      <c r="N22" s="118"/>
      <c r="O22" s="118"/>
      <c r="P22" s="118"/>
      <c r="Q22" s="118"/>
      <c r="R22" s="118"/>
      <c r="S22" s="118"/>
      <c r="T22" s="118"/>
      <c r="U22" s="118"/>
      <c r="V22" s="118"/>
      <c r="W22" s="118"/>
      <c r="X22" s="118"/>
      <c r="Y22" s="118"/>
      <c r="Z22" s="118"/>
    </row>
    <row r="23" customFormat="false" ht="15.75" hidden="false" customHeight="false" outlineLevel="0" collapsed="false">
      <c r="A23" s="110" t="s">
        <v>4966</v>
      </c>
      <c r="B23" s="111" t="s">
        <v>3244</v>
      </c>
      <c r="C23" s="113" t="s">
        <v>770</v>
      </c>
    </row>
    <row r="24" customFormat="false" ht="15.75" hidden="false" customHeight="false" outlineLevel="0" collapsed="false">
      <c r="A24" s="119" t="s">
        <v>5060</v>
      </c>
      <c r="B24" s="120" t="s">
        <v>3244</v>
      </c>
      <c r="C24" s="121" t="s">
        <v>778</v>
      </c>
    </row>
    <row r="25" customFormat="false" ht="15.75" hidden="false" customHeight="false" outlineLevel="0" collapsed="false">
      <c r="A25" s="108" t="s">
        <v>5068</v>
      </c>
      <c r="B25" s="109" t="s">
        <v>3244</v>
      </c>
      <c r="C25" s="114" t="s">
        <v>5069</v>
      </c>
    </row>
    <row r="26" customFormat="false" ht="15.75" hidden="false" customHeight="false" outlineLevel="0" collapsed="false">
      <c r="A26" s="110" t="s">
        <v>7989</v>
      </c>
      <c r="B26" s="111" t="s">
        <v>3244</v>
      </c>
      <c r="C26" s="113" t="s">
        <v>802</v>
      </c>
    </row>
    <row r="27" customFormat="false" ht="15.75" hidden="false" customHeight="false" outlineLevel="0" collapsed="false">
      <c r="A27" s="110" t="s">
        <v>5016</v>
      </c>
      <c r="B27" s="111" t="s">
        <v>3244</v>
      </c>
      <c r="C27" s="113" t="s">
        <v>812</v>
      </c>
    </row>
    <row r="28" customFormat="false" ht="15.75" hidden="false" customHeight="false" outlineLevel="0" collapsed="false">
      <c r="A28" s="119" t="s">
        <v>7931</v>
      </c>
      <c r="B28" s="122"/>
      <c r="C28" s="123" t="s">
        <v>823</v>
      </c>
    </row>
    <row r="29" customFormat="false" ht="15.75" hidden="false" customHeight="false" outlineLevel="0" collapsed="false">
      <c r="A29" s="124" t="str">
        <f aca="false">HYPERLINK("https://www.ncbi.nlm.nih.gov/pubmed/?term=27941783","27941783")</f>
        <v>27941783</v>
      </c>
      <c r="B29" s="122"/>
      <c r="C29" s="120" t="s">
        <v>839</v>
      </c>
    </row>
    <row r="30" customFormat="false" ht="15.75" hidden="false" customHeight="false" outlineLevel="0" collapsed="false">
      <c r="A30" s="110" t="s">
        <v>7990</v>
      </c>
      <c r="B30" s="111" t="s">
        <v>3244</v>
      </c>
      <c r="C30" s="111" t="s">
        <v>7991</v>
      </c>
      <c r="D30" s="125" t="s">
        <v>7992</v>
      </c>
      <c r="E30" s="122"/>
      <c r="F30" s="120" t="s">
        <v>7993</v>
      </c>
    </row>
    <row r="32" customFormat="false" ht="15.75" hidden="false" customHeight="false" outlineLevel="0" collapsed="false">
      <c r="C32" s="2" t="s">
        <v>7994</v>
      </c>
      <c r="D32" s="76" t="s">
        <v>7995</v>
      </c>
    </row>
    <row r="35" customFormat="false" ht="15.75" hidden="false" customHeight="false" outlineLevel="0" collapsed="false">
      <c r="A35" s="31"/>
      <c r="B35" s="30"/>
      <c r="C35" s="30"/>
    </row>
    <row r="37" customFormat="false" ht="15.75" hidden="false" customHeight="false" outlineLevel="0" collapsed="false">
      <c r="A37" s="66" t="s">
        <v>7996</v>
      </c>
    </row>
    <row r="38" customFormat="false" ht="15.75" hidden="false" customHeight="false" outlineLevel="0" collapsed="false">
      <c r="A38" s="32" t="s">
        <v>4968</v>
      </c>
      <c r="B38" s="33" t="s">
        <v>3244</v>
      </c>
      <c r="C38" s="33" t="s">
        <v>4969</v>
      </c>
      <c r="D38" s="2" t="s">
        <v>7997</v>
      </c>
    </row>
    <row r="39" customFormat="false" ht="15.75" hidden="false" customHeight="false" outlineLevel="0" collapsed="false">
      <c r="A39" s="31" t="s">
        <v>4992</v>
      </c>
      <c r="B39" s="30" t="s">
        <v>3244</v>
      </c>
      <c r="C39" s="30" t="s">
        <v>4993</v>
      </c>
      <c r="D39" s="2" t="s">
        <v>7997</v>
      </c>
    </row>
    <row r="40" customFormat="false" ht="15.75" hidden="false" customHeight="false" outlineLevel="0" collapsed="false">
      <c r="A40" s="32" t="s">
        <v>4961</v>
      </c>
      <c r="B40" s="33" t="s">
        <v>3244</v>
      </c>
      <c r="C40" s="33" t="s">
        <v>4962</v>
      </c>
      <c r="D40" s="2" t="s">
        <v>7998</v>
      </c>
    </row>
    <row r="41" customFormat="false" ht="15.75" hidden="false" customHeight="false" outlineLevel="0" collapsed="false">
      <c r="A41" s="29" t="s">
        <v>5214</v>
      </c>
      <c r="B41" s="30" t="s">
        <v>3244</v>
      </c>
      <c r="C41" s="30" t="s">
        <v>5215</v>
      </c>
      <c r="D41" s="2" t="s">
        <v>7997</v>
      </c>
    </row>
    <row r="42" customFormat="false" ht="15.75" hidden="false" customHeight="false" outlineLevel="0" collapsed="false">
      <c r="A42" s="3" t="str">
        <f aca="false">HYPERLINK("http://www.ncbi.nlm.nih.gov/pubmed/23593445","23593445")</f>
        <v>23593445</v>
      </c>
      <c r="C42" s="2" t="s">
        <v>2860</v>
      </c>
      <c r="D42" s="2" t="s">
        <v>7999</v>
      </c>
    </row>
    <row r="49" customFormat="false" ht="15.75" hidden="false" customHeight="false" outlineLevel="0" collapsed="false">
      <c r="A49" s="1"/>
    </row>
  </sheetData>
  <conditionalFormatting sqref="B26:B27">
    <cfRule type="containsText" priority="2" operator="containsText" aboveAverage="0" equalAverage="0" bottom="0" percent="0" rank="0" text="training" dxfId="0">
      <formula>NOT(ISERROR(SEARCH("training",B26)))</formula>
    </cfRule>
  </conditionalFormatting>
  <conditionalFormatting sqref="B26:B27">
    <cfRule type="containsText" priority="3" operator="containsText" aboveAverage="0" equalAverage="0" bottom="0" percent="0" rank="0" text="checked" dxfId="2">
      <formula>NOT(ISERROR(SEARCH("checked",B26)))</formula>
    </cfRule>
  </conditionalFormatting>
  <hyperlinks>
    <hyperlink ref="A4" r:id="rId2" display="http://www.ncbi.nlm.nih.gov/pubmed/31465436"/>
    <hyperlink ref="A5" r:id="rId3" display="http://www.ncbi.nlm.nih.gov/pubmed/30717772"/>
    <hyperlink ref="A6" r:id="rId4" display="http://www.ncbi.nlm.nih.gov/pubmed/30936559"/>
    <hyperlink ref="A7" r:id="rId5" display="http://www.ncbi.nlm.nih.gov/pubmed/31874603"/>
    <hyperlink ref="A8" r:id="rId6" display="http://www.ncbi.nlm.nih.gov/pubmed/31639029"/>
    <hyperlink ref="A9" r:id="rId7" display="http://www.ncbi.nlm.nih.gov/pubmed/28569140"/>
    <hyperlink ref="A10" r:id="rId8" display="http://www.ncbi.nlm.nih.gov/pubmed/28052134"/>
    <hyperlink ref="A11" r:id="rId9" display="http://www.ncbi.nlm.nih.gov/pubmed/32183840"/>
    <hyperlink ref="A12" r:id="rId10" display="http://www.ncbi.nlm.nih.gov/pubmed/31984131"/>
    <hyperlink ref="A13" r:id="rId11" display="http://www.ncbi.nlm.nih.gov/pubmed/28739658"/>
    <hyperlink ref="D13" r:id="rId12" display="https://www.genetics.org/content/genetics/suppl/2017/07/21/genetics.117.1122.DC1/FileS1.pdf"/>
    <hyperlink ref="A14" r:id="rId13" display="http://www.ncbi.nlm.nih.gov/pubmed/27256311"/>
    <hyperlink ref="A15" r:id="rId14" display="http://www.ncbi.nlm.nih.gov/pubmed/30658573"/>
    <hyperlink ref="A16" r:id="rId15" display="http://www.ncbi.nlm.nih.gov/pubmed/32138645"/>
    <hyperlink ref="A17" r:id="rId16" display="http://www.ncbi.nlm.nih.gov/pubmed/28808243"/>
    <hyperlink ref="A18" r:id="rId17" display="http://www.ncbi.nlm.nih.gov/pubmed/28934964"/>
    <hyperlink ref="A19" r:id="rId18" display="http://www.ncbi.nlm.nih.gov/pubmed/31324872"/>
    <hyperlink ref="A20" r:id="rId19" display="http://www.ncbi.nlm.nih.gov/pubmed/31159850"/>
    <hyperlink ref="A21" r:id="rId20" display="http://www.ncbi.nlm.nih.gov/pubmed/31136576"/>
    <hyperlink ref="A22" r:id="rId21" display="http://www.ncbi.nlm.nih.gov/pubmed/31077315"/>
    <hyperlink ref="D22" r:id="rId22" location="runtime" display="https://www.rna.uni-jena.de/supplements/assembly/index.html#runtime"/>
    <hyperlink ref="A23" r:id="rId23" display="http://www.ncbi.nlm.nih.gov/pubmed/31015787"/>
    <hyperlink ref="A24" r:id="rId24" display="http://www.ncbi.nlm.nih.gov/pubmed/30329135"/>
    <hyperlink ref="A25" r:id="rId25" display="http://www.ncbi.nlm.nih.gov/pubmed/31080946"/>
    <hyperlink ref="A26" r:id="rId26" display="http://www.ncbi.nlm.nih.gov/pubmed/26628557"/>
    <hyperlink ref="A27" r:id="rId27" display="http://www.ncbi.nlm.nih.gov/pubmed/29568413"/>
    <hyperlink ref="A28" r:id="rId28" display="http://www.ncbi.nlm.nih.gov/pubmed/31907445"/>
    <hyperlink ref="A30" r:id="rId29" display="http://www.ncbi.nlm.nih.gov/pubmed/31948481"/>
    <hyperlink ref="D30" r:id="rId30" display="Additional file 8: Table S7."/>
    <hyperlink ref="D32" r:id="rId31" display="https://journals.plos.org/plosone/article?id=10.1371/journal.pone.0240573"/>
    <hyperlink ref="A38" r:id="rId32" display="http://www.ncbi.nlm.nih.gov/pubmed/29579198"/>
    <hyperlink ref="A39" r:id="rId33" display="http://www.ncbi.nlm.nih.gov/pubmed/31134276"/>
    <hyperlink ref="A40" r:id="rId34" display="http://www.ncbi.nlm.nih.gov/pubmed/27556636"/>
    <hyperlink ref="A41" r:id="rId35" display="http://www.ncbi.nlm.nih.gov/pubmed/31955711"/>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6"/>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en-NZ</dc:language>
  <cp:lastModifiedBy>Paul Gardner</cp:lastModifiedBy>
  <dcterms:modified xsi:type="dcterms:W3CDTF">2022-01-21T14:47:02Z</dcterms:modified>
  <cp:revision>1</cp:revision>
  <dc:subject/>
  <dc:title/>
</cp:coreProperties>
</file>