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rf\OneDrive\Desktop\Data Analytics Book Camp\HomeWork\"/>
    </mc:Choice>
  </mc:AlternateContent>
  <xr:revisionPtr revIDLastSave="13" documentId="8_{C0DFF8EA-0C43-4BCA-BD94-4E37BDED762E}" xr6:coauthVersionLast="40" xr6:coauthVersionMax="40" xr10:uidLastSave="{74A4BFA4-7EAC-478E-A864-FF0B7F0960B7}"/>
  <bookViews>
    <workbookView xWindow="-90" yWindow="-90" windowWidth="19380" windowHeight="10380" xr2:uid="{00000000-000D-0000-FFFF-FFFF00000000}"/>
  </bookViews>
  <sheets>
    <sheet name="Original Data Sheet" sheetId="1" r:id="rId1"/>
    <sheet name="Category PT" sheetId="2" r:id="rId2"/>
    <sheet name="Sub-Category PT" sheetId="3" r:id="rId3"/>
    <sheet name="Count of State PT" sheetId="4" r:id="rId4"/>
    <sheet name="Bonus Project" sheetId="5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3" i="5"/>
  <c r="R2" i="1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D2" i="5"/>
  <c r="C2" i="5"/>
  <c r="B2" i="5"/>
  <c r="B6" i="5"/>
  <c r="D5" i="5"/>
  <c r="C5" i="5"/>
  <c r="B5" i="5"/>
  <c r="E2" i="5"/>
  <c r="H13" i="5"/>
  <c r="G13" i="5"/>
  <c r="F13" i="5"/>
  <c r="E13" i="5"/>
  <c r="H12" i="5"/>
  <c r="G12" i="5"/>
  <c r="F12" i="5"/>
  <c r="E12" i="5"/>
  <c r="H11" i="5"/>
  <c r="G11" i="5"/>
  <c r="F11" i="5"/>
  <c r="E11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H6" i="5"/>
  <c r="G6" i="5"/>
  <c r="F6" i="5"/>
  <c r="E6" i="5"/>
  <c r="H5" i="5"/>
  <c r="G5" i="5"/>
  <c r="F5" i="5"/>
  <c r="E5" i="5"/>
  <c r="H4" i="5"/>
  <c r="G4" i="5"/>
  <c r="F4" i="5"/>
  <c r="E4" i="5"/>
  <c r="H3" i="5"/>
  <c r="G3" i="5"/>
  <c r="F3" i="5"/>
  <c r="E3" i="5"/>
  <c r="D4" i="5"/>
  <c r="B4" i="5"/>
  <c r="C3" i="5"/>
  <c r="C4" i="5"/>
  <c r="D3" i="5"/>
  <c r="S2" i="1"/>
  <c r="H2" i="5"/>
  <c r="G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<sst xmlns="http://schemas.openxmlformats.org/spreadsheetml/2006/main" count="24769" uniqueCount="8354">
  <si>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</si>
  <si>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</si>
  <si>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</si>
  <si>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</si>
  <si>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</si>
  <si>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</si>
  <si>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</si>
  <si>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</si>
  <si>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</si>
  <si>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</si>
  <si>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</si>
  <si>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</si>
  <si>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</si>
  <si>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</si>
  <si>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</si>
  <si>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</si>
  <si>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</si>
  <si>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</si>
  <si>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</si>
  <si>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</si>
  <si>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</si>
  <si>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</si>
  <si>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</si>
  <si>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</si>
  <si>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</si>
  <si>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</si>
  <si>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</si>
  <si>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</si>
  <si>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</si>
  <si>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</si>
  <si>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</si>
  <si>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</si>
  <si>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</si>
  <si>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</si>
  <si>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</si>
  <si>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</si>
  <si>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</si>
  <si>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</si>
  <si>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</si>
  <si>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</si>
  <si>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</si>
  <si>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</si>
  <si>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</si>
  <si>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</si>
  <si>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</si>
  <si>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</si>
  <si>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</si>
  <si>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</si>
  <si>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</si>
  <si>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</si>
  <si>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</si>
  <si>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</si>
  <si>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</si>
  <si>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</si>
  <si>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</si>
  <si>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</si>
  <si>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</si>
  <si>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</si>
  <si>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</si>
  <si>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</si>
  <si>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</si>
  <si>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</si>
  <si>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</si>
  <si>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</si>
  <si>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</si>
  <si>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</si>
  <si>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</si>
  <si>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</si>
  <si>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</si>
  <si>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</si>
  <si>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</si>
  <si>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</si>
  <si>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</si>
  <si>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</si>
  <si>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</si>
  <si>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</si>
  <si>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</si>
  <si>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</si>
  <si>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</si>
  <si>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</si>
  <si>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</si>
  <si>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</si>
  <si>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</si>
  <si>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</si>
  <si>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</si>
  <si>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</si>
  <si>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</si>
  <si>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</si>
  <si>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</si>
  <si>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</si>
  <si>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</si>
  <si>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</si>
  <si>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</si>
  <si>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</si>
  <si>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</si>
  <si>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</si>
  <si>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</si>
  <si>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</si>
  <si>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</si>
  <si>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</si>
  <si>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</si>
  <si>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</si>
  <si>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</si>
  <si>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</si>
  <si>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</si>
  <si>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</si>
  <si>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</si>
  <si>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</si>
  <si>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</si>
  <si>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</si>
  <si>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</si>
  <si>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</si>
  <si>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</si>
  <si>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</si>
  <si>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</si>
  <si>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</si>
  <si>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</si>
  <si>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</si>
  <si>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</si>
  <si>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</si>
  <si>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</si>
  <si>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</si>
  <si>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</si>
  <si>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</si>
  <si>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</si>
  <si>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</si>
  <si>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</si>
  <si>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</si>
  <si>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</si>
  <si>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</si>
  <si>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</si>
  <si>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</si>
  <si>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</si>
  <si>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</si>
  <si>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</si>
  <si>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</si>
  <si>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</si>
  <si>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</si>
  <si>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</si>
  <si>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</si>
  <si>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</si>
  <si>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</si>
  <si>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</si>
  <si>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</si>
  <si>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</si>
  <si>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</si>
  <si>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</si>
  <si>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</si>
  <si>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</si>
  <si>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</si>
  <si>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</si>
  <si>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</si>
  <si>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</si>
  <si>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</si>
  <si>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</si>
  <si>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</si>
  <si>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</si>
  <si>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</si>
  <si>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</si>
  <si>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</si>
  <si>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</si>
  <si>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</si>
  <si>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</si>
  <si>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</si>
  <si>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</si>
  <si>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</si>
  <si>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</si>
  <si>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</si>
  <si>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</si>
  <si>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</si>
  <si>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</si>
  <si>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</si>
  <si>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</si>
  <si>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</si>
  <si>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</si>
  <si>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</si>
  <si>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</si>
  <si>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</si>
  <si>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</si>
  <si>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</si>
  <si>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</si>
  <si>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</si>
  <si>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</si>
  <si>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</si>
  <si>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</si>
  <si>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</si>
  <si>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</si>
  <si>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</si>
  <si>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</si>
  <si>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</si>
  <si>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</si>
  <si>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</si>
  <si>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</si>
  <si>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</si>
  <si>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</si>
  <si>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</si>
  <si>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</si>
  <si>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</si>
  <si>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</si>
  <si>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</si>
  <si>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</si>
  <si>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</si>
  <si>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</si>
  <si>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</si>
  <si>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</si>
  <si>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</si>
  <si>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</si>
  <si>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</si>
  <si>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</si>
  <si>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</si>
  <si>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</si>
  <si>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</si>
  <si>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</si>
  <si>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</si>
  <si>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</si>
  <si>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</si>
  <si>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</si>
  <si>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</si>
  <si>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</si>
  <si>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</si>
  <si>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</si>
  <si>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</si>
  <si>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</si>
  <si>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</si>
  <si>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</si>
  <si>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</si>
  <si>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</si>
  <si>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</si>
  <si>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</si>
  <si>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</si>
  <si>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</si>
  <si>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</si>
  <si>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</si>
  <si>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</si>
  <si>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</si>
  <si>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</si>
  <si>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</si>
  <si>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</si>
  <si>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</si>
  <si>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</si>
  <si>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</si>
  <si>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</si>
  <si>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</si>
  <si>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</si>
  <si>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</si>
  <si>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</si>
  <si>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</si>
  <si>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</si>
  <si>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</si>
  <si>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</si>
  <si>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</si>
  <si>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</si>
  <si>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</si>
  <si>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</si>
  <si>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</si>
  <si>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</si>
  <si>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</si>
  <si>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</si>
  <si>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</si>
  <si>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</si>
  <si>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</si>
  <si>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</si>
  <si>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</si>
  <si>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</si>
  <si>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</si>
  <si>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</si>
  <si>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</si>
  <si>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</si>
  <si>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</si>
  <si>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</si>
  <si>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</si>
  <si>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</si>
  <si>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</si>
  <si>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</si>
  <si>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</si>
  <si>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</si>
  <si>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</si>
  <si>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</si>
  <si>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</si>
  <si>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</si>
  <si>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</si>
  <si>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</si>
  <si>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</si>
  <si>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</si>
  <si>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</si>
  <si>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</si>
  <si>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</si>
  <si>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</si>
  <si>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</si>
  <si>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</si>
  <si>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</si>
  <si>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</si>
  <si>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</si>
  <si>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</si>
  <si>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</si>
  <si>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</si>
  <si>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</si>
  <si>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</si>
  <si>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</si>
  <si>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</si>
  <si>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</si>
  <si>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</si>
  <si>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</si>
  <si>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</si>
  <si>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</si>
  <si>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</si>
  <si>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</si>
  <si>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</si>
  <si>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</si>
  <si>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</si>
  <si>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</si>
  <si>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</si>
  <si>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</si>
  <si>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</si>
  <si>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</si>
  <si>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</si>
  <si>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</si>
  <si>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</si>
  <si>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</si>
  <si>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</si>
  <si>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</si>
  <si>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</si>
  <si>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</si>
  <si>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</si>
  <si>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</si>
  <si>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</si>
  <si>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</si>
  <si>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</si>
  <si>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</si>
  <si>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</si>
  <si>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</si>
  <si>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</si>
  <si>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</si>
  <si>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</si>
  <si>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</si>
  <si>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</si>
  <si>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</si>
  <si>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</si>
  <si>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</si>
  <si>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</si>
  <si>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</si>
  <si>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</si>
  <si>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</si>
  <si>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</si>
  <si>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</si>
  <si>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</si>
  <si>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</si>
  <si>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</si>
  <si>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</si>
  <si>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</si>
  <si>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</si>
  <si>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</si>
  <si>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</si>
  <si>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</si>
  <si>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</si>
  <si>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</si>
  <si>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</si>
  <si>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</si>
  <si>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</si>
  <si>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</si>
  <si>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</si>
  <si>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</si>
  <si>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</si>
  <si>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</si>
  <si>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</si>
  <si>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</si>
  <si>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</si>
  <si>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</si>
  <si>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</si>
  <si>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</si>
  <si>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</si>
  <si>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</si>
  <si>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</si>
  <si>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</si>
  <si>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</si>
  <si>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</si>
  <si>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</si>
  <si>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</si>
  <si>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</si>
  <si>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</si>
  <si>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</si>
  <si>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</si>
  <si>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</si>
  <si>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</si>
  <si>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</si>
  <si>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</si>
  <si>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</si>
  <si>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</si>
  <si>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</si>
  <si>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</si>
  <si>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</si>
  <si>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</si>
  <si>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</si>
  <si>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</si>
  <si>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</si>
  <si>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</si>
  <si>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</si>
  <si>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</si>
  <si>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</si>
  <si>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</si>
  <si>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</si>
  <si>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</si>
  <si>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</si>
  <si>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</si>
  <si>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</si>
  <si>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</si>
  <si>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</si>
  <si>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</si>
  <si>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</si>
  <si>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</si>
  <si>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</si>
  <si>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</si>
  <si>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</si>
  <si>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</si>
  <si>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</si>
  <si>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</si>
  <si>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</si>
  <si>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</si>
  <si>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</si>
  <si>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</si>
  <si>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</si>
  <si>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</si>
  <si>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</si>
  <si>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</si>
  <si>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</si>
  <si>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</si>
  <si>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</si>
  <si>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</si>
  <si>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</si>
  <si>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</si>
  <si>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</si>
  <si>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</si>
  <si>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</si>
  <si>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</si>
  <si>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</si>
  <si>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</si>
  <si>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</si>
  <si>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</si>
  <si>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</si>
  <si>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</si>
  <si>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</si>
  <si>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</si>
  <si>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</si>
  <si>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</si>
  <si>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</si>
  <si>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</si>
  <si>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</si>
  <si>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</si>
  <si>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</si>
  <si>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</si>
  <si>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</si>
  <si>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</si>
  <si>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</si>
  <si>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</si>
  <si>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</si>
  <si>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</si>
  <si>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</si>
  <si>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</si>
  <si>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</si>
  <si>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</si>
  <si>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</si>
  <si>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</si>
  <si>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</si>
  <si>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</si>
  <si>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</si>
  <si>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</si>
  <si>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</si>
  <si>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</si>
  <si>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</si>
  <si>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</si>
  <si>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</si>
  <si>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</si>
  <si>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</si>
  <si>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</si>
  <si>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</si>
  <si>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</si>
  <si>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</si>
  <si>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</si>
  <si>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</si>
  <si>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</si>
  <si>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</si>
  <si>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</si>
  <si>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</si>
  <si>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</si>
  <si>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</si>
  <si>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</si>
  <si>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</si>
  <si>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</si>
  <si>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</si>
  <si>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</si>
  <si>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</si>
  <si>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</si>
  <si>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</si>
  <si>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</si>
  <si>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</si>
  <si>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</si>
  <si>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</si>
  <si>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</si>
  <si>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</si>
  <si>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</si>
  <si>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</si>
  <si>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</si>
  <si>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</si>
  <si>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</si>
  <si>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</si>
  <si>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</si>
  <si>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</si>
  <si>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</si>
  <si>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</si>
  <si>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</si>
  <si>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</si>
  <si>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</si>
  <si>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</si>
  <si>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</si>
  <si>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</si>
  <si>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</si>
  <si>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</si>
  <si>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</si>
  <si>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</si>
  <si>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</si>
  <si>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</si>
  <si>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</si>
  <si>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</si>
  <si>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</si>
  <si>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</si>
  <si>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</si>
  <si>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</si>
  <si>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</si>
  <si>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</si>
  <si>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</si>
  <si>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</si>
  <si>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</si>
  <si>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</si>
  <si>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</si>
  <si>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</si>
  <si>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</si>
  <si>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</si>
  <si>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</si>
  <si>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</si>
  <si>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</si>
  <si>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</si>
  <si>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</si>
  <si>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</si>
  <si>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</si>
  <si>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</si>
  <si>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</si>
  <si>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</si>
  <si>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</si>
  <si>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</si>
  <si>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</si>
  <si>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</si>
  <si>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</si>
  <si>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</si>
  <si>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</si>
  <si>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</si>
  <si>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</si>
  <si>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</si>
  <si>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</si>
  <si>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</si>
  <si>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</si>
  <si>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</si>
  <si>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</si>
  <si>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</si>
  <si>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</si>
  <si>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</si>
  <si>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</si>
  <si>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</si>
  <si>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</si>
  <si>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</si>
  <si>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</si>
  <si>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</si>
  <si>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</si>
  <si>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</si>
  <si>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</si>
  <si>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</si>
  <si>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</si>
  <si>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</si>
  <si>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</si>
  <si>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</si>
  <si>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</si>
  <si>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</si>
  <si>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</si>
  <si>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</si>
  <si>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</si>
  <si>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</si>
  <si>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</si>
  <si>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</si>
  <si>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</si>
  <si>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</si>
  <si>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</si>
  <si>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</si>
  <si>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</si>
  <si>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</si>
  <si>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</si>
  <si>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</si>
  <si>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</si>
  <si>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</si>
  <si>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</si>
  <si>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</si>
  <si>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</si>
  <si>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</si>
  <si>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</si>
  <si>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</si>
  <si>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</si>
  <si>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</si>
  <si>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</si>
  <si>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</si>
  <si>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</si>
  <si>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</si>
  <si>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</si>
  <si>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</si>
  <si>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</si>
  <si>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</si>
  <si>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</si>
  <si>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</si>
  <si>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</si>
  <si>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</si>
  <si>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</si>
  <si>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</si>
  <si>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</si>
  <si>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</si>
  <si>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</si>
  <si>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</si>
  <si>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</si>
  <si>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</si>
  <si>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</si>
  <si>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</si>
  <si>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</si>
  <si>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</si>
  <si>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</si>
  <si>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</si>
  <si>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</si>
  <si>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</si>
  <si>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</si>
  <si>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</si>
  <si>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</si>
  <si>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</si>
  <si>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</si>
  <si>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</si>
  <si>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</si>
  <si>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</si>
  <si>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</si>
  <si>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</si>
  <si>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</si>
  <si>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</si>
  <si>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</si>
  <si>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</si>
  <si>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</si>
  <si>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</si>
  <si>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</si>
  <si>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</si>
  <si>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</si>
  <si>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</si>
  <si>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</si>
  <si>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</si>
  <si>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</si>
  <si>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</si>
  <si>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</si>
  <si>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</si>
  <si>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</si>
  <si>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</si>
  <si>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</si>
  <si>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</si>
  <si>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</si>
  <si>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</si>
  <si>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</si>
  <si>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</si>
  <si>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</si>
  <si>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</si>
  <si>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</si>
  <si>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</si>
  <si>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</si>
  <si>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</si>
  <si>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</si>
  <si>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</si>
  <si>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</si>
  <si>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</si>
  <si>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</si>
  <si>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</si>
  <si>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</si>
  <si>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</si>
  <si>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</si>
  <si>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</si>
  <si>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</si>
  <si>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</si>
  <si>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</si>
  <si>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</si>
  <si>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</si>
  <si>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</si>
  <si>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</si>
  <si>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</si>
  <si>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</si>
  <si>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</si>
  <si>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</si>
  <si>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</si>
  <si>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</si>
  <si>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</si>
  <si>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</si>
  <si>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</si>
  <si>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</si>
  <si>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</si>
  <si>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</si>
  <si>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</si>
  <si>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</si>
  <si>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</si>
  <si>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</si>
  <si>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</si>
  <si>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</si>
  <si>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</si>
  <si>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</si>
  <si>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</si>
  <si>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</si>
  <si>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</si>
  <si>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</si>
  <si>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</si>
  <si>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</si>
  <si>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</si>
  <si>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</si>
  <si>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</si>
  <si>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</si>
  <si>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</si>
  <si>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</si>
  <si>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</si>
  <si>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</si>
  <si>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</si>
  <si>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</si>
  <si>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</si>
  <si>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</si>
  <si>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</si>
  <si>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</si>
  <si>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</si>
  <si>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</si>
  <si>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</si>
  <si>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</si>
  <si>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</si>
  <si>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</si>
  <si>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</si>
  <si>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</si>
  <si>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</si>
  <si>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</si>
  <si>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</si>
  <si>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</si>
  <si>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</si>
  <si>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</si>
  <si>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</si>
  <si>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</si>
  <si>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</si>
  <si>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</si>
  <si>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</si>
  <si>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</si>
  <si>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</si>
  <si>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</si>
  <si>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</si>
  <si>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</si>
  <si>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</si>
  <si>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</si>
  <si>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</si>
  <si>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</si>
  <si>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</si>
  <si>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</si>
  <si>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</si>
  <si>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</si>
  <si>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</si>
  <si>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</si>
  <si>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</si>
  <si>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</si>
  <si>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</si>
  <si>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</si>
  <si>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</si>
  <si>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</si>
  <si>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</si>
  <si>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</si>
  <si>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</si>
  <si>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</si>
  <si>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</si>
  <si>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</si>
  <si>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</si>
  <si>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</si>
  <si>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</si>
  <si>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</si>
  <si>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</si>
  <si>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</si>
  <si>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</si>
  <si>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</si>
  <si>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</si>
  <si>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</si>
  <si>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</si>
  <si>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</si>
  <si>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</si>
  <si>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</si>
  <si>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</si>
  <si>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</si>
  <si>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</si>
  <si>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</si>
  <si>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</si>
  <si>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</si>
  <si>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</si>
  <si>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</si>
  <si>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</si>
  <si>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</si>
  <si>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</si>
  <si>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</si>
  <si>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</si>
  <si>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</si>
  <si>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</si>
  <si>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</si>
  <si>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</si>
  <si>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</si>
  <si>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</si>
  <si>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</si>
  <si>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</si>
  <si>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</si>
  <si>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</si>
  <si>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</si>
  <si>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</si>
  <si>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</si>
  <si>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</si>
  <si>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</si>
  <si>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</si>
  <si>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</si>
  <si>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</si>
  <si>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</si>
  <si>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</si>
  <si>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</si>
  <si>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</si>
  <si>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</si>
  <si>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</si>
  <si>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</si>
  <si>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</si>
  <si>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</si>
  <si>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</si>
  <si>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</si>
  <si>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</si>
  <si>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</si>
  <si>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</si>
  <si>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</si>
  <si>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</si>
  <si>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</si>
  <si>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</si>
  <si>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</si>
  <si>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</si>
  <si>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</si>
  <si>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</si>
  <si>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</si>
  <si>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</si>
  <si>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</si>
  <si>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</si>
  <si>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</si>
  <si>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</si>
  <si>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</si>
  <si>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</si>
  <si>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</si>
  <si>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</si>
  <si>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</si>
  <si>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</si>
  <si>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</si>
  <si>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</si>
  <si>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</si>
  <si>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</si>
  <si>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</si>
  <si>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</si>
  <si>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</si>
  <si>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</si>
  <si>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</si>
  <si>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</si>
  <si>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</si>
  <si>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</si>
  <si>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</si>
  <si>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</si>
  <si>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</si>
  <si>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</si>
  <si>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</si>
  <si>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</si>
  <si>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</si>
  <si>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</si>
  <si>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</si>
  <si>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</si>
  <si>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</si>
  <si>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</si>
  <si>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</si>
  <si>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</si>
  <si>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</si>
  <si>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</si>
  <si>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</si>
  <si>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</si>
  <si>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</si>
  <si>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</si>
  <si>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</si>
  <si>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</si>
  <si>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</si>
  <si>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</si>
  <si>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</si>
  <si>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</si>
  <si>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</si>
  <si>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</si>
  <si>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</si>
  <si>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</si>
  <si>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</si>
  <si>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</si>
  <si>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</si>
  <si>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</si>
  <si>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</si>
  <si>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</si>
  <si>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</si>
  <si>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</si>
  <si>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</si>
  <si>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</si>
  <si>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</si>
  <si>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</si>
  <si>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</si>
  <si>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</si>
  <si>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</si>
  <si>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</si>
  <si>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</si>
  <si>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</si>
  <si>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</si>
  <si>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</si>
  <si>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</si>
  <si>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</si>
  <si>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</si>
  <si>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</si>
  <si>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</si>
  <si>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</si>
  <si>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</si>
  <si>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</si>
  <si>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</si>
  <si>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</si>
  <si>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</si>
  <si>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</si>
  <si>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</si>
  <si>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</si>
  <si>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</si>
  <si>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</si>
  <si>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</si>
  <si>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</si>
  <si>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</si>
  <si>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</si>
  <si>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</si>
  <si>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</si>
  <si>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</si>
  <si>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</si>
  <si>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</si>
  <si>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</si>
  <si>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</si>
  <si>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</si>
  <si>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</si>
  <si>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</si>
  <si>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</si>
  <si>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</si>
  <si>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</si>
  <si>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</si>
  <si>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</si>
  <si>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</si>
  <si>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</si>
  <si>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</si>
  <si>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</si>
  <si>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</si>
  <si>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</si>
  <si>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</si>
  <si>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</si>
  <si>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</si>
  <si>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</si>
  <si>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</si>
  <si>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</si>
  <si>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</si>
  <si>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</si>
  <si>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</si>
  <si>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</si>
  <si>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</si>
  <si>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</si>
  <si>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</si>
  <si>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</si>
  <si>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</si>
  <si>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</si>
  <si>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</si>
  <si>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</si>
  <si>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</si>
  <si>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</si>
  <si>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</si>
  <si>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</si>
  <si>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</si>
  <si>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</si>
  <si>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</si>
  <si>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</si>
  <si>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</si>
  <si>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</si>
  <si>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</si>
  <si>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</si>
  <si>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</si>
  <si>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</si>
  <si>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</si>
  <si>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</si>
  <si>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</si>
  <si>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</si>
  <si>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</si>
  <si>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</si>
  <si>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</si>
  <si>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</si>
  <si>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</si>
  <si>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</si>
  <si>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</si>
  <si>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</si>
  <si>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</si>
  <si>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</si>
  <si>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</si>
  <si>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</si>
  <si>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</si>
  <si>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</si>
  <si>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</si>
  <si>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</si>
  <si>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</si>
  <si>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</si>
  <si>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</si>
  <si>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</si>
  <si>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</si>
  <si>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</si>
  <si>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</si>
  <si>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</si>
  <si>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</si>
  <si>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</si>
  <si>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</si>
  <si>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</si>
  <si>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</si>
  <si>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</si>
  <si>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</si>
  <si>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</si>
  <si>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</si>
  <si>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</si>
  <si>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</si>
  <si>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</si>
  <si>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</si>
  <si>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</si>
  <si>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</si>
  <si>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</si>
  <si>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</si>
  <si>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</si>
  <si>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</si>
  <si>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</si>
  <si>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</si>
  <si>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</si>
  <si>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</si>
  <si>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</si>
  <si>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</si>
  <si>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</si>
  <si>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</si>
  <si>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</si>
  <si>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</si>
  <si>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</si>
  <si>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</si>
  <si>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</si>
  <si>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</si>
  <si>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</si>
  <si>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</si>
  <si>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</si>
  <si>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</si>
  <si>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</si>
  <si>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</si>
  <si>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</si>
  <si>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</si>
  <si>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</si>
  <si>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</si>
  <si>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</si>
  <si>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</si>
  <si>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</si>
  <si>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</si>
  <si>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</si>
  <si>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</si>
  <si>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</si>
  <si>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</si>
  <si>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</si>
  <si>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</si>
  <si>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</si>
  <si>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</si>
  <si>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</si>
  <si>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</si>
  <si>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</si>
  <si>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</si>
  <si>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</si>
  <si>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</si>
  <si>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</si>
  <si>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</si>
  <si>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</si>
  <si>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</si>
  <si>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</si>
  <si>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</si>
  <si>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</si>
  <si>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</si>
  <si>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</si>
  <si>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</si>
  <si>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</si>
  <si>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</si>
  <si>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</si>
  <si>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</si>
  <si>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</si>
  <si>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</si>
  <si>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</si>
  <si>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</si>
  <si>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</si>
  <si>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</si>
  <si>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</si>
  <si>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</si>
  <si>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</si>
  <si>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</si>
  <si>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</si>
  <si>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</si>
  <si>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</si>
  <si>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</si>
  <si>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</si>
  <si>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</si>
  <si>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</si>
  <si>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</si>
  <si>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</si>
  <si>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</si>
  <si>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</si>
  <si>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</si>
  <si>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</si>
  <si>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</si>
  <si>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</si>
  <si>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</si>
  <si>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</si>
  <si>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</si>
  <si>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</si>
  <si>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</si>
  <si>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</si>
  <si>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</si>
  <si>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</si>
  <si>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</si>
  <si>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</si>
  <si>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</si>
  <si>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</si>
  <si>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</si>
  <si>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</si>
  <si>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</si>
  <si>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</si>
  <si>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</si>
  <si>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</si>
  <si>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</si>
  <si>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</si>
  <si>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</si>
  <si>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</si>
  <si>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</si>
  <si>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</si>
  <si>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</si>
  <si>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</si>
  <si>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</si>
  <si>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</si>
  <si>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</si>
  <si>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</si>
  <si>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</si>
  <si>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</si>
  <si>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</si>
  <si>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</si>
  <si>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</si>
  <si>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</si>
  <si>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</si>
  <si>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</si>
  <si>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</si>
  <si>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</si>
  <si>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</si>
  <si>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</si>
  <si>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</si>
  <si>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</si>
  <si>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</si>
  <si>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</si>
  <si>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</si>
  <si>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</si>
  <si>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</si>
  <si>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</si>
  <si>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</si>
  <si>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</si>
  <si>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</si>
  <si>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</si>
  <si>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</si>
  <si>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</si>
  <si>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</si>
  <si>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</si>
  <si>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</si>
  <si>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</si>
  <si>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</si>
  <si>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</si>
  <si>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</si>
  <si>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</si>
  <si>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</si>
  <si>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</si>
  <si>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</si>
  <si>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</si>
  <si>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</si>
  <si>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</si>
  <si>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</si>
  <si>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</si>
  <si>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</si>
  <si>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</si>
  <si>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</si>
  <si>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</si>
  <si>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</si>
  <si>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</si>
  <si>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</si>
  <si>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</si>
  <si>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</si>
  <si>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</si>
  <si>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</si>
  <si>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</si>
  <si>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</si>
  <si>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</si>
  <si>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</si>
  <si>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</si>
  <si>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</si>
  <si>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</si>
  <si>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</si>
  <si>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</si>
  <si>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</si>
  <si>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</si>
  <si>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</si>
  <si>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</si>
  <si>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</si>
  <si>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</si>
  <si>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</si>
  <si>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</si>
  <si>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</si>
  <si>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</si>
  <si>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</si>
  <si>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</si>
  <si>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</si>
  <si>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</si>
  <si>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</si>
  <si>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</si>
  <si>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</si>
  <si>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</si>
  <si>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</si>
  <si>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</si>
  <si>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</si>
  <si>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</si>
  <si>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</si>
  <si>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</si>
  <si>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</si>
  <si>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</si>
  <si>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</si>
  <si>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</si>
  <si>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</si>
  <si>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</si>
  <si>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</si>
  <si>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</si>
  <si>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</si>
  <si>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</si>
  <si>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</si>
  <si>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</si>
  <si>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</si>
  <si>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</si>
  <si>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</si>
  <si>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</si>
  <si>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</si>
  <si>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</si>
  <si>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</si>
  <si>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</si>
  <si>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</si>
  <si>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</si>
  <si>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</si>
  <si>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</si>
  <si>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</si>
  <si>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</si>
  <si>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</si>
  <si>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</si>
  <si>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</si>
  <si>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</si>
  <si>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</si>
  <si>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</si>
  <si>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</si>
  <si>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</si>
  <si>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</si>
  <si>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</si>
  <si>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</si>
  <si>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</si>
  <si>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</si>
  <si>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</si>
  <si>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</si>
  <si>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</si>
  <si>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</si>
  <si>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</si>
  <si>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</si>
  <si>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</si>
  <si>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</si>
  <si>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</si>
  <si>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</si>
  <si>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</si>
  <si>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</si>
  <si>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</si>
  <si>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</si>
  <si>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</si>
  <si>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</si>
  <si>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</si>
  <si>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</si>
  <si>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</si>
  <si>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</si>
  <si>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</si>
  <si>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</si>
  <si>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</si>
  <si>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</si>
  <si>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</si>
  <si>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</si>
  <si>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</si>
  <si>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</si>
  <si>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</si>
  <si>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</si>
  <si>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</si>
  <si>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</si>
  <si>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</si>
  <si>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</si>
  <si>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</si>
  <si>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</si>
  <si>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</si>
  <si>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</si>
  <si>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</si>
  <si>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</si>
  <si>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</si>
  <si>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</si>
  <si>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</si>
  <si>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</si>
  <si>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</si>
  <si>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</si>
  <si>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</si>
  <si>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</si>
  <si>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</si>
  <si>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</si>
  <si>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</si>
  <si>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</si>
  <si>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</si>
  <si>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</si>
  <si>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</si>
  <si>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</si>
  <si>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</si>
  <si>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</si>
  <si>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</si>
  <si>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</si>
  <si>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</si>
  <si>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</si>
  <si>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</si>
  <si>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</si>
  <si>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</si>
  <si>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</si>
  <si>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</si>
  <si>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</si>
  <si>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</si>
  <si>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</si>
  <si>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</si>
  <si>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</si>
  <si>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</si>
  <si>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</si>
  <si>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</si>
  <si>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</si>
  <si>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</si>
  <si>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</si>
  <si>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</si>
  <si>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</si>
  <si>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</si>
  <si>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</si>
  <si>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</si>
  <si>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</si>
  <si>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</si>
  <si>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</si>
  <si>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</si>
  <si>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</si>
  <si>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</si>
  <si>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</si>
  <si>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</si>
  <si>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</si>
  <si>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</si>
  <si>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</si>
  <si>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</si>
  <si>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</si>
  <si>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</si>
  <si>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</si>
  <si>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</si>
  <si>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</si>
  <si>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</si>
  <si>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</si>
  <si>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</si>
  <si>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</si>
  <si>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</si>
  <si>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</si>
  <si>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</si>
  <si>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</si>
  <si>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</si>
  <si>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</si>
  <si>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</si>
  <si>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</si>
  <si>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</si>
  <si>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</si>
  <si>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</si>
  <si>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</si>
  <si>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</si>
  <si>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</si>
  <si>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</si>
  <si>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</si>
  <si>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</si>
  <si>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</si>
  <si>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</si>
  <si>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</si>
  <si>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</si>
  <si>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</si>
  <si>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</si>
  <si>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</si>
  <si>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</si>
  <si>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</si>
  <si>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</si>
  <si>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</si>
  <si>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</si>
  <si>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</si>
  <si>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</si>
  <si>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</si>
  <si>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</si>
  <si>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</si>
  <si>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</si>
  <si>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</si>
  <si>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</si>
  <si>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</si>
  <si>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</si>
  <si>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</si>
  <si>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</si>
  <si>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</si>
  <si>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</si>
  <si>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</si>
  <si>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</si>
  <si>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</si>
  <si>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</si>
  <si>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</si>
  <si>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</si>
  <si>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</si>
  <si>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</si>
  <si>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</si>
  <si>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</si>
  <si>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</si>
  <si>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</si>
  <si>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</si>
  <si>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</si>
  <si>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</si>
  <si>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</si>
  <si>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</si>
  <si>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</si>
  <si>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</si>
  <si>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</si>
  <si>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</si>
  <si>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</si>
  <si>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</si>
  <si>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</si>
  <si>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</si>
  <si>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</si>
  <si>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</si>
  <si>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</si>
  <si>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</si>
  <si>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</si>
  <si>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</si>
  <si>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</si>
  <si>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</si>
  <si>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</si>
  <si>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</si>
  <si>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</si>
  <si>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</si>
  <si>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</si>
  <si>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</si>
  <si>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</si>
  <si>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</si>
  <si>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</si>
  <si>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</si>
  <si>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</si>
  <si>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</si>
  <si>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</si>
  <si>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</si>
  <si>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</si>
  <si>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</si>
  <si>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</si>
  <si>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</si>
  <si>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</si>
  <si>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</si>
  <si>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</si>
  <si>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</si>
  <si>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</si>
  <si>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</si>
  <si>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</si>
  <si>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</si>
  <si>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</si>
  <si>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</si>
  <si>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</si>
  <si>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</si>
  <si>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</si>
  <si>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</si>
  <si>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</si>
  <si>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</si>
  <si>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</si>
  <si>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</si>
  <si>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</si>
  <si>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</si>
  <si>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</si>
  <si>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</si>
  <si>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</si>
  <si>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</si>
  <si>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</si>
  <si>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</si>
  <si>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</si>
  <si>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</si>
  <si>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</si>
  <si>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</si>
  <si>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</si>
  <si>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</si>
  <si>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</si>
  <si>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</si>
  <si>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</si>
  <si>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</si>
  <si>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</si>
  <si>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</si>
  <si>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</si>
  <si>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</si>
  <si>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</si>
  <si>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</si>
  <si>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</si>
  <si>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</si>
  <si>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</si>
  <si>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</si>
  <si>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</si>
  <si>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</si>
  <si>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</si>
  <si>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</si>
  <si>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</si>
  <si>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</si>
  <si>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</si>
  <si>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</si>
  <si>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</si>
  <si>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</si>
  <si>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</si>
  <si>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</si>
  <si>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</si>
  <si>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</si>
  <si>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</si>
  <si>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</si>
  <si>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</si>
  <si>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</si>
  <si>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</si>
  <si>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</si>
  <si>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</si>
  <si>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</si>
  <si>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</si>
  <si>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</si>
  <si>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</si>
  <si>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</si>
  <si>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</si>
  <si>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</si>
  <si>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</si>
  <si>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</si>
  <si>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</si>
  <si>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</si>
  <si>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</si>
  <si>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</si>
  <si>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</si>
  <si>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</si>
  <si>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</si>
  <si>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</si>
  <si>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</si>
  <si>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</si>
  <si>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</si>
  <si>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</si>
  <si>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</si>
  <si>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</si>
  <si>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</si>
  <si>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</si>
  <si>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</si>
  <si>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</si>
  <si>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</si>
  <si>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</si>
  <si>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</si>
  <si>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</si>
  <si>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</si>
  <si>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</si>
  <si>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</si>
  <si>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</si>
  <si>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</si>
  <si>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</si>
  <si>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</si>
  <si>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</si>
  <si>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</si>
  <si>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</si>
  <si>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</si>
  <si>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</si>
  <si>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</si>
  <si>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</si>
  <si>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</si>
  <si>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</si>
  <si>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</si>
  <si>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</si>
  <si>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</si>
  <si>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</si>
  <si>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</si>
  <si>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</si>
  <si>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</si>
  <si>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</si>
  <si>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</si>
  <si>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</si>
  <si>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</si>
  <si>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</si>
  <si>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</si>
  <si>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</si>
  <si>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</si>
  <si>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</si>
  <si>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</si>
  <si>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</si>
  <si>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</si>
  <si>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</si>
  <si>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</si>
  <si>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</si>
  <si>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</si>
  <si>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</si>
  <si>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</si>
  <si>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</si>
  <si>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</si>
  <si>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</si>
  <si>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</si>
  <si>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</si>
  <si>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</si>
  <si>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</si>
  <si>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</si>
  <si>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</si>
  <si>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</si>
  <si>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</si>
  <si>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</si>
  <si>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</si>
  <si>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</si>
  <si>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</si>
  <si>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</si>
  <si>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</si>
  <si>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</si>
  <si>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</si>
  <si>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</si>
  <si>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</si>
  <si>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</si>
  <si>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</si>
  <si>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</si>
  <si>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</si>
  <si>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</si>
  <si>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</si>
  <si>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</si>
  <si>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</si>
  <si>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</si>
  <si>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</si>
  <si>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</si>
  <si>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</si>
  <si>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</si>
  <si>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</si>
  <si>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</si>
  <si>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</si>
  <si>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</si>
  <si>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</si>
  <si>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</si>
  <si>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</si>
  <si>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</si>
  <si>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</si>
  <si>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</si>
  <si>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</si>
  <si>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</si>
  <si>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</si>
  <si>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</si>
  <si>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</si>
  <si>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</si>
  <si>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</si>
  <si>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</si>
  <si>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</si>
  <si>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</si>
  <si>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</si>
  <si>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</si>
  <si>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</si>
  <si>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</si>
  <si>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</si>
  <si>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</si>
  <si>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</si>
  <si>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</si>
  <si>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</si>
  <si>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</si>
  <si>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</si>
  <si>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</si>
  <si>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</si>
  <si>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</si>
  <si>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</si>
  <si>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</si>
  <si>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</si>
  <si>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</si>
  <si>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</si>
  <si>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</si>
  <si>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</si>
  <si>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</si>
  <si>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</si>
  <si>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</si>
  <si>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</si>
  <si>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</si>
  <si>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</si>
  <si>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</si>
  <si>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</si>
  <si>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</si>
  <si>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</si>
  <si>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</si>
  <si>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</si>
  <si>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</si>
  <si>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</si>
  <si>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</si>
  <si>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</si>
  <si>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</si>
  <si>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</si>
  <si>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</si>
  <si>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</si>
  <si>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</si>
  <si>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</si>
  <si>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</si>
  <si>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</si>
  <si>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</si>
  <si>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</si>
  <si>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</si>
  <si>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</si>
  <si>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</si>
  <si>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</si>
  <si>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</si>
  <si>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</si>
  <si>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</si>
  <si>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</si>
  <si>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</si>
  <si>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</si>
  <si>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</si>
  <si>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</si>
  <si>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</si>
  <si>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</si>
  <si>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</si>
  <si>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</si>
  <si>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</si>
  <si>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</si>
  <si>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</si>
  <si>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</si>
  <si>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</si>
  <si>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</si>
  <si>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</si>
  <si>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</si>
  <si>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</si>
  <si>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</si>
  <si>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</si>
  <si>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</si>
  <si>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</si>
  <si>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</si>
  <si>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</si>
  <si>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</si>
  <si>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</si>
  <si>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</si>
  <si>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</si>
  <si>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</si>
  <si>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</si>
  <si>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</si>
  <si>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</si>
  <si>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</si>
  <si>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</si>
  <si>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</si>
  <si>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</si>
  <si>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</si>
  <si>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</si>
  <si>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</si>
  <si>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</si>
  <si>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</si>
  <si>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</si>
  <si>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</si>
  <si>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</si>
  <si>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</si>
  <si>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</si>
  <si>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</si>
  <si>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</si>
  <si>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</si>
  <si>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</si>
  <si>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</si>
  <si>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</si>
  <si>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</si>
  <si>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</si>
  <si>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</si>
  <si>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</si>
  <si>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</si>
  <si>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</si>
  <si>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</si>
  <si>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</si>
  <si>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</si>
  <si>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</si>
  <si>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</si>
  <si>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</si>
  <si>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</si>
  <si>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</si>
  <si>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</si>
  <si>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</si>
  <si>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</si>
  <si>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</si>
  <si>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</si>
  <si>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</si>
  <si>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</si>
  <si>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</si>
  <si>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</si>
  <si>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</si>
  <si>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</si>
  <si>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</si>
  <si>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</si>
  <si>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</si>
  <si>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</si>
  <si>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</si>
  <si>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</si>
  <si>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</si>
  <si>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</si>
  <si>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</si>
  <si>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</si>
  <si>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</si>
  <si>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</si>
  <si>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</si>
  <si>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</si>
  <si>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</si>
  <si>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</si>
  <si>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</si>
  <si>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</si>
  <si>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</si>
  <si>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</si>
  <si>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</si>
  <si>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</si>
  <si>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</si>
  <si>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</si>
  <si>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</si>
  <si>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</si>
  <si>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</si>
  <si>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</si>
  <si>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</si>
  <si>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</si>
  <si>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</si>
  <si>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</si>
  <si>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</si>
  <si>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</si>
  <si>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</si>
  <si>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</si>
  <si>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</si>
  <si>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</si>
  <si>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</si>
  <si>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</si>
  <si>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</si>
  <si>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</si>
  <si>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</si>
  <si>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</si>
  <si>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</si>
  <si>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</si>
  <si>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</si>
  <si>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</si>
  <si>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</si>
  <si>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</si>
  <si>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</si>
  <si>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</si>
  <si>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</si>
  <si>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</si>
  <si>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</si>
  <si>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</si>
  <si>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</si>
  <si>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</si>
  <si>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</si>
  <si>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</si>
  <si>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</si>
  <si>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</si>
  <si>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</si>
  <si>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</si>
  <si>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</si>
  <si>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</si>
  <si>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</si>
  <si>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</si>
  <si>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</si>
  <si>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</si>
  <si>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</si>
  <si>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</si>
  <si>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</si>
  <si>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</si>
  <si>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</si>
  <si>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</si>
  <si>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</si>
  <si>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</si>
  <si>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</si>
  <si>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</si>
  <si>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</si>
  <si>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</si>
  <si>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</si>
  <si>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</si>
  <si>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</si>
  <si>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</si>
  <si>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</si>
  <si>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</si>
  <si>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</si>
  <si>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</si>
  <si>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</si>
  <si>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</si>
  <si>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</si>
  <si>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</si>
  <si>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</si>
  <si>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</si>
  <si>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</si>
  <si>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</si>
  <si>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</si>
  <si>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</si>
  <si>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</si>
  <si>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</si>
  <si>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</si>
  <si>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</si>
  <si>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</si>
  <si>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</si>
  <si>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</si>
  <si>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</si>
  <si>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</si>
  <si>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</si>
  <si>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</si>
  <si>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</si>
  <si>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</si>
  <si>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</si>
  <si>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</si>
  <si>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</si>
  <si>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</si>
  <si>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</si>
  <si>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</si>
  <si>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</si>
  <si>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</si>
  <si>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</si>
  <si>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</si>
  <si>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</si>
  <si>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</si>
  <si>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</si>
  <si>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</si>
  <si>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</si>
  <si>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</si>
  <si>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</si>
  <si>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</si>
  <si>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</si>
  <si>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</si>
  <si>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</si>
  <si>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</si>
  <si>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</si>
  <si>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</si>
  <si>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</si>
  <si>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</si>
  <si>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</si>
  <si>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</si>
  <si>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</si>
  <si>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</si>
  <si>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</si>
  <si>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</si>
  <si>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</si>
  <si>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</si>
  <si>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</si>
  <si>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</si>
  <si>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</si>
  <si>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</si>
  <si>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</si>
  <si>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</si>
  <si>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</si>
  <si>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</si>
  <si>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</si>
  <si>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</si>
  <si>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</si>
  <si>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</si>
  <si>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</si>
  <si>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</si>
  <si>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</si>
  <si>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</si>
  <si>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</si>
  <si>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</si>
  <si>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</si>
  <si>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</si>
  <si>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</si>
  <si>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</si>
  <si>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</si>
  <si>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</si>
  <si>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</si>
  <si>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</si>
  <si>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</si>
  <si>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</si>
  <si>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</si>
  <si>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</si>
  <si>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</si>
  <si>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</si>
  <si>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</si>
  <si>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</si>
  <si>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</si>
  <si>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</si>
  <si>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</si>
  <si>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</si>
  <si>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</si>
  <si>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</si>
  <si>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</si>
  <si>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</si>
  <si>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</si>
  <si>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</si>
  <si>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</si>
  <si>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</si>
  <si>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</si>
  <si>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</si>
  <si>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</si>
  <si>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</si>
  <si>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</si>
  <si>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</si>
  <si>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</si>
  <si>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</si>
  <si>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</si>
  <si>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</si>
  <si>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</si>
  <si>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</si>
  <si>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</si>
  <si>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</si>
  <si>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</si>
  <si>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</si>
  <si>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</si>
  <si>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</si>
  <si>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</si>
  <si>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</si>
  <si>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</si>
  <si>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</si>
  <si>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</si>
  <si>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</si>
  <si>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</si>
  <si>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</si>
  <si>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</si>
  <si>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</si>
  <si>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</si>
  <si>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</si>
  <si>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</si>
  <si>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</si>
  <si>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</si>
  <si>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</si>
  <si>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</si>
  <si>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</si>
  <si>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</si>
  <si>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</si>
  <si>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</si>
  <si>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</si>
  <si>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</si>
  <si>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</si>
  <si>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</si>
  <si>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</si>
  <si>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</si>
  <si>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</si>
  <si>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</si>
  <si>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</si>
  <si>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</si>
  <si>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</si>
  <si>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</si>
  <si>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</si>
  <si>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</si>
  <si>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</si>
  <si>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</si>
  <si>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</si>
  <si>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</si>
  <si>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</si>
  <si>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</si>
  <si>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</si>
  <si>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</si>
  <si>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</si>
  <si>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</si>
  <si>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</si>
  <si>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</si>
  <si>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</si>
  <si>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</si>
  <si>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</si>
  <si>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</si>
  <si>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</si>
  <si>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</si>
  <si>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</si>
  <si>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</si>
  <si>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</si>
  <si>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</si>
  <si>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</si>
  <si>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</si>
  <si>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</si>
  <si>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</si>
  <si>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</si>
  <si>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</si>
  <si>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</si>
  <si>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</si>
  <si>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</si>
  <si>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</si>
  <si>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</si>
  <si>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</si>
  <si>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</si>
  <si>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</si>
  <si>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</si>
  <si>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</si>
  <si>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</si>
  <si>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</si>
  <si>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</si>
  <si>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</si>
  <si>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</si>
  <si>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</si>
  <si>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</si>
  <si>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</si>
  <si>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</si>
  <si>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</si>
  <si>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</si>
  <si>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</si>
  <si>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</si>
  <si>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</si>
  <si>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</si>
  <si>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</si>
  <si>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</si>
  <si>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</si>
  <si>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</si>
  <si>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</si>
  <si>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</si>
  <si>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</si>
  <si>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</si>
  <si>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</si>
  <si>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</si>
  <si>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</si>
  <si>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</si>
  <si>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</si>
  <si>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</si>
  <si>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</si>
  <si>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</si>
  <si>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</si>
  <si>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</si>
  <si>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</si>
  <si>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</si>
  <si>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</si>
  <si>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</si>
  <si>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</si>
  <si>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</si>
  <si>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</si>
  <si>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</si>
  <si>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</si>
  <si>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</si>
  <si>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</si>
  <si>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</si>
  <si>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</si>
  <si>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</si>
  <si>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</si>
  <si>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</si>
  <si>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</si>
  <si>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</si>
  <si>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</si>
  <si>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</si>
  <si>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</si>
  <si>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</si>
  <si>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</si>
  <si>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</si>
  <si>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</si>
  <si>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</si>
  <si>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</si>
  <si>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</si>
  <si>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</si>
  <si>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</si>
  <si>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</si>
  <si>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</si>
  <si>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</si>
  <si>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</si>
  <si>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</si>
  <si>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</si>
  <si>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</si>
  <si>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</si>
  <si>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</si>
  <si>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</si>
  <si>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</si>
  <si>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</si>
  <si>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</si>
  <si>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</si>
  <si>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</si>
  <si>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</si>
  <si>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</si>
  <si>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</si>
  <si>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</si>
  <si>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</si>
  <si>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</si>
  <si>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</si>
  <si>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</si>
  <si>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</si>
  <si>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</si>
  <si>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</si>
  <si>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</si>
  <si>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</si>
  <si>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</si>
  <si>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</si>
  <si>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</si>
  <si>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</si>
  <si>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</si>
  <si>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</si>
  <si>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</si>
  <si>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</si>
  <si>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</si>
  <si>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</si>
  <si>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</si>
  <si>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</si>
  <si>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</si>
  <si>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</si>
  <si>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</si>
  <si>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</si>
  <si>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</si>
  <si>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</si>
  <si>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</si>
  <si>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</si>
  <si>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</si>
  <si>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</si>
  <si>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</si>
  <si>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</si>
  <si>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</si>
  <si>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</si>
  <si>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</si>
  <si>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</si>
  <si>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</si>
  <si>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</si>
  <si>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</si>
  <si>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</si>
  <si>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</si>
  <si>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</si>
  <si>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</si>
  <si>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</si>
  <si>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</si>
  <si>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</si>
  <si>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</si>
  <si>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</si>
  <si>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</si>
  <si>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</si>
  <si>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</si>
  <si>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</si>
  <si>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</si>
  <si>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</si>
  <si>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</si>
  <si>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</si>
  <si>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</si>
  <si>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</si>
  <si>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</si>
  <si>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</si>
  <si>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</si>
  <si>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</si>
  <si>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</si>
  <si>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</si>
  <si>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</si>
  <si>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</si>
  <si>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</si>
  <si>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</si>
  <si>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</si>
  <si>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</si>
  <si>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</si>
  <si>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</si>
  <si>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</si>
  <si>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</si>
  <si>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</si>
  <si>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</si>
  <si>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</si>
  <si>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</si>
  <si>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</si>
  <si>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</si>
  <si>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</si>
  <si>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</si>
  <si>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</si>
  <si>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</si>
  <si>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</si>
  <si>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</si>
  <si>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</si>
  <si>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</si>
  <si>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</si>
  <si>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</si>
  <si>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</si>
  <si>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</si>
  <si>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</si>
  <si>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</si>
  <si>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</si>
  <si>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</si>
  <si>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</si>
  <si>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</si>
  <si>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</si>
  <si>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</si>
  <si>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</si>
  <si>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</si>
  <si>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</si>
  <si>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</si>
  <si>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</si>
  <si>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</si>
  <si>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</si>
  <si>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</si>
  <si>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</si>
  <si>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</si>
  <si>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</si>
  <si>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</si>
  <si>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</si>
  <si>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</si>
  <si>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</si>
  <si>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</si>
  <si>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</si>
  <si>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</si>
  <si>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</si>
  <si>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</si>
  <si>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</si>
  <si>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</si>
  <si>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</si>
  <si>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</si>
  <si>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</si>
  <si>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</si>
  <si>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</si>
  <si>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</si>
  <si>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</si>
  <si>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</si>
  <si>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</si>
  <si>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</si>
  <si>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</si>
  <si>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</si>
  <si>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</si>
  <si>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</si>
  <si>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</si>
  <si>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</si>
  <si>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</si>
  <si>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</si>
  <si>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</si>
  <si>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</si>
  <si>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</si>
  <si>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</si>
  <si>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</si>
  <si>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</si>
  <si>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</si>
  <si>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</si>
  <si>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</si>
  <si>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</si>
  <si>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</si>
  <si>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</si>
  <si>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</si>
  <si>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</si>
  <si>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</si>
  <si>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</si>
  <si>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</si>
  <si>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</si>
  <si>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</si>
  <si>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</si>
  <si>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</si>
  <si>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</si>
  <si>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</si>
  <si>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</si>
  <si>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</si>
  <si>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</si>
  <si>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</si>
  <si>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</si>
  <si>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</si>
  <si>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</si>
  <si>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</si>
  <si>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</si>
  <si>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</si>
  <si>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</si>
  <si>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</si>
  <si>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</si>
  <si>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</si>
  <si>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</si>
  <si>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</si>
  <si>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</si>
  <si>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</si>
  <si>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</si>
  <si>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</si>
  <si>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</si>
  <si>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</si>
  <si>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</si>
  <si>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</si>
  <si>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</si>
  <si>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</si>
  <si>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</si>
  <si>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</si>
  <si>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</si>
  <si>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</si>
  <si>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</si>
  <si>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</si>
  <si>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</si>
  <si>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</si>
  <si>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</si>
  <si>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</si>
  <si>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</si>
  <si>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</si>
  <si>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</si>
  <si>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</si>
  <si>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</si>
  <si>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</si>
  <si>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</si>
  <si>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</si>
  <si>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</si>
  <si>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</si>
  <si>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</si>
  <si>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</si>
  <si>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</si>
  <si>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</si>
  <si>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</si>
  <si>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</si>
  <si>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</si>
  <si>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</si>
  <si>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</si>
  <si>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</si>
  <si>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</si>
  <si>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</si>
  <si>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</si>
  <si>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</si>
  <si>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</si>
  <si>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</si>
  <si>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</si>
  <si>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</si>
  <si>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</si>
  <si>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</si>
  <si>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</si>
  <si>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</si>
  <si>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</si>
  <si>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</si>
  <si>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</si>
  <si>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</si>
  <si>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</si>
  <si>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</si>
  <si>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</si>
  <si>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</si>
  <si>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</si>
  <si>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</si>
  <si>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</si>
  <si>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</si>
  <si>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</si>
  <si>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</si>
  <si>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</si>
  <si>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</si>
  <si>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</si>
  <si>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</si>
  <si>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</si>
  <si>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</si>
  <si>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</si>
  <si>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</si>
  <si>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</si>
  <si>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</si>
  <si>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</si>
  <si>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</si>
  <si>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</si>
  <si>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</si>
  <si>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</si>
  <si>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</si>
  <si>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</si>
  <si>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</si>
  <si>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</si>
  <si>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</si>
  <si>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</si>
  <si>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</si>
  <si>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</si>
  <si>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</si>
  <si>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</si>
  <si>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</si>
  <si>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</si>
  <si>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</si>
  <si>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</si>
  <si>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</si>
  <si>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</si>
  <si>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</si>
  <si>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</si>
  <si>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</si>
  <si>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</si>
  <si>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</si>
  <si>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</si>
  <si>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</si>
  <si>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</si>
  <si>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</si>
  <si>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</si>
  <si>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</si>
  <si>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</si>
  <si>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</si>
  <si>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</si>
  <si>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</si>
  <si>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</si>
  <si>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</si>
  <si>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</si>
  <si>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</si>
  <si>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</si>
  <si>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</si>
  <si>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</si>
  <si>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</si>
  <si>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</si>
  <si>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</si>
  <si>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</si>
  <si>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</si>
  <si>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</si>
  <si>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</si>
  <si>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</si>
  <si>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</si>
  <si>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</si>
  <si>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</si>
  <si>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</si>
  <si>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</si>
  <si>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</si>
  <si>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</si>
  <si>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</si>
  <si>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</si>
  <si>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</si>
  <si>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</si>
  <si>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</si>
  <si>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</si>
  <si>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</si>
  <si>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</si>
  <si>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</si>
  <si>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</si>
  <si>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</si>
  <si>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</si>
  <si>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</si>
  <si>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</si>
  <si>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</si>
  <si>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</si>
  <si>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</si>
  <si>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</si>
  <si>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</si>
  <si>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</si>
  <si>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</si>
  <si>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</si>
  <si>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</si>
  <si>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</si>
  <si>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</si>
  <si>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</si>
  <si>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</si>
  <si>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</si>
  <si>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</si>
  <si>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</si>
  <si>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</si>
  <si>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</si>
  <si>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</si>
  <si>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</si>
  <si>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</si>
  <si>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</si>
  <si>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</si>
  <si>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</si>
  <si>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</si>
  <si>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</si>
  <si>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</si>
  <si>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</si>
  <si>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</si>
  <si>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</si>
  <si>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</si>
  <si>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</si>
  <si>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</si>
  <si>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</si>
  <si>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</si>
  <si>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</si>
  <si>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</si>
  <si>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</si>
  <si>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</si>
  <si>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</si>
  <si>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</si>
  <si>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</si>
  <si>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</si>
  <si>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</si>
  <si>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</si>
  <si>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</si>
  <si>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</si>
  <si>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</si>
  <si>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</si>
  <si>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</si>
  <si>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</si>
  <si>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</si>
  <si>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</si>
  <si>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</si>
  <si>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</si>
  <si>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</si>
  <si>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</si>
  <si>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</si>
  <si>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</si>
  <si>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</si>
  <si>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</si>
  <si>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</si>
  <si>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</si>
  <si>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</si>
  <si>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</si>
  <si>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</si>
  <si>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</si>
  <si>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</si>
  <si>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</si>
  <si>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</si>
  <si>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</si>
  <si>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</si>
  <si>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</si>
  <si>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</si>
  <si>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</si>
  <si>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</si>
  <si>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</si>
  <si>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</si>
  <si>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</si>
  <si>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</si>
  <si>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</si>
  <si>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</si>
  <si>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</si>
  <si>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</si>
  <si>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</si>
  <si>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</si>
  <si>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</si>
  <si>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</si>
  <si>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</si>
  <si>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</si>
  <si>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</si>
  <si>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</si>
  <si>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</si>
  <si>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</si>
  <si>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</si>
  <si>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</si>
  <si>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</si>
  <si>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</si>
  <si>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</si>
  <si>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</si>
  <si>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</si>
  <si>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</si>
  <si>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</si>
  <si>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</si>
  <si>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</si>
  <si>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</si>
  <si>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</si>
  <si>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</si>
  <si>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</si>
  <si>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</si>
  <si>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</si>
  <si>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</si>
  <si>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</si>
  <si>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</si>
  <si>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</si>
  <si>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</si>
  <si>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</si>
  <si>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</si>
  <si>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</si>
  <si>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</si>
  <si>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</si>
  <si>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</si>
  <si>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</si>
  <si>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</si>
  <si>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</si>
  <si>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</si>
  <si>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</si>
  <si>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</si>
  <si>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</si>
  <si>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</si>
  <si>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</si>
  <si>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</si>
  <si>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</si>
  <si>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</si>
  <si>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</si>
  <si>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</si>
  <si>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</si>
  <si>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</si>
  <si>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</si>
  <si>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</si>
  <si>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</si>
  <si>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</si>
  <si>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</si>
  <si>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</si>
  <si>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</si>
  <si>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</si>
  <si>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</si>
  <si>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</si>
  <si>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</si>
  <si>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</si>
  <si>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</si>
  <si>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</si>
  <si>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</si>
  <si>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</si>
  <si>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</si>
  <si>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</si>
  <si>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</si>
  <si>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</si>
  <si>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</si>
  <si>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</si>
  <si>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</si>
  <si>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</si>
  <si>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</si>
  <si>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</si>
  <si>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</si>
  <si>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</si>
  <si>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</si>
  <si>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</si>
  <si>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</si>
  <si>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</si>
  <si>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</si>
  <si>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</si>
  <si>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</si>
  <si>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</si>
  <si>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</si>
  <si>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</si>
  <si>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</si>
  <si>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</si>
  <si>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</si>
  <si>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</si>
  <si>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</si>
  <si>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</si>
  <si>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</si>
  <si>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</si>
  <si>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</si>
  <si>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</si>
  <si>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</si>
  <si>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</si>
  <si>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</si>
  <si>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</si>
  <si>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</si>
  <si>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</si>
  <si>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</si>
  <si>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</si>
  <si>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</si>
  <si>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</si>
  <si>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</si>
  <si>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</si>
  <si>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</si>
  <si>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</si>
  <si>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</si>
  <si>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</si>
  <si>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</si>
  <si>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</si>
  <si>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</si>
  <si>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</si>
  <si>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</si>
  <si>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</si>
  <si>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</si>
  <si>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</si>
  <si>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</si>
  <si>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</si>
  <si>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</si>
  <si>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</si>
  <si>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</si>
  <si>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</si>
  <si>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</si>
  <si>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</si>
  <si>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</si>
  <si>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</si>
  <si>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</si>
  <si>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</si>
  <si>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</si>
  <si>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</si>
  <si>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</si>
  <si>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</si>
  <si>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</si>
  <si>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</si>
  <si>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</si>
  <si>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</si>
  <si>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</si>
  <si>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</si>
  <si>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</si>
  <si>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</si>
  <si>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</si>
  <si>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</si>
  <si>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</si>
  <si>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</si>
  <si>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</si>
  <si>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</si>
  <si>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</si>
  <si>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</si>
  <si>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</si>
  <si>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</si>
  <si>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</si>
  <si>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</si>
  <si>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</si>
  <si>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</si>
  <si>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</si>
  <si>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</si>
  <si>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</si>
  <si>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</si>
  <si>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</si>
  <si>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</si>
  <si>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</si>
  <si>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</si>
  <si>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</si>
  <si>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</si>
  <si>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</si>
  <si>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</si>
  <si>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</si>
  <si>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</si>
  <si>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</si>
  <si>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</si>
  <si>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</si>
  <si>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</si>
  <si>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</si>
  <si>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</si>
  <si>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</si>
  <si>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</si>
  <si>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</si>
  <si>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</si>
  <si>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</si>
  <si>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</si>
  <si>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</si>
  <si>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</si>
  <si>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</si>
  <si>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</si>
  <si>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</si>
  <si>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</si>
  <si>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</si>
  <si>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</si>
  <si>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</si>
  <si>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</si>
  <si>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</si>
  <si>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</si>
  <si>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</si>
  <si>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</si>
  <si>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</si>
  <si>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</si>
  <si>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</si>
  <si>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</si>
  <si>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</si>
  <si>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</si>
  <si>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</si>
  <si>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</si>
  <si>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</si>
  <si>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</si>
  <si>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</si>
  <si>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</si>
  <si>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</si>
  <si>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</si>
  <si>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</si>
  <si>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</si>
  <si>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</si>
  <si>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</si>
  <si>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</si>
  <si>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</si>
  <si>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</si>
  <si>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</si>
  <si>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</si>
  <si>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</si>
  <si>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</si>
  <si>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</si>
  <si>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</si>
  <si>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</si>
  <si>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</si>
  <si>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</si>
  <si>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</si>
  <si>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</si>
  <si>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</si>
  <si>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</si>
  <si>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</si>
  <si>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</si>
  <si>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</si>
  <si>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</si>
  <si>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</si>
  <si>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</si>
  <si>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</si>
  <si>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</si>
  <si>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</si>
  <si>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</si>
  <si>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</si>
  <si>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</si>
  <si>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</si>
  <si>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</si>
  <si>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</si>
  <si>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</si>
  <si>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</si>
  <si>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</si>
  <si>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</si>
  <si>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</si>
  <si>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</si>
  <si>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</si>
  <si>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</si>
  <si>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</si>
  <si>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</si>
  <si>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</si>
  <si>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</si>
  <si>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</si>
  <si>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</si>
  <si>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</si>
  <si>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</si>
  <si>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</si>
  <si>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</si>
  <si>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</si>
  <si>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</si>
  <si>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</si>
  <si>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</si>
  <si>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</si>
  <si>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</si>
  <si>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</si>
  <si>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</si>
  <si>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</si>
  <si>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</si>
  <si>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</si>
  <si>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</si>
  <si>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</si>
  <si>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</si>
  <si>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</si>
  <si>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</si>
  <si>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</si>
  <si>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</si>
  <si>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</si>
  <si>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</si>
  <si>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</si>
  <si>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</si>
  <si>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</si>
  <si>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</si>
  <si>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</si>
  <si>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</si>
  <si>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</si>
  <si>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</si>
  <si>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</si>
  <si>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</si>
  <si>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</si>
  <si>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</si>
  <si>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</si>
  <si>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</si>
  <si>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</si>
  <si>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</si>
  <si>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</si>
  <si>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</si>
  <si>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</si>
  <si>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</si>
  <si>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</si>
  <si>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</si>
  <si>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</si>
  <si>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</si>
  <si>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</si>
  <si>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</si>
  <si>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</si>
  <si>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</si>
  <si>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</si>
  <si>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</si>
  <si>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</si>
  <si>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</si>
  <si>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</si>
  <si>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</si>
  <si>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</si>
  <si>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</si>
  <si>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</si>
  <si>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</si>
  <si>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</si>
  <si>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</si>
  <si>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</si>
  <si>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</si>
  <si>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</si>
  <si>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</si>
  <si>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</si>
  <si>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</si>
  <si>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</si>
  <si>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</si>
  <si>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</si>
  <si>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</si>
  <si>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</si>
  <si>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</si>
  <si>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</si>
  <si>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</si>
  <si>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</si>
  <si>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</si>
  <si>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</si>
  <si>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</si>
  <si>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</si>
  <si>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</si>
  <si>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</si>
  <si>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</si>
  <si>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</si>
  <si>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</si>
  <si>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</si>
  <si>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</si>
  <si>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</si>
  <si>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</si>
  <si>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</si>
  <si>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</si>
  <si>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</si>
  <si>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</si>
  <si>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</si>
  <si>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</si>
  <si>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</si>
  <si>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</si>
  <si>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</si>
  <si>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</si>
  <si>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</si>
  <si>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</si>
  <si>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</si>
  <si>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</si>
  <si>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</si>
  <si>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</si>
  <si>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</si>
  <si>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</si>
  <si>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</si>
  <si>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</si>
  <si>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</si>
  <si>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</si>
  <si>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</si>
  <si>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</si>
  <si>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</si>
  <si>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</si>
  <si>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</si>
  <si>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</si>
  <si>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</si>
  <si>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</si>
  <si>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</si>
  <si>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</si>
  <si>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</si>
  <si>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</si>
  <si>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</si>
  <si>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</si>
  <si>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</si>
  <si>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</si>
  <si>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</si>
  <si>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</si>
  <si>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</si>
  <si>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</si>
  <si>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</si>
  <si>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</si>
  <si>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</si>
  <si>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</si>
  <si>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</si>
  <si>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</si>
  <si>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</si>
  <si>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</si>
  <si>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</si>
  <si>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</si>
  <si>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</si>
  <si>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</si>
  <si>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</si>
  <si>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</si>
  <si>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</si>
  <si>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</si>
  <si>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</si>
  <si>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</si>
  <si>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</si>
  <si>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</si>
  <si>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</si>
  <si>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</si>
  <si>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</si>
  <si>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</si>
  <si>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</si>
  <si>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</si>
  <si>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</si>
  <si>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</si>
  <si>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</si>
  <si>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</si>
  <si>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</si>
  <si>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</si>
  <si>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</si>
  <si>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</si>
  <si>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</si>
  <si>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</si>
  <si>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</si>
  <si>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</si>
  <si>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</si>
  <si>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</si>
  <si>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</si>
  <si>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</si>
  <si>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</si>
  <si>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</si>
  <si>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</si>
  <si>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</si>
  <si>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</si>
  <si>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</si>
  <si>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</si>
  <si>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</si>
  <si>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</si>
  <si>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</si>
  <si>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</si>
  <si>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</si>
  <si>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</si>
  <si>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</si>
  <si>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</si>
  <si>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</si>
  <si>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</si>
  <si>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</si>
  <si>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</si>
  <si>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</si>
  <si>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</si>
  <si>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</si>
  <si>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</si>
  <si>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</si>
  <si>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</si>
  <si>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</si>
  <si>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</si>
  <si>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</si>
  <si>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</si>
  <si>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</si>
  <si>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</si>
  <si>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</si>
  <si>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</si>
  <si>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</si>
  <si>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</si>
  <si>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</si>
  <si>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</si>
  <si>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</si>
  <si>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</si>
  <si>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</si>
  <si>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</si>
  <si>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</si>
  <si>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</si>
  <si>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</si>
  <si>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</si>
  <si>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</si>
  <si>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</si>
  <si>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</si>
  <si>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</si>
  <si>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</si>
  <si>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</si>
  <si>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</si>
  <si>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</si>
  <si>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</si>
  <si>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</si>
  <si>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</si>
  <si>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</si>
  <si>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</si>
  <si>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</si>
  <si>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</si>
  <si>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</si>
  <si>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</si>
  <si>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</si>
  <si>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</si>
  <si>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</si>
  <si>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</si>
  <si>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</si>
  <si>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</si>
  <si>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</si>
  <si>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</si>
  <si>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</si>
  <si>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</si>
  <si>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</si>
  <si>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</si>
  <si>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</si>
  <si>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</si>
  <si>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</si>
  <si>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</si>
  <si>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</si>
  <si>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</si>
  <si>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</si>
  <si>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</si>
  <si>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</si>
  <si>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</si>
  <si>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</si>
  <si>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</si>
  <si>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</si>
  <si>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</si>
  <si>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</si>
  <si>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</si>
  <si>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</si>
  <si>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</si>
  <si>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</si>
  <si>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</si>
  <si>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</si>
  <si>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</si>
  <si>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</si>
  <si>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</si>
  <si>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</si>
  <si>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</si>
  <si>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</si>
  <si>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</si>
  <si>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</si>
  <si>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</si>
  <si>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</si>
  <si>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</si>
  <si>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</si>
  <si>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</si>
  <si>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</si>
  <si>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</si>
  <si>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</si>
  <si>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</si>
  <si>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</si>
  <si>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</si>
  <si>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</si>
  <si>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</si>
  <si>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</si>
  <si>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</si>
  <si>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</si>
  <si>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</si>
  <si>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</si>
  <si>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</si>
  <si>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</si>
  <si>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</si>
  <si>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</si>
  <si>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</si>
  <si>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</si>
  <si>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</si>
  <si>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</si>
  <si>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</si>
  <si>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</si>
  <si>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</si>
  <si>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</si>
  <si>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</si>
  <si>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</si>
  <si>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</si>
  <si>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</si>
  <si>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</si>
  <si>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</si>
  <si>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</si>
  <si>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</si>
  <si>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</si>
  <si>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</si>
  <si>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</si>
  <si>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</si>
  <si>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</si>
  <si>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</si>
  <si>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</si>
  <si>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</si>
  <si>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</si>
  <si>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</si>
  <si>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</si>
  <si>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</si>
  <si>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</si>
  <si>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</si>
  <si>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</si>
  <si>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</si>
  <si>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</si>
  <si>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</si>
  <si>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</si>
  <si>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</si>
  <si>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</si>
  <si>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</si>
  <si>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</si>
  <si>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</si>
  <si>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</si>
  <si>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</si>
  <si>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</si>
  <si>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</si>
  <si>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</si>
  <si>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</si>
  <si>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</si>
  <si>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</si>
  <si>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</si>
  <si>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</si>
  <si>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</si>
  <si>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</si>
  <si>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</si>
  <si>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</si>
  <si>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</si>
  <si>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</si>
  <si>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</si>
  <si>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</si>
  <si>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</si>
  <si>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</si>
  <si>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</si>
  <si>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</si>
  <si>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</si>
  <si>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</si>
  <si>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</si>
  <si>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</si>
  <si>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</si>
  <si>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</si>
  <si>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</si>
  <si>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</si>
  <si>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</si>
  <si>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</si>
  <si>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</si>
  <si>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</si>
  <si>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</si>
  <si>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</si>
  <si>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</si>
  <si>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</si>
  <si>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</si>
  <si>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</si>
  <si>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</si>
  <si>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</si>
  <si>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</si>
  <si>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</si>
  <si>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</si>
  <si>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</si>
  <si>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</si>
  <si>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</si>
  <si>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</si>
  <si>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</si>
  <si>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</si>
  <si>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</si>
  <si>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</si>
  <si>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</si>
  <si>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</si>
  <si>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</si>
  <si>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</si>
  <si>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</si>
  <si>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</si>
  <si>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</si>
  <si>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</si>
  <si>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</si>
  <si>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</si>
  <si>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</si>
  <si>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</si>
  <si>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</si>
  <si>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</si>
  <si>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</si>
  <si>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</si>
  <si>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</si>
  <si>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</si>
  <si>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</si>
  <si>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</si>
  <si>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</si>
  <si>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</si>
  <si>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</si>
  <si>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</si>
  <si>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</si>
  <si>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</si>
  <si>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</si>
  <si>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</si>
  <si>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</si>
  <si>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</si>
  <si>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</si>
  <si>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</si>
  <si>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</si>
  <si>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</si>
  <si>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</si>
  <si>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</si>
  <si>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</si>
  <si>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</si>
  <si>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</si>
  <si>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</si>
  <si>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</si>
  <si>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</si>
  <si>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</si>
  <si>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</si>
  <si>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</si>
  <si>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</si>
  <si>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</si>
  <si>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</si>
  <si>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</si>
  <si>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</si>
  <si>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</si>
  <si>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</si>
  <si>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</si>
  <si>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</si>
  <si>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</si>
  <si>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</si>
  <si>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</si>
  <si>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</si>
  <si>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</si>
  <si>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</si>
  <si>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</si>
  <si>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</si>
  <si>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</si>
  <si>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</si>
  <si>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</si>
  <si>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</si>
  <si>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</si>
  <si>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</si>
  <si>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</si>
  <si>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</si>
  <si>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</si>
  <si>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</si>
  <si>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</si>
  <si>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</si>
  <si>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</si>
  <si>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</si>
  <si>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</si>
  <si>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</si>
  <si>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</si>
  <si>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</si>
  <si>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</si>
  <si>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</si>
  <si>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</si>
  <si>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</si>
  <si>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</si>
  <si>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</si>
  <si>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</si>
  <si>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</si>
  <si>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</si>
  <si>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</si>
  <si>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</si>
  <si>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</si>
  <si>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</si>
  <si>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</si>
  <si>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</si>
  <si>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</si>
  <si>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</si>
  <si>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</si>
  <si>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</si>
  <si>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</si>
  <si>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</si>
  <si>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</si>
  <si>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</si>
  <si>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</si>
  <si>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</si>
  <si>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</si>
  <si>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</si>
  <si>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</si>
  <si>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</si>
  <si>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</si>
  <si>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</si>
  <si>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</si>
  <si>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</si>
  <si>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</si>
  <si>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</si>
  <si>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</si>
  <si>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</si>
  <si>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</si>
  <si>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</si>
  <si>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</si>
  <si>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</si>
  <si>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</si>
  <si>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</si>
  <si>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</si>
  <si>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</si>
  <si>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</si>
  <si>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</si>
  <si>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</si>
  <si>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</si>
  <si>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</si>
  <si>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</si>
  <si>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</si>
  <si>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</si>
  <si>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</si>
  <si>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</si>
  <si>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</si>
  <si>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</si>
  <si>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</si>
  <si>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</si>
  <si>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</si>
  <si>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</si>
  <si>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</si>
  <si>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</si>
  <si>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</si>
  <si>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</si>
  <si>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</si>
  <si>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</si>
  <si>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</si>
  <si>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</si>
  <si>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</si>
  <si>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</si>
  <si>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</si>
  <si>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</si>
  <si>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</si>
  <si>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</si>
  <si>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</si>
  <si>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</si>
  <si>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</si>
  <si>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</si>
  <si>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</si>
  <si>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</si>
  <si>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</si>
  <si>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</si>
  <si>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</si>
  <si>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</si>
  <si>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</si>
  <si>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</si>
  <si>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</si>
  <si>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</si>
  <si>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</si>
  <si>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</si>
  <si>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</si>
  <si>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</si>
  <si>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</si>
  <si>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</si>
  <si>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</si>
  <si>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</si>
  <si>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</si>
  <si>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</si>
  <si>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</si>
  <si>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</si>
  <si>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</si>
  <si>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</si>
  <si>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</si>
  <si>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</si>
  <si>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</si>
  <si>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</si>
  <si>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</si>
  <si>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</si>
  <si>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</si>
  <si>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</si>
  <si>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</si>
  <si>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</si>
  <si>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</si>
  <si>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</si>
  <si>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</si>
  <si>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</si>
  <si>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</si>
  <si>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</si>
  <si>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</si>
  <si>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</si>
  <si>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</si>
  <si>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</si>
  <si>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</si>
  <si>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</si>
  <si>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</si>
  <si>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</si>
  <si>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</si>
  <si>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</si>
  <si>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</si>
  <si>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</si>
  <si>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</si>
  <si>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</si>
  <si>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</si>
  <si>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</si>
  <si>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</si>
  <si>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</si>
  <si>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</si>
  <si>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</si>
  <si>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</si>
  <si>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</si>
  <si>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</si>
  <si>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</si>
  <si>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</si>
  <si>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</si>
  <si>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</si>
  <si>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</si>
  <si>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</si>
  <si>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</si>
  <si>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</si>
  <si>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</si>
  <si>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</si>
  <si>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</si>
  <si>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</si>
  <si>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</si>
  <si>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</si>
  <si>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</si>
  <si>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</si>
  <si>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</si>
  <si>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</si>
  <si>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</si>
  <si>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</si>
  <si>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</si>
  <si>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</si>
  <si>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</si>
  <si>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</si>
  <si>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</si>
  <si>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</si>
  <si>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</si>
  <si>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</si>
  <si>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</si>
  <si>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</si>
  <si>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</si>
  <si>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</si>
  <si>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</si>
  <si>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</si>
  <si>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</si>
  <si>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</si>
  <si>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</si>
  <si>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</si>
  <si>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</si>
  <si>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</si>
  <si>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</si>
  <si>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</si>
  <si>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</si>
  <si>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</si>
  <si>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</si>
  <si>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</si>
  <si>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</si>
  <si>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</si>
  <si>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</si>
  <si>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</si>
  <si>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</si>
  <si>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</si>
  <si>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</si>
  <si>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</si>
  <si>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</si>
  <si>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</si>
  <si>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</si>
  <si>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</si>
  <si>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</si>
  <si>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</si>
  <si>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</si>
  <si>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</si>
  <si>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</si>
  <si>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</si>
  <si>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</si>
  <si>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</si>
  <si>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</si>
  <si>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</si>
  <si>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</si>
  <si>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</si>
  <si>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</si>
  <si>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</si>
  <si>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</si>
  <si>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</si>
  <si>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</si>
  <si>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</si>
  <si>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</si>
  <si>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</si>
  <si>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</si>
  <si>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</si>
  <si>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</si>
  <si>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</si>
  <si>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</si>
  <si>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</si>
  <si>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</si>
  <si>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</si>
  <si>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</si>
  <si>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</si>
  <si>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</si>
  <si>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</si>
  <si>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</si>
  <si>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</si>
  <si>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</si>
  <si>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</si>
  <si>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</si>
  <si>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</si>
  <si>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</si>
  <si>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</si>
  <si>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</si>
  <si>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</si>
  <si>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</si>
  <si>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</si>
  <si>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</si>
  <si>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</si>
  <si>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</si>
  <si>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</si>
  <si>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</si>
  <si>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</si>
  <si>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</si>
  <si>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</si>
  <si>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</si>
  <si>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</si>
  <si>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</si>
  <si>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</si>
  <si>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</si>
  <si>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</si>
  <si>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</si>
  <si>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</si>
  <si>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</si>
  <si>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</si>
  <si>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</si>
  <si>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</si>
  <si>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</si>
  <si>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</si>
  <si>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</si>
  <si>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</si>
  <si>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</si>
  <si>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</si>
  <si>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</si>
  <si>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</si>
  <si>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</si>
  <si>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</si>
  <si>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</si>
  <si>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</si>
  <si>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</si>
  <si>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</si>
  <si>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</si>
  <si>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</si>
  <si>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</si>
  <si>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</si>
  <si>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</si>
  <si>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</si>
  <si>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</si>
  <si>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</si>
  <si>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</si>
  <si>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</si>
  <si>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</si>
  <si>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</si>
  <si>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</si>
  <si>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</si>
  <si>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</si>
  <si>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</si>
  <si>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</si>
  <si>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</si>
  <si>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</si>
  <si>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</si>
  <si>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</si>
  <si>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</si>
  <si>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</si>
  <si>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</si>
  <si>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</si>
  <si>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</si>
  <si>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</si>
  <si>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</si>
  <si>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</si>
  <si>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</si>
  <si>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</si>
  <si>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</si>
  <si>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</si>
  <si>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</si>
  <si>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</si>
  <si>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</si>
  <si>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</si>
  <si>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</si>
  <si>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</si>
  <si>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</si>
  <si>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</si>
  <si>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</si>
  <si>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</si>
  <si>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</si>
  <si>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</si>
  <si>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</si>
  <si>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</si>
  <si>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</si>
  <si>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</si>
  <si>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</si>
  <si>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</si>
  <si>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</si>
  <si>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</si>
  <si>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</si>
  <si>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</si>
  <si>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</si>
  <si>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</si>
  <si>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</si>
  <si>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</si>
  <si>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</si>
  <si>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</si>
  <si>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</si>
  <si>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</si>
  <si>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</si>
  <si>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</si>
  <si>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</si>
  <si>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</si>
  <si>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</si>
  <si>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</si>
  <si>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</si>
  <si>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</si>
  <si>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</si>
  <si>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</si>
  <si>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</si>
  <si>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</si>
  <si>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</si>
  <si>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</si>
  <si>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</si>
  <si>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</si>
  <si>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</si>
  <si>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</si>
  <si>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</si>
  <si>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</si>
  <si>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</si>
  <si>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</si>
  <si>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</si>
  <si>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</si>
  <si>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</si>
  <si>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</si>
  <si>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</si>
  <si>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</si>
  <si>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</si>
  <si>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</si>
  <si>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</si>
  <si>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</si>
  <si>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</si>
  <si>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</si>
  <si>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</si>
  <si>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</si>
  <si>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</si>
  <si>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</si>
  <si>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</si>
  <si>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</si>
  <si>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</si>
  <si>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</si>
  <si>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</si>
  <si>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</si>
  <si>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</si>
  <si>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</si>
  <si>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</si>
  <si>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</si>
  <si>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</si>
  <si>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</si>
  <si>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</si>
  <si>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</si>
  <si>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</si>
  <si>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</si>
  <si>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</si>
  <si>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</si>
  <si>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</si>
  <si>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</si>
  <si>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</si>
  <si>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</si>
  <si>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</si>
  <si>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</si>
  <si>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</si>
  <si>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</si>
  <si>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</si>
  <si>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</si>
  <si>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</si>
  <si>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</si>
  <si>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</si>
  <si>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</si>
  <si>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</si>
  <si>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</si>
  <si>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</si>
  <si>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</si>
  <si>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</si>
  <si>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</si>
  <si>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</si>
  <si>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</si>
  <si>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</si>
  <si>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</si>
  <si>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</si>
  <si>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</si>
  <si>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</si>
  <si>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</si>
  <si>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</si>
  <si>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</si>
  <si>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</si>
  <si>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</si>
  <si>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</si>
  <si>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</si>
  <si>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</si>
  <si>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</si>
  <si>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</si>
  <si>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</si>
  <si>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</si>
  <si>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</si>
  <si>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</si>
  <si>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</si>
  <si>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</si>
  <si>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</si>
  <si>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</si>
  <si>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</si>
  <si>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</si>
  <si>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</si>
  <si>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</si>
  <si>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</si>
  <si>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</si>
  <si>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</si>
  <si>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</si>
  <si>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</si>
  <si>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</si>
  <si>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</si>
  <si>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</si>
  <si>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</si>
  <si>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</si>
  <si>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</si>
  <si>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</si>
  <si>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</si>
  <si>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</si>
  <si>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</si>
  <si>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</si>
  <si>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</si>
  <si>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</si>
  <si>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</si>
  <si>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</si>
  <si>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</si>
  <si>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</si>
  <si>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</si>
  <si>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</si>
  <si>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</si>
  <si>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</si>
  <si>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</si>
  <si>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</si>
  <si>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</si>
  <si>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</si>
  <si>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</si>
  <si>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</si>
  <si>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</si>
  <si>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</si>
  <si>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</si>
  <si>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</si>
  <si>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</si>
  <si>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</si>
  <si>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</si>
  <si>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</si>
  <si>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</si>
  <si>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</si>
  <si>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</si>
  <si>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</si>
  <si>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</si>
  <si>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</si>
  <si>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</si>
  <si>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</si>
  <si>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</si>
  <si>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</si>
  <si>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</si>
  <si>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</si>
  <si>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</si>
  <si>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</si>
  <si>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</si>
  <si>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</si>
  <si>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</si>
  <si>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</si>
  <si>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</si>
  <si>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</si>
  <si>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</si>
  <si>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</si>
  <si>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</si>
  <si>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</si>
  <si>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</si>
  <si>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</si>
  <si>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</si>
  <si>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</si>
  <si>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</si>
  <si>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</si>
  <si>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</si>
  <si>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</si>
  <si>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</si>
  <si>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</si>
  <si>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</si>
  <si>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</si>
  <si>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</si>
  <si>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</si>
  <si>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</si>
  <si>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</si>
  <si>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</si>
  <si>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</si>
  <si>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</si>
  <si>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</si>
  <si>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</si>
  <si>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</si>
  <si>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</si>
  <si>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</si>
  <si>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</si>
  <si>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</si>
  <si>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</si>
  <si>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</si>
  <si>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</si>
  <si>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</si>
  <si>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</si>
  <si>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</si>
  <si>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</si>
  <si>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</si>
  <si>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</si>
  <si>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</si>
  <si>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</si>
  <si>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</si>
  <si>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</si>
  <si>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</si>
  <si>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</si>
  <si>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</si>
  <si>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</si>
  <si>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</si>
  <si>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</si>
  <si>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</si>
  <si>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</si>
  <si>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</si>
  <si>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</si>
  <si>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</si>
  <si>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</si>
  <si>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</si>
  <si>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</si>
  <si>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</si>
  <si>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</si>
  <si>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</si>
  <si>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</si>
  <si>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</si>
  <si>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</si>
  <si>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</si>
  <si>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</si>
  <si>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</si>
  <si>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</si>
  <si>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</si>
  <si>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</si>
  <si>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</si>
  <si>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</si>
  <si>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</si>
  <si>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</si>
  <si>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</si>
  <si>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</si>
  <si>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</si>
  <si>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</si>
  <si>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</si>
  <si>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</si>
  <si>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</si>
  <si>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</si>
  <si>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</si>
  <si>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</si>
  <si>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</si>
  <si>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</si>
  <si>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</si>
  <si>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</si>
  <si>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</si>
  <si>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</si>
  <si>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</si>
  <si>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</si>
  <si>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</si>
  <si>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</si>
  <si>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</si>
  <si>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</si>
  <si>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</si>
  <si>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</si>
  <si>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</si>
  <si>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</si>
  <si>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</si>
  <si>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</si>
  <si>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</si>
  <si>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</si>
  <si>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</si>
  <si>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</si>
  <si>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</si>
  <si>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</si>
  <si>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</si>
  <si>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</si>
  <si>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</si>
  <si>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</si>
  <si>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</si>
  <si>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</si>
  <si>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</si>
  <si>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</si>
  <si>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</si>
  <si>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</si>
  <si>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</si>
  <si>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</si>
  <si>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</si>
  <si>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</si>
  <si>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</si>
  <si>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</si>
  <si>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</si>
  <si>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</si>
  <si>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</si>
  <si>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</si>
  <si>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</si>
  <si>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</si>
  <si>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</si>
  <si>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</si>
  <si>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</si>
  <si>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</si>
  <si>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</si>
  <si>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</si>
  <si>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</si>
  <si>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</si>
  <si>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</si>
  <si>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</si>
  <si>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</si>
  <si>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</si>
  <si>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</si>
  <si>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</si>
  <si>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</si>
  <si>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</si>
  <si>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</si>
  <si>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</si>
  <si>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</si>
  <si>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</si>
  <si>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</si>
  <si>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</si>
  <si>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</si>
  <si>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</si>
  <si>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</si>
  <si>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</si>
  <si>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</si>
  <si>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</si>
  <si>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</si>
  <si>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</si>
  <si>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</si>
  <si>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</si>
  <si>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</si>
  <si>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</si>
  <si>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</si>
  <si>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</si>
  <si>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</si>
  <si>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</si>
  <si>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</si>
  <si>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</si>
  <si>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</si>
  <si>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</si>
  <si>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</si>
  <si>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</si>
  <si>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</si>
  <si>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</si>
  <si>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</si>
  <si>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</si>
  <si>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</si>
  <si>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</si>
  <si>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</si>
  <si>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</si>
  <si>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</si>
  <si>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</si>
  <si>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</si>
  <si>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</si>
  <si>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</si>
  <si>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</si>
  <si>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</si>
  <si>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</si>
  <si>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</si>
  <si>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</si>
  <si>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</si>
  <si>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</si>
  <si>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</si>
  <si>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</si>
  <si>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</si>
  <si>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</si>
  <si>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</si>
  <si>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</si>
  <si>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</si>
  <si>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</si>
  <si>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</si>
  <si>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</si>
  <si>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</si>
  <si>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</si>
  <si>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</si>
  <si>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</si>
  <si>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</si>
  <si>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</si>
  <si>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</si>
  <si>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</si>
  <si>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</si>
  <si>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</si>
  <si>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</si>
  <si>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</si>
  <si>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</si>
  <si>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</si>
  <si>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</si>
  <si>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</si>
  <si>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</si>
  <si>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</si>
  <si>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</si>
  <si>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</si>
  <si>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</si>
  <si>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</si>
  <si>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</si>
  <si>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</si>
  <si>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</si>
  <si>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</si>
  <si>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</si>
  <si>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</si>
  <si>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</si>
  <si>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</si>
  <si>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</si>
  <si>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</si>
  <si>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</si>
  <si>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</si>
  <si>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</si>
  <si>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</si>
  <si>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</si>
  <si>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</si>
  <si>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</si>
  <si>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</si>
  <si>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</si>
  <si>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</si>
  <si>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</si>
  <si>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</si>
  <si>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</si>
  <si>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</si>
  <si>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</si>
  <si>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</si>
  <si>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</si>
  <si>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</si>
  <si>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</si>
  <si>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</si>
  <si>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</si>
  <si>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</si>
  <si>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</si>
  <si>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</si>
  <si>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</si>
  <si>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</si>
  <si>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</si>
  <si>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</si>
  <si>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</si>
  <si>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</si>
  <si>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</si>
  <si>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</si>
  <si>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</si>
  <si>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</si>
  <si>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</si>
  <si>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</si>
  <si>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</si>
  <si>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</si>
  <si>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</si>
  <si>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</si>
  <si>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</si>
  <si>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</si>
  <si>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</si>
  <si>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</si>
  <si>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</si>
  <si>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</si>
  <si>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</si>
  <si>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</si>
  <si>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</si>
  <si>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</si>
  <si>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</si>
  <si>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</si>
  <si>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</si>
  <si>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</si>
  <si>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</si>
  <si>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</si>
  <si>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</si>
  <si>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</si>
  <si>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</si>
  <si>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</si>
  <si>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</si>
  <si>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</si>
  <si>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</si>
  <si>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</si>
  <si>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</si>
  <si>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</si>
  <si>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</si>
  <si>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</si>
  <si>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</si>
  <si>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</si>
  <si>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</si>
  <si>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</si>
  <si>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</si>
  <si>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</si>
  <si>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</si>
  <si>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</si>
  <si>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</si>
  <si>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</si>
  <si>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</si>
  <si>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</si>
  <si>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</si>
  <si>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</si>
  <si>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</si>
  <si>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</si>
  <si>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</si>
  <si>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</si>
  <si>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</si>
  <si>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</si>
  <si>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</si>
  <si>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</si>
  <si>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</si>
  <si>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</si>
  <si>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</si>
  <si>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</si>
  <si>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</si>
  <si>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</si>
  <si>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</si>
  <si>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</si>
  <si>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</si>
  <si>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</si>
  <si>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</si>
  <si>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</si>
  <si>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</si>
  <si>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</si>
  <si>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</si>
  <si>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</si>
  <si>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</si>
  <si>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</si>
  <si>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</si>
  <si>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</si>
  <si>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</si>
  <si>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</si>
  <si>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</si>
  <si>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</si>
  <si>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</si>
  <si>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</si>
  <si>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</si>
  <si>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</si>
  <si>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</si>
  <si>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</si>
  <si>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</si>
  <si>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</si>
  <si>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</si>
  <si>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</si>
  <si>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</si>
  <si>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</si>
  <si>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</si>
  <si>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</si>
  <si>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</si>
  <si>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</si>
  <si>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</si>
  <si>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</si>
  <si>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</si>
  <si>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</si>
  <si>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</si>
  <si>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</si>
  <si>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</si>
  <si>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</si>
  <si>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</si>
  <si>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</si>
  <si>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</si>
  <si>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</si>
  <si>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</si>
  <si>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</si>
  <si>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</si>
  <si>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</si>
  <si>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</si>
  <si>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</si>
  <si>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</si>
  <si>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</si>
  <si>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</si>
  <si>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</si>
  <si>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</si>
  <si>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</si>
  <si>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</si>
  <si>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</si>
  <si>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</si>
  <si>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</si>
  <si>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</si>
  <si>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</si>
  <si>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</si>
  <si>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</si>
  <si>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</si>
  <si>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</si>
  <si>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</si>
  <si>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</si>
  <si>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</si>
  <si>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</si>
  <si>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</si>
  <si>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</si>
  <si>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</si>
  <si>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</si>
  <si>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</si>
  <si>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</si>
  <si>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</si>
  <si>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</si>
  <si>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</si>
  <si>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</si>
  <si>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</si>
  <si>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</si>
  <si>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</si>
  <si>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</si>
  <si>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</si>
  <si>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</si>
  <si>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</si>
  <si>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</si>
  <si>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</si>
  <si>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</si>
  <si>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</si>
  <si>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</si>
  <si>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</si>
  <si>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</si>
  <si>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</si>
  <si>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</si>
  <si>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</si>
  <si>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</si>
  <si>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</si>
  <si>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</si>
  <si>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</si>
  <si>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</si>
  <si>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</si>
  <si>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</si>
  <si>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</si>
  <si>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</si>
  <si>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</si>
  <si>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</si>
  <si>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</si>
  <si>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</si>
  <si>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</si>
  <si>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</si>
  <si>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</si>
  <si>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</si>
  <si>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</si>
  <si>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</si>
  <si>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</si>
  <si>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</si>
  <si>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</si>
  <si>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</si>
  <si>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</si>
  <si>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</si>
  <si>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</si>
  <si>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</si>
  <si>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</si>
  <si>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</si>
  <si>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</si>
  <si>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</si>
  <si>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</si>
  <si>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</si>
  <si>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</si>
  <si>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</si>
  <si>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</si>
  <si>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</si>
  <si>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</si>
  <si>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</si>
  <si>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</si>
  <si>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</si>
  <si>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</si>
  <si>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</si>
  <si>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</si>
  <si>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</si>
  <si>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</si>
  <si>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</si>
  <si>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</si>
  <si>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</si>
  <si>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</si>
  <si>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</si>
  <si>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</si>
  <si>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</si>
  <si>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</si>
  <si>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</si>
  <si>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</si>
  <si>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</si>
  <si>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</si>
  <si>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</si>
  <si>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</si>
  <si>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</si>
  <si>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</si>
  <si>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</si>
  <si>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</si>
  <si>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</si>
  <si>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</si>
  <si>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</si>
  <si>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</si>
  <si>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</si>
  <si>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</si>
  <si>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</si>
  <si>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</si>
  <si>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</si>
  <si>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</si>
  <si>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</si>
  <si>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</si>
  <si>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</si>
  <si>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</si>
  <si>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</si>
  <si>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</si>
  <si>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</si>
  <si>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</si>
  <si>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</si>
  <si>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</si>
  <si>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</si>
  <si>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</si>
  <si>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</si>
  <si>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</si>
  <si>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</si>
  <si>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</si>
  <si>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</si>
  <si>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</si>
  <si>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</si>
  <si>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</si>
  <si>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</si>
  <si>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</si>
  <si>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</si>
  <si>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</si>
  <si>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</si>
  <si>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</si>
  <si>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</si>
  <si>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</si>
  <si>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</si>
  <si>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</si>
  <si>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</si>
  <si>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</si>
  <si>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</si>
  <si>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</si>
  <si>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</si>
  <si>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</si>
  <si>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</si>
  <si>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</si>
  <si>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</si>
  <si>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</si>
  <si>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</si>
  <si>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</si>
  <si>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</si>
  <si>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</si>
  <si>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</si>
  <si>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</si>
  <si>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</si>
  <si>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</si>
  <si>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</si>
  <si>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</si>
  <si>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</si>
  <si>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</si>
  <si>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</si>
  <si>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</si>
  <si>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</si>
  <si>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</si>
  <si>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</si>
  <si>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</si>
  <si>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</si>
  <si>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</si>
  <si>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</si>
  <si>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</si>
  <si>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</si>
  <si>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</si>
  <si>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</si>
  <si>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</si>
  <si>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</si>
  <si>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</si>
  <si>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</si>
  <si>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</si>
  <si>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</si>
  <si>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</si>
  <si>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</si>
  <si>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</si>
  <si>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</si>
  <si>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</si>
  <si>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</si>
  <si>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</si>
  <si>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</si>
  <si>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</si>
  <si>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</si>
  <si>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</si>
  <si>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</si>
  <si>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</si>
  <si>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</si>
  <si>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</si>
  <si>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</si>
  <si>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</si>
  <si>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</si>
  <si>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</si>
  <si>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</si>
  <si>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</si>
  <si>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</si>
  <si>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</si>
  <si>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</si>
  <si>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</si>
  <si>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</si>
  <si>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</si>
  <si>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</si>
  <si>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</si>
  <si>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</si>
  <si>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</si>
  <si>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</si>
  <si>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</si>
  <si>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</si>
  <si>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</si>
  <si>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</si>
  <si>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</si>
  <si>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</si>
  <si>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</si>
  <si>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</si>
  <si>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</si>
  <si>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</si>
  <si>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</si>
  <si>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</si>
  <si>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</si>
  <si>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</si>
  <si>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</si>
  <si>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</si>
  <si>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</si>
  <si>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</si>
  <si>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</si>
  <si>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</si>
  <si>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</si>
  <si>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</si>
  <si>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</si>
  <si>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</si>
  <si>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</si>
  <si>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</si>
  <si>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</si>
  <si>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</si>
  <si>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</si>
  <si>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</si>
  <si>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</si>
  <si>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</si>
  <si>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</si>
  <si>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</si>
  <si>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</si>
  <si>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</si>
  <si>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</si>
  <si>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</si>
  <si>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</si>
  <si>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</si>
  <si>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</si>
  <si>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</si>
  <si>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</si>
  <si>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</si>
  <si>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</si>
  <si>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</si>
  <si>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</si>
  <si>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</si>
  <si>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</si>
  <si>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</si>
  <si>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</si>
  <si>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</si>
  <si>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</si>
  <si>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</si>
  <si>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</si>
  <si>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</si>
  <si>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</si>
  <si>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</si>
  <si>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</si>
  <si>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</si>
  <si>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</si>
  <si>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</si>
  <si>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</si>
  <si>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</si>
  <si>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</si>
  <si>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</si>
  <si>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</si>
  <si>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</si>
  <si>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</si>
  <si>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</si>
  <si>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</si>
  <si>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</si>
  <si>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</si>
  <si>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</si>
  <si>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</si>
  <si>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</si>
  <si>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</si>
  <si>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</si>
  <si>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</si>
  <si>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</si>
  <si>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</si>
  <si>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</si>
  <si>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</si>
  <si>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</si>
  <si>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</si>
  <si>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</si>
  <si>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</si>
  <si>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</si>
  <si>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</si>
  <si>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</si>
  <si>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</si>
  <si>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</si>
  <si>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</si>
  <si>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</si>
  <si>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</si>
  <si>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</si>
  <si>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</si>
  <si>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</si>
  <si>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</si>
  <si>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</si>
  <si>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</si>
  <si>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</si>
  <si>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</si>
  <si>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</si>
  <si>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</si>
  <si>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</si>
  <si>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</si>
  <si>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</si>
  <si>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</si>
  <si>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</si>
  <si>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</si>
  <si>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</si>
  <si>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</si>
  <si>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</si>
  <si>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</si>
  <si>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</si>
  <si>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</si>
  <si>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</si>
  <si>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</si>
  <si>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</si>
  <si>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</si>
  <si>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</si>
  <si>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</si>
  <si>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</si>
  <si>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</si>
  <si>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</si>
  <si>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</si>
  <si>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</si>
  <si>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</si>
  <si>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</si>
  <si>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</si>
  <si>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</si>
  <si>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</si>
  <si>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</si>
  <si>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</si>
  <si>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</si>
  <si>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</si>
  <si>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</si>
  <si>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</si>
  <si>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</si>
  <si>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</si>
  <si>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</si>
  <si>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</si>
  <si>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</si>
  <si>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</si>
  <si>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</si>
  <si>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</si>
  <si>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</si>
  <si>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</si>
  <si>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</si>
  <si>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</si>
  <si>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</si>
  <si>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</si>
  <si>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</si>
  <si>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</si>
  <si>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</si>
  <si>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</si>
  <si>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</si>
  <si>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</si>
  <si>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</si>
  <si>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</si>
  <si>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</si>
  <si>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</si>
  <si>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</si>
  <si>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</si>
  <si>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</si>
  <si>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</si>
  <si>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</si>
  <si>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</si>
  <si>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</si>
  <si>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</si>
  <si>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</si>
  <si>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</si>
  <si>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</si>
  <si>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</si>
  <si>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</si>
  <si>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</si>
  <si>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</si>
  <si>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</si>
  <si>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</si>
  <si>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</si>
  <si>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</si>
  <si>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</si>
  <si>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</si>
  <si>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</si>
  <si>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</si>
  <si>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</si>
  <si>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</si>
  <si>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</si>
  <si>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</si>
  <si>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</si>
  <si>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</si>
  <si>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</si>
  <si>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</si>
  <si>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</si>
  <si>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</si>
  <si>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</si>
  <si>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</si>
  <si>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</si>
  <si>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</si>
  <si>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</si>
  <si>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</si>
  <si>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</si>
  <si>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</si>
  <si>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</si>
  <si>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</si>
  <si>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</si>
  <si>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</si>
  <si>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</si>
  <si>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</si>
  <si>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</si>
  <si>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</si>
  <si>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</si>
  <si>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</si>
  <si>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</si>
  <si>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</si>
  <si>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</si>
  <si>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</si>
  <si>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</si>
  <si>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</si>
  <si>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</si>
  <si>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</si>
  <si>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</si>
  <si>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</si>
  <si>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</si>
  <si>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</si>
  <si>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</si>
  <si>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</si>
  <si>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</si>
  <si>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</si>
  <si>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</si>
  <si>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</si>
  <si>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</si>
  <si>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</si>
  <si>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</si>
  <si>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</si>
  <si>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</si>
  <si>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</si>
  <si>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</si>
  <si>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</si>
  <si>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</si>
  <si>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</si>
  <si>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</si>
  <si>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</si>
  <si>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</si>
  <si>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</si>
  <si>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</si>
  <si>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</si>
  <si>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</si>
  <si>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</si>
  <si>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</si>
  <si>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</si>
  <si>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</si>
  <si>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</si>
  <si>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</si>
  <si>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</si>
  <si>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</si>
  <si>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</si>
  <si>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</si>
  <si>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</si>
  <si>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</si>
  <si>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</si>
  <si>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</si>
  <si>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</si>
  <si>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</si>
  <si>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</si>
  <si>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</si>
  <si>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</si>
  <si>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</si>
  <si>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</si>
  <si>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</si>
  <si>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</si>
  <si>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</si>
  <si>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</si>
  <si>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</si>
  <si>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</si>
  <si>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</si>
  <si>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</si>
  <si>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</si>
  <si>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</si>
  <si>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</si>
  <si>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</si>
  <si>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</si>
  <si>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</si>
  <si>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</si>
  <si>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</si>
  <si>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</si>
  <si>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</si>
  <si>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</si>
  <si>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</si>
  <si>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</si>
  <si>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</si>
  <si>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</si>
  <si>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</si>
  <si>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</si>
  <si>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</si>
  <si>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</si>
  <si>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</si>
  <si>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</si>
  <si>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</si>
  <si>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</si>
  <si>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</si>
  <si>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</si>
  <si>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</si>
  <si>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</si>
  <si>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</si>
  <si>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</si>
  <si>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</si>
  <si>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</si>
  <si>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</si>
  <si>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</si>
  <si>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</si>
  <si>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</si>
  <si>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</si>
  <si>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</si>
  <si>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</si>
  <si>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</si>
  <si>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</si>
  <si>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</si>
  <si>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</si>
  <si>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</si>
  <si>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</si>
  <si>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</si>
  <si>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</si>
  <si>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</si>
  <si>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</si>
  <si>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</si>
  <si>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</si>
  <si>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</si>
  <si>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</si>
  <si>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</si>
  <si>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</si>
  <si>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</si>
  <si>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</si>
  <si>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</si>
  <si>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</si>
  <si>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</si>
  <si>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</si>
  <si>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</si>
  <si>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</si>
  <si>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</si>
  <si>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</si>
  <si>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</si>
  <si>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</si>
  <si>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</si>
  <si>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</si>
  <si>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</si>
  <si>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</si>
  <si>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</si>
  <si>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</si>
  <si>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</si>
  <si>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</si>
  <si>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</si>
  <si>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</si>
  <si>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</si>
  <si>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</si>
  <si>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</si>
  <si>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</si>
  <si>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</si>
  <si>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</si>
  <si>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</si>
  <si>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</si>
  <si>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</si>
  <si>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</si>
  <si>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</si>
  <si>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</si>
  <si>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</si>
  <si>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</si>
  <si>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</si>
  <si>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</si>
  <si>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</si>
  <si>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</si>
  <si>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</si>
  <si>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</si>
  <si>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</si>
  <si>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</si>
  <si>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</si>
  <si>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</si>
  <si>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</si>
  <si>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</si>
  <si>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</si>
  <si>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</si>
  <si>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</si>
  <si>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</si>
  <si>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</si>
  <si>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</si>
  <si>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</si>
  <si>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</si>
  <si>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</si>
  <si>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</si>
  <si>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</si>
  <si>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</si>
  <si>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</si>
  <si>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</si>
  <si>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</si>
  <si>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</si>
  <si>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</si>
  <si>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</si>
  <si>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</si>
  <si>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</si>
  <si>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</si>
  <si>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</si>
  <si>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</si>
  <si>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</si>
  <si>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</si>
  <si>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</si>
  <si>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</si>
  <si>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</si>
  <si>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</si>
  <si>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</si>
  <si>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</si>
  <si>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</si>
  <si>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</si>
  <si>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</si>
  <si>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</si>
  <si>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</si>
  <si>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</si>
  <si>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</si>
  <si>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</si>
  <si>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</si>
  <si>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</si>
  <si>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</si>
  <si>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</si>
  <si>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</si>
  <si>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</si>
  <si>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</si>
  <si>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</si>
  <si>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</si>
  <si>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</si>
  <si>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</si>
  <si>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</si>
  <si>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</si>
  <si>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</si>
  <si>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</si>
  <si>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</si>
  <si>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</si>
  <si>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</si>
  <si>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</si>
  <si>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</si>
  <si>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</si>
  <si>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</si>
  <si>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</si>
  <si>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</si>
  <si>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</si>
  <si>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</si>
  <si>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</si>
  <si>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</si>
  <si>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</si>
  <si>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</si>
  <si>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</si>
  <si>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</si>
  <si>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</si>
  <si>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</si>
  <si>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</si>
  <si>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</si>
  <si>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</si>
  <si>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</si>
  <si>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</si>
  <si>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</si>
  <si>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</si>
  <si>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</si>
  <si>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</si>
  <si>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</si>
  <si>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</si>
  <si>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</si>
  <si>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</si>
  <si>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</si>
  <si>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</si>
  <si>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</si>
  <si>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</si>
  <si>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</si>
  <si>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</si>
  <si>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</si>
  <si>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</si>
  <si>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</si>
  <si>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</si>
  <si>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</si>
  <si>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</si>
  <si>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</si>
  <si>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</si>
  <si>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</si>
  <si>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</si>
  <si>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</si>
  <si>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</si>
  <si>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</si>
  <si>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</si>
  <si>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</si>
  <si>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</si>
  <si>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</si>
  <si>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</si>
  <si>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</si>
  <si>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</si>
  <si>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</si>
  <si>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</si>
  <si>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</si>
  <si>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</si>
  <si>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</si>
  <si>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</si>
  <si>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</si>
  <si>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</si>
  <si>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</si>
  <si>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</si>
  <si>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</si>
  <si>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</si>
  <si>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</si>
  <si>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</si>
  <si>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</si>
  <si>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</si>
  <si>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</si>
  <si>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</si>
  <si>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</si>
  <si>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</si>
  <si>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</si>
  <si>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</si>
  <si>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</si>
  <si>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</si>
  <si>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</si>
  <si>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</si>
  <si>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</si>
  <si>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</si>
  <si>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</si>
  <si>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</si>
  <si>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</si>
  <si>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</si>
  <si>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</si>
  <si>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</si>
  <si>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</si>
  <si>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</si>
  <si>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</si>
  <si>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</si>
  <si>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</si>
  <si>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</si>
  <si>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</si>
  <si>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</si>
  <si>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</si>
  <si>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</si>
  <si>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</si>
  <si>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</si>
  <si>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</si>
  <si>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</si>
  <si>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</si>
  <si>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</si>
  <si>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</si>
  <si>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</si>
  <si>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</si>
  <si>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</si>
  <si>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</si>
  <si>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</si>
  <si>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</si>
  <si>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</si>
  <si>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</si>
  <si>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</si>
  <si>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</si>
  <si>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</si>
  <si>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</si>
  <si>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</si>
  <si>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</si>
  <si>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</si>
  <si>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</si>
  <si>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</si>
  <si>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</si>
  <si>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</si>
  <si>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</si>
  <si>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</si>
  <si>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</si>
  <si>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</si>
  <si>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</si>
  <si>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</si>
  <si>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</si>
  <si>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</si>
  <si>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</si>
  <si>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</si>
  <si>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</si>
  <si>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</si>
  <si>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</si>
  <si>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</si>
  <si>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</si>
  <si>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</si>
  <si>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</si>
  <si>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</si>
  <si>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</si>
  <si>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</si>
  <si>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</si>
  <si>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</si>
  <si>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</si>
  <si>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</si>
  <si>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</si>
  <si>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</si>
  <si>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</si>
  <si>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</si>
  <si>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</si>
  <si>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</si>
  <si>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</si>
  <si>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</si>
  <si>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</si>
  <si>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</si>
  <si>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</si>
  <si>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</si>
  <si>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</si>
  <si>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</si>
  <si>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</si>
  <si>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</si>
  <si>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</si>
  <si>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</si>
  <si>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</si>
  <si>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</si>
  <si>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</si>
  <si>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</si>
  <si>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</si>
  <si>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</si>
  <si>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</si>
  <si>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</si>
  <si>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</si>
  <si>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</si>
  <si>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</si>
  <si>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</si>
  <si>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</si>
  <si>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</si>
  <si>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</si>
  <si>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</si>
  <si>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</si>
  <si>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</si>
  <si>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</si>
  <si>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</si>
  <si>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</si>
  <si>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</si>
  <si>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</si>
  <si>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</si>
  <si>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</si>
  <si>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</si>
  <si>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</si>
  <si>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</si>
  <si>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</si>
  <si>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</si>
  <si>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</si>
  <si>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</si>
  <si>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</si>
  <si>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</si>
  <si>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</si>
  <si>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</si>
  <si>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</si>
  <si>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</si>
  <si>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</si>
  <si>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</si>
  <si>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</si>
  <si>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</si>
  <si>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</si>
  <si>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</si>
  <si>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</si>
  <si>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</si>
  <si>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</si>
  <si>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</si>
  <si>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</si>
  <si>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</si>
  <si>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</si>
  <si>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</si>
  <si>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</si>
  <si>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</si>
  <si>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</si>
  <si>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</si>
  <si>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</si>
  <si>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</si>
  <si>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</si>
  <si>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</si>
  <si>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</si>
  <si>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</si>
  <si>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</si>
  <si>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</si>
  <si>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</si>
  <si>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</si>
  <si>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</si>
  <si>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</si>
  <si>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</si>
  <si>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</si>
  <si>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</si>
  <si>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</si>
  <si>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</si>
  <si>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</si>
  <si>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</si>
  <si>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</si>
  <si>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</si>
  <si>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</si>
  <si>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</si>
  <si>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</si>
  <si>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</si>
  <si>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</si>
  <si>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</si>
  <si>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</si>
  <si>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</si>
  <si>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</si>
  <si>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</si>
  <si>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</si>
  <si>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</si>
  <si>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</si>
  <si>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</si>
  <si>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</si>
  <si>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</si>
  <si>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</si>
  <si>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</si>
  <si>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</si>
  <si>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</si>
  <si>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</si>
  <si>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</si>
  <si>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</si>
  <si>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</si>
  <si>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</si>
  <si>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</si>
  <si>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</si>
  <si>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</si>
  <si>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</si>
  <si>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</si>
  <si>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</si>
  <si>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</si>
  <si>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</si>
  <si>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</si>
  <si>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</si>
  <si>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</si>
  <si>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</si>
  <si>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</si>
  <si>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</si>
  <si>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</si>
  <si>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</si>
  <si>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</si>
  <si>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</si>
  <si>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</si>
  <si>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</si>
  <si>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</si>
  <si>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</si>
  <si>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</si>
  <si>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</si>
  <si>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</si>
  <si>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</si>
  <si>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</si>
  <si>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</si>
  <si>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</si>
  <si>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</si>
  <si>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</si>
  <si>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</si>
  <si>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</si>
  <si>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</si>
  <si>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</si>
  <si>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</si>
  <si>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</si>
  <si>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</si>
  <si>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</si>
  <si>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</si>
  <si>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</si>
  <si>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</si>
  <si>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</si>
  <si>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</si>
  <si>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</si>
  <si>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</si>
  <si>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</si>
  <si>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</si>
  <si>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</si>
  <si>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</si>
  <si>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</si>
  <si>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</si>
  <si>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</si>
  <si>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</si>
  <si>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</si>
  <si>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</si>
  <si>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</si>
  <si>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</si>
  <si>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</si>
  <si>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</si>
  <si>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</si>
  <si>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</si>
  <si>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</si>
  <si>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</si>
  <si>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</si>
  <si>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</si>
  <si>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</si>
  <si>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</si>
  <si>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</si>
  <si>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</si>
  <si>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</si>
  <si>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</si>
  <si>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</si>
  <si>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</si>
  <si>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</si>
  <si>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</si>
  <si>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</si>
  <si>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</si>
  <si>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</si>
  <si>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</si>
  <si>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</si>
  <si>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</si>
  <si>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</si>
  <si>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</si>
  <si>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</si>
  <si>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</si>
  <si>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</si>
  <si>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</si>
  <si>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</si>
  <si>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</si>
  <si>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</si>
  <si>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</si>
  <si>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</si>
  <si>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</si>
  <si>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</si>
  <si>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</si>
  <si>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</si>
  <si>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</si>
  <si>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</si>
  <si>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</si>
  <si>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</si>
  <si>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</si>
  <si>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</si>
  <si>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</si>
  <si>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</si>
  <si>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</si>
  <si>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</si>
  <si>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</si>
  <si>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</si>
  <si>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</si>
  <si>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</si>
  <si>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</si>
  <si>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</si>
  <si>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</si>
  <si>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</si>
  <si>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</si>
  <si>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</si>
  <si>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</si>
  <si>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</si>
  <si>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</si>
  <si>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</si>
  <si>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</si>
  <si>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</si>
  <si>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</si>
  <si>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</si>
  <si>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</si>
  <si>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</si>
  <si>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</si>
  <si>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</si>
  <si>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</si>
  <si>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</si>
  <si>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</si>
  <si>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</si>
  <si>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</si>
  <si>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</si>
  <si>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</si>
  <si>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</si>
  <si>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</si>
  <si>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</si>
  <si>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</si>
  <si>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</si>
  <si>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</si>
  <si>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</si>
  <si>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</si>
  <si>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</si>
  <si>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</si>
  <si>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</si>
  <si>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</si>
  <si>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</si>
  <si>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</si>
  <si>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</si>
  <si>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</si>
  <si>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</si>
  <si>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</si>
  <si>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</si>
  <si>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</si>
  <si>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</si>
  <si>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</si>
  <si>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</si>
  <si>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</si>
  <si>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</si>
  <si>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</si>
  <si>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</si>
  <si>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</si>
  <si>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</si>
  <si>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</si>
  <si>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</si>
  <si>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</si>
  <si>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</si>
  <si>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</si>
  <si>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</si>
  <si>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</si>
  <si>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</si>
  <si>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</si>
  <si>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</si>
  <si>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</si>
  <si>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</si>
  <si>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</si>
  <si>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</si>
  <si>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</si>
  <si>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</si>
  <si>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</si>
  <si>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</si>
  <si>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</si>
  <si>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</si>
  <si>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</si>
  <si>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</si>
  <si>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</si>
  <si>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</si>
  <si>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</si>
  <si>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</si>
  <si>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</si>
  <si>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</si>
  <si>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</si>
  <si>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</si>
  <si>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</si>
  <si>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</si>
  <si>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</si>
  <si>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</si>
  <si>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</si>
  <si>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</si>
  <si>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</si>
  <si>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</si>
  <si>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</si>
  <si>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</si>
  <si>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</si>
  <si>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</si>
  <si>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</si>
  <si>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</si>
  <si>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</si>
  <si>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</si>
  <si>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</si>
  <si>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</si>
  <si>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</si>
  <si>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</si>
  <si>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</si>
  <si>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</si>
  <si>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</si>
  <si>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</si>
  <si>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</si>
  <si>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</si>
  <si>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</si>
  <si>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</si>
  <si>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</si>
  <si>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</si>
  <si>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</si>
  <si>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</si>
  <si>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</si>
  <si>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</si>
  <si>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</si>
  <si>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</si>
  <si>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</si>
  <si>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</si>
  <si>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</si>
  <si>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</si>
  <si>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</si>
  <si>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</si>
  <si>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</si>
  <si>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</si>
  <si>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</si>
  <si>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</si>
  <si>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</si>
  <si>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</si>
  <si>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</si>
  <si>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</si>
  <si>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</si>
  <si>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</si>
  <si>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</si>
  <si>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</si>
  <si>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</si>
  <si>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</si>
  <si>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</si>
  <si>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</si>
  <si>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</si>
  <si>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</si>
  <si>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</si>
  <si>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</si>
  <si>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</si>
  <si>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</si>
  <si>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</si>
  <si>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</si>
  <si>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</si>
  <si>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</si>
  <si>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</si>
  <si>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</si>
  <si>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</si>
  <si>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</si>
  <si>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</si>
  <si>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</si>
  <si>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</si>
  <si>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</si>
  <si>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</si>
  <si>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</si>
  <si>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</si>
  <si>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</si>
  <si>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</si>
  <si>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</si>
  <si>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</si>
  <si>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</si>
  <si>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</si>
  <si>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</si>
  <si>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</si>
  <si>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</si>
  <si>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</si>
  <si>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</si>
  <si>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</si>
  <si>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</si>
  <si>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</si>
  <si>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</si>
  <si>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</si>
  <si>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</si>
  <si>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</si>
  <si>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</si>
  <si>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</si>
  <si>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</si>
  <si>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</si>
  <si>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</si>
  <si>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</si>
  <si>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</si>
  <si>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</si>
  <si>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</si>
  <si>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</si>
  <si>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</si>
  <si>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</si>
  <si>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</si>
  <si>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</si>
  <si>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</si>
  <si>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</si>
  <si>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</si>
  <si>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</si>
  <si>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</si>
  <si>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</si>
  <si>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</si>
  <si>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</si>
  <si>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</si>
  <si>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</si>
  <si>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</si>
  <si>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</si>
  <si>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</si>
  <si>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</si>
  <si>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</si>
  <si>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</si>
  <si>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</si>
  <si>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</si>
  <si>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</si>
  <si>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</si>
  <si>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</si>
  <si>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</si>
  <si>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</si>
  <si>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</si>
  <si>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</si>
  <si>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</si>
  <si>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</si>
  <si>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</si>
  <si>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</si>
  <si>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</si>
  <si>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</si>
  <si>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</si>
  <si>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</si>
  <si>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</si>
  <si>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</si>
  <si>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</si>
  <si>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</si>
  <si>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</si>
  <si>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</si>
  <si>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</si>
  <si>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</si>
  <si>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</si>
  <si>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</si>
  <si>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</si>
  <si>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</si>
  <si>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</si>
  <si>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</si>
  <si>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</si>
  <si>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</si>
  <si>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</si>
  <si>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</si>
  <si>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</si>
  <si>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</si>
  <si>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</si>
  <si>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</si>
  <si>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</si>
  <si>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</si>
  <si>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</si>
  <si>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</si>
  <si>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</si>
  <si>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</si>
  <si>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</si>
  <si>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</si>
  <si>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</si>
  <si>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</si>
  <si>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</si>
  <si>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</si>
  <si>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</si>
  <si>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</si>
  <si>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</si>
  <si>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</si>
  <si>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</si>
  <si>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</si>
  <si>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</si>
  <si>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</si>
  <si>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</si>
  <si>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</si>
  <si>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</si>
  <si>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</si>
  <si>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</si>
  <si>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</si>
  <si>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</si>
  <si>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</si>
  <si>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</si>
  <si>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</si>
  <si>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</si>
  <si>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</si>
  <si>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</si>
  <si>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</si>
  <si>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</si>
  <si>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</si>
  <si>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</si>
  <si>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</si>
  <si>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</si>
  <si>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</si>
  <si>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</si>
  <si>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</si>
  <si>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</si>
  <si>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</si>
  <si>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</si>
  <si>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</si>
  <si>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</si>
  <si>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</si>
  <si>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</si>
  <si>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</si>
  <si>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</si>
  <si>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</si>
  <si>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</si>
  <si>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</si>
  <si>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</si>
  <si>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</si>
  <si>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</si>
  <si>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</si>
  <si>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</si>
  <si>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</si>
  <si>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</si>
  <si>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</si>
  <si>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</si>
  <si>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</si>
  <si>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</si>
  <si>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</si>
  <si>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</si>
  <si>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</si>
  <si>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</si>
  <si>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</si>
  <si>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</si>
  <si>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</si>
  <si>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</si>
  <si>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</si>
  <si>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</si>
  <si>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</si>
  <si>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</si>
  <si>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</si>
  <si>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</si>
  <si>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</si>
  <si>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</si>
  <si>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</si>
  <si>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</si>
  <si>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</si>
  <si>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</si>
  <si>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</si>
  <si>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</si>
  <si>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</si>
  <si>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</si>
  <si>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</si>
  <si>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</si>
  <si>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</si>
  <si>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</si>
  <si>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</si>
  <si>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</si>
  <si>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</si>
  <si>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</si>
  <si>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</si>
  <si>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</si>
  <si>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</si>
  <si>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</si>
  <si>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</si>
  <si>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</si>
  <si>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</si>
  <si>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</si>
  <si>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</si>
  <si>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</si>
  <si>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</si>
  <si>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</si>
  <si>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</si>
  <si>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</si>
  <si>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</si>
  <si>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</si>
  <si>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</si>
  <si>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</si>
  <si>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</si>
  <si>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</si>
  <si>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</si>
  <si>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</si>
  <si>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</si>
  <si>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</si>
  <si>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</si>
  <si>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</si>
  <si>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</si>
  <si>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</si>
  <si>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</si>
  <si>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</si>
  <si>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</si>
  <si>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</si>
  <si>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</si>
  <si>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</si>
  <si>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</si>
  <si>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</si>
  <si>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</si>
  <si>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</si>
  <si>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</si>
  <si>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</si>
  <si>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</si>
  <si>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</si>
  <si>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</si>
  <si>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</si>
  <si>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</si>
  <si>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</si>
  <si>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</si>
  <si>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</si>
  <si>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</si>
  <si>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</si>
  <si>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</si>
  <si>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</si>
  <si>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</si>
  <si>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</si>
  <si>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</si>
  <si>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</si>
  <si>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</si>
  <si>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</si>
  <si>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</si>
  <si>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</si>
  <si>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</si>
  <si>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</si>
  <si>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</si>
  <si>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</si>
  <si>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</si>
  <si>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</si>
  <si>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</si>
  <si>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</si>
  <si>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</si>
  <si>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</si>
  <si>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</si>
  <si>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</si>
  <si>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</si>
  <si>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</si>
  <si>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</si>
  <si>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</si>
  <si>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</si>
  <si>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</si>
  <si>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</si>
  <si>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</si>
  <si>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</si>
  <si>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</si>
  <si>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</si>
  <si>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</si>
  <si>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</si>
  <si>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</si>
  <si>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</si>
  <si>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</si>
  <si>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</si>
  <si>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</si>
  <si>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</si>
  <si>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</si>
  <si>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</si>
  <si>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</si>
  <si>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</si>
  <si>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</si>
  <si>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</si>
  <si>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</si>
  <si>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</si>
  <si>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</si>
  <si>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</si>
  <si>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</si>
  <si>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</si>
  <si>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</si>
  <si>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</si>
  <si>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</si>
  <si>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</si>
  <si>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</si>
  <si>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</si>
  <si>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</si>
  <si>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</si>
  <si>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</si>
  <si>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</si>
  <si>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</si>
  <si>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</si>
  <si>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</si>
  <si>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</si>
  <si>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</si>
  <si>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</si>
  <si>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</si>
  <si>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</si>
  <si>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</si>
  <si>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</si>
  <si>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</si>
  <si>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</si>
  <si>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</si>
  <si>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</si>
  <si>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</si>
  <si>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</si>
  <si>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</si>
  <si>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</si>
  <si>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</si>
  <si>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</si>
  <si>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</si>
  <si>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</si>
  <si>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</si>
  <si>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</si>
  <si>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</si>
  <si>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</si>
  <si>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</si>
  <si>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</si>
  <si>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</si>
  <si>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</si>
  <si>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</si>
  <si>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</si>
  <si>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</si>
  <si>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</si>
  <si>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</si>
  <si>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</si>
  <si>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</si>
  <si>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</si>
  <si>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</si>
  <si>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</si>
  <si>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</si>
  <si>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</si>
  <si>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</si>
  <si>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</si>
  <si>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</si>
  <si>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</si>
  <si>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</si>
  <si>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</si>
  <si>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</si>
  <si>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</si>
  <si>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</si>
  <si>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</si>
  <si>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</si>
  <si>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</si>
  <si>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</si>
  <si>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</si>
  <si>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</si>
  <si>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</si>
  <si>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</si>
  <si>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</si>
  <si>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</si>
  <si>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</si>
  <si>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</si>
  <si>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</si>
  <si>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</si>
  <si>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</si>
  <si>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</si>
  <si>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</si>
  <si>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</si>
  <si>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</si>
  <si>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</si>
  <si>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</si>
  <si>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</si>
  <si>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</si>
  <si>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</si>
  <si>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</si>
  <si>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</si>
  <si>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</si>
  <si>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</si>
  <si>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</si>
  <si>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</si>
  <si>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</si>
  <si>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</si>
  <si>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</si>
  <si>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</si>
  <si>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</si>
  <si>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</si>
  <si>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</si>
  <si>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</si>
  <si>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</si>
  <si>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</si>
  <si>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</si>
  <si>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</si>
  <si>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</si>
  <si>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</si>
  <si>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</si>
  <si>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</si>
  <si>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</si>
  <si>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</si>
  <si>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</si>
  <si>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</si>
  <si>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</si>
  <si>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</si>
  <si>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</si>
  <si>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</si>
  <si>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</si>
  <si>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</si>
  <si>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</si>
  <si>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</si>
  <si>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</si>
  <si>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</si>
  <si>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</si>
  <si>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</si>
  <si>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</si>
  <si>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</si>
  <si>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</si>
  <si>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</si>
  <si>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</si>
  <si>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</si>
  <si>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</si>
  <si>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</si>
  <si>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</si>
  <si>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</si>
  <si>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</si>
  <si>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</si>
  <si>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</si>
  <si>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</si>
  <si>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</si>
  <si>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</si>
  <si>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</si>
  <si>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</si>
  <si>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</si>
  <si>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</si>
  <si>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</si>
  <si>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</si>
  <si>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</si>
  <si>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</si>
  <si>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</si>
  <si>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</si>
  <si>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</si>
  <si>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</si>
  <si>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</si>
  <si>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</si>
  <si>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</si>
  <si>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</si>
  <si>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</si>
  <si>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</si>
  <si>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</si>
  <si>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</si>
  <si>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</si>
  <si>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</si>
  <si>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</si>
  <si>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</si>
  <si>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</si>
  <si>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</si>
  <si>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</si>
  <si>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</si>
  <si>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</si>
  <si>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</si>
  <si>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</si>
  <si>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</si>
  <si>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</si>
  <si>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</si>
  <si>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</si>
  <si>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</si>
  <si>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</si>
  <si>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</si>
  <si>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</si>
  <si>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</si>
  <si>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</si>
  <si>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</si>
  <si>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</si>
  <si>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</si>
  <si>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</si>
  <si>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</si>
  <si>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</si>
  <si>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</si>
  <si>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</si>
  <si>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</si>
  <si>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</si>
  <si>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</si>
  <si>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</si>
  <si>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</si>
  <si>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</si>
  <si>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</si>
  <si>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</si>
  <si>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</si>
  <si>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</si>
  <si>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</si>
  <si>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</si>
  <si>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</si>
  <si>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</si>
  <si>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</si>
  <si>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</si>
  <si>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</si>
  <si>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</si>
  <si>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</si>
  <si>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</si>
  <si>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</si>
  <si>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</si>
  <si>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</si>
  <si>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</si>
  <si>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</si>
  <si>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</si>
  <si>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</si>
  <si>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</si>
  <si>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</si>
  <si>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</si>
  <si>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</si>
  <si>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</si>
  <si>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</si>
  <si>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</si>
  <si>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</si>
  <si>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</si>
  <si>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</si>
  <si>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</si>
  <si>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</si>
  <si>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</si>
  <si>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</si>
  <si>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</si>
  <si>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</si>
  <si>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</si>
  <si>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</si>
  <si>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</si>
  <si>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</si>
  <si>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</si>
  <si>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</si>
  <si>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</si>
  <si>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</si>
  <si>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</si>
  <si>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</si>
  <si>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</si>
  <si>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</si>
  <si>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</si>
  <si>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</si>
  <si>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</si>
  <si>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</si>
  <si>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</si>
  <si>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</si>
  <si>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</si>
  <si>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</si>
  <si>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</si>
  <si>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</si>
  <si>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</si>
  <si>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</si>
  <si>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</si>
  <si>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</si>
  <si>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</si>
  <si>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</si>
  <si>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</si>
  <si>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</si>
  <si>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</si>
  <si>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</si>
  <si>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</si>
  <si>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</si>
  <si>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</si>
  <si>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</si>
  <si>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</si>
  <si>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</si>
  <si>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</si>
  <si>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</si>
  <si>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</si>
  <si>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</si>
  <si>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</si>
  <si>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</si>
  <si>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</si>
  <si>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</si>
  <si>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</si>
  <si>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</si>
  <si>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</si>
  <si>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</si>
  <si>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</si>
  <si>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</si>
  <si>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</si>
  <si>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</si>
  <si>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</si>
  <si>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</si>
  <si>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</si>
  <si>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</si>
  <si>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</si>
  <si>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</si>
  <si>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</si>
  <si>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</si>
  <si>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</si>
  <si>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</si>
  <si>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</si>
  <si>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</si>
  <si>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</si>
  <si>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</si>
  <si>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</si>
  <si>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</si>
  <si>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</si>
  <si>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</si>
  <si>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</si>
  <si>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</si>
  <si>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</si>
  <si>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</si>
  <si>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</si>
  <si>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</si>
  <si>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</si>
  <si>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</si>
  <si>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</si>
  <si>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</si>
  <si>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</si>
  <si>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</si>
  <si>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</si>
  <si>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</si>
  <si>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</si>
  <si>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</si>
  <si>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</si>
  <si>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</si>
  <si>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</si>
  <si>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</si>
  <si>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</si>
  <si>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</si>
  <si>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</si>
  <si>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</si>
  <si>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</si>
  <si>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</si>
  <si>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</si>
  <si>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</si>
  <si>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</si>
  <si>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</si>
  <si>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</si>
  <si>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</si>
  <si>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</si>
  <si>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</si>
  <si>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</si>
  <si>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</si>
  <si>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</si>
  <si>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</si>
  <si>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</si>
  <si>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</si>
  <si>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</si>
  <si>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</si>
  <si>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</si>
  <si>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</si>
  <si>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</si>
  <si>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</si>
  <si>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</si>
  <si>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</si>
  <si>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</si>
  <si>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</si>
  <si>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</si>
  <si>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</si>
  <si>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</si>
  <si>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</si>
  <si>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</si>
  <si>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</si>
  <si>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</si>
  <si>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</si>
  <si>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</si>
  <si>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</si>
  <si>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</si>
  <si>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</si>
  <si>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</si>
  <si>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</si>
  <si>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</si>
  <si>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</si>
  <si>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</si>
  <si>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</si>
  <si>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</si>
  <si>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</si>
  <si>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</si>
  <si>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</si>
  <si>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</si>
  <si>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</si>
  <si>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</si>
  <si>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</si>
  <si>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</si>
  <si>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</si>
  <si>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</si>
  <si>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</si>
  <si>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</si>
  <si>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</si>
  <si>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</si>
  <si>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</si>
  <si>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</si>
  <si>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</si>
  <si>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</si>
  <si>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</si>
  <si>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</si>
  <si>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</si>
  <si>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</si>
  <si>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</si>
  <si>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</si>
  <si>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</si>
  <si>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</si>
  <si>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</si>
  <si>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</si>
  <si>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</si>
  <si>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</si>
  <si>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</si>
  <si>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</si>
  <si>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</si>
  <si>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</si>
  <si>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</si>
  <si>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</si>
  <si>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</si>
  <si>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</si>
  <si>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</si>
  <si>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</si>
  <si>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</si>
  <si>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</si>
  <si>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</si>
  <si>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</si>
  <si>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</si>
  <si>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</si>
  <si>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</si>
  <si>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</si>
  <si>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</si>
  <si>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</si>
  <si>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</si>
  <si>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</si>
  <si>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</si>
  <si>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</si>
  <si>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</si>
  <si>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</si>
  <si>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</si>
  <si>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</si>
  <si>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</si>
  <si>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</si>
  <si>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</si>
  <si>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</si>
  <si>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</si>
  <si>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</si>
  <si>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</si>
  <si>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</si>
  <si>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</si>
  <si>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</si>
  <si>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</si>
  <si>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</si>
  <si>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</si>
  <si>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</si>
  <si>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</si>
  <si>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</si>
  <si>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</si>
  <si>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</si>
  <si>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</si>
  <si>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</si>
  <si>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</si>
  <si>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</si>
  <si>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</si>
  <si>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</si>
  <si>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</si>
  <si>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</si>
  <si>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</si>
  <si>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</si>
  <si>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</si>
  <si>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</si>
  <si>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</si>
  <si>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</si>
  <si>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</si>
  <si>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</si>
  <si>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</si>
  <si>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</si>
  <si>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</si>
  <si>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</si>
  <si>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</si>
  <si>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</si>
  <si>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</si>
  <si>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</si>
  <si>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</si>
  <si>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</si>
  <si>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</si>
  <si>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</si>
  <si>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</si>
  <si>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</si>
  <si>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</si>
  <si>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</si>
  <si>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</si>
  <si>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</si>
  <si>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</si>
  <si>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</si>
  <si>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</si>
  <si>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</si>
  <si>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</si>
  <si>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</si>
  <si>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</si>
  <si>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</si>
  <si>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</si>
  <si>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</si>
  <si>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</si>
  <si>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</si>
  <si>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</si>
  <si>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</si>
  <si>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</si>
  <si>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</si>
  <si>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</si>
  <si>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</si>
  <si>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</si>
  <si>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</si>
  <si>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</si>
  <si>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</si>
  <si>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</si>
  <si>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</si>
  <si>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</si>
  <si>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</si>
  <si>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</si>
  <si>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</si>
  <si>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</si>
  <si>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</si>
  <si>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</si>
  <si>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</si>
  <si>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</si>
  <si>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</si>
  <si>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</si>
  <si>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</si>
  <si>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</si>
  <si>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</si>
  <si>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</si>
  <si>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</si>
  <si>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</si>
  <si>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</si>
  <si>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</si>
  <si>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</si>
  <si>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</si>
  <si>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</si>
  <si>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</si>
  <si>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</si>
  <si>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</si>
  <si>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</si>
  <si>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</si>
  <si>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</si>
  <si>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</si>
  <si>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</si>
  <si>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</si>
  <si>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</si>
  <si>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</si>
  <si>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</si>
  <si>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</si>
  <si>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</si>
  <si>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</si>
  <si>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</si>
  <si>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</si>
  <si>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</si>
  <si>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</si>
  <si>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</si>
  <si>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</si>
  <si>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</si>
  <si>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</si>
  <si>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</si>
  <si>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</si>
  <si>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</si>
  <si>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</si>
  <si>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</si>
  <si>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</si>
  <si>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</si>
  <si>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</si>
  <si>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</si>
  <si>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</si>
  <si>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</si>
  <si>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</si>
  <si>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</si>
  <si>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</si>
  <si>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</si>
  <si>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</si>
  <si>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</si>
  <si>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</si>
  <si>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</si>
  <si>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</si>
  <si>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</si>
  <si>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</si>
  <si>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</si>
  <si>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</si>
  <si>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</si>
  <si>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</si>
  <si>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</si>
  <si>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</si>
  <si>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</si>
  <si>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</si>
  <si>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</si>
  <si>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</si>
  <si>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</si>
  <si>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</si>
  <si>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</si>
  <si>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</si>
  <si>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</si>
  <si>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</si>
  <si>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</si>
  <si>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</si>
  <si>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</si>
  <si>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</si>
  <si>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</si>
  <si>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</si>
  <si>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</si>
  <si>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</si>
  <si>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</si>
  <si>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</si>
  <si>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</si>
  <si>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</si>
  <si>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</si>
  <si>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</si>
  <si>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</si>
  <si>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</si>
  <si>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</si>
  <si>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</si>
  <si>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</si>
  <si>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</si>
  <si>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</si>
  <si>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</si>
  <si>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</si>
  <si>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</si>
  <si>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</si>
  <si>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</si>
  <si>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</si>
  <si>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</si>
  <si>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</si>
  <si>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</si>
  <si>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</si>
  <si>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</si>
  <si>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</si>
  <si>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</si>
  <si>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</si>
  <si>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</si>
  <si>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</si>
  <si>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</si>
  <si>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</si>
  <si>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</si>
  <si>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</si>
  <si>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</si>
  <si>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</si>
  <si>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</si>
  <si>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</si>
  <si>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</si>
  <si>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</si>
  <si>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</si>
  <si>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</si>
  <si>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</si>
  <si>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</si>
  <si>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</si>
  <si>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</si>
  <si>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</si>
  <si>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</si>
  <si>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</si>
  <si>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</si>
  <si>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</si>
  <si>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</si>
  <si>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</si>
  <si>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</si>
  <si>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</si>
  <si>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</si>
  <si>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</si>
  <si>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</si>
  <si>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</si>
  <si>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</si>
  <si>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</si>
  <si>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</si>
  <si>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</si>
  <si>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</si>
  <si>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</si>
  <si>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</si>
  <si>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</si>
  <si>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</si>
  <si>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</si>
  <si>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</si>
  <si>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</si>
  <si>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</si>
  <si>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</si>
  <si>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</si>
  <si>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</si>
  <si>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</si>
  <si>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</si>
  <si>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</si>
  <si>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</si>
  <si>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</si>
  <si>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</si>
  <si>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</si>
  <si>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</si>
  <si>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</si>
  <si>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</si>
  <si>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</si>
  <si>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</si>
  <si>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</si>
  <si>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</si>
  <si>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</si>
  <si>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</si>
  <si>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</si>
  <si>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</si>
  <si>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</si>
  <si>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</si>
  <si>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</si>
  <si>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</si>
  <si>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</si>
  <si>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</si>
  <si>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</si>
  <si>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</si>
  <si>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</si>
  <si>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</si>
  <si>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</si>
  <si>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</si>
  <si>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</si>
  <si>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</si>
  <si>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</si>
  <si>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</si>
  <si>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</si>
  <si>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</si>
  <si>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</si>
  <si>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</si>
  <si>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</si>
  <si>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</si>
  <si>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</si>
  <si>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</si>
  <si>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</si>
  <si>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</si>
  <si>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</si>
  <si>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</si>
  <si>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</si>
  <si>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</si>
  <si>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</si>
  <si>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</si>
  <si>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</si>
  <si>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</si>
  <si>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</si>
  <si>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</si>
  <si>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</si>
  <si>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</si>
  <si>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</si>
  <si>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</si>
  <si>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</si>
  <si>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</si>
  <si>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</si>
  <si>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</si>
  <si>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</si>
  <si>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</si>
  <si>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</si>
  <si>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</si>
  <si>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</si>
  <si>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</si>
  <si>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</si>
  <si>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</si>
  <si>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</si>
  <si>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</si>
  <si>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</si>
  <si>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</si>
  <si>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</si>
  <si>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</si>
  <si>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</si>
  <si>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</si>
  <si>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</si>
  <si>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</si>
  <si>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</si>
  <si>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</si>
  <si>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</si>
  <si>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</si>
  <si>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</si>
  <si>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</si>
  <si>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</si>
  <si>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</si>
  <si>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</si>
  <si>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</si>
  <si>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</si>
  <si>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</si>
  <si>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</si>
  <si>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</si>
  <si>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</si>
  <si>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</si>
  <si>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</si>
  <si>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</si>
  <si>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</si>
  <si>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</si>
  <si>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</si>
  <si>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</si>
  <si>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</si>
  <si>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</si>
  <si>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</si>
  <si>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</si>
  <si>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</si>
  <si>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</si>
  <si>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</si>
  <si>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</si>
  <si>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</si>
  <si>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</si>
  <si>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</si>
  <si>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</si>
  <si>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</si>
  <si>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</si>
  <si>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</si>
  <si>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</si>
  <si>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</si>
  <si>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</si>
  <si>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</si>
  <si>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</si>
  <si>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</si>
  <si>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</si>
  <si>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</si>
  <si>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</si>
  <si>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</si>
  <si>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</si>
  <si>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</si>
  <si>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</si>
  <si>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</si>
  <si>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</si>
  <si>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</si>
  <si>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</si>
  <si>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</si>
  <si>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</si>
  <si>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</si>
  <si>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</si>
  <si>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</si>
  <si>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</si>
  <si>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</si>
  <si>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</si>
  <si>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</si>
  <si>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</si>
  <si>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</si>
  <si>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</si>
  <si>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</si>
  <si>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</si>
  <si>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</si>
  <si>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</si>
  <si>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</si>
  <si>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</si>
  <si>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</si>
  <si>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</si>
  <si>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</si>
  <si>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</si>
  <si>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</si>
  <si>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</si>
  <si>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</si>
  <si>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</si>
  <si>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</si>
  <si>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</si>
  <si>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</si>
  <si>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</si>
  <si>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</si>
  <si>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</si>
  <si>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</si>
  <si>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</si>
  <si>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</si>
  <si>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</si>
  <si>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</si>
  <si>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</si>
  <si>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</si>
  <si>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</si>
  <si>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</si>
  <si>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</si>
  <si>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</si>
  <si>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</si>
  <si>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</si>
  <si>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</si>
  <si>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</si>
  <si>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</si>
  <si>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</si>
  <si>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</si>
  <si>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</si>
  <si>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</si>
  <si>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</si>
  <si>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</si>
  <si>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</si>
  <si>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</si>
  <si>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</si>
  <si>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</si>
  <si>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</si>
  <si>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</si>
  <si>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</si>
  <si>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</si>
  <si>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</si>
  <si>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</si>
  <si>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</si>
  <si>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</si>
  <si>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</si>
  <si>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</si>
  <si>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</si>
  <si>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</si>
  <si>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</si>
  <si>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</si>
  <si>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</si>
  <si>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</si>
  <si>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</si>
  <si>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</si>
  <si>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</si>
  <si>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</si>
  <si>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</si>
  <si>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</si>
  <si>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</si>
  <si>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</si>
  <si>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</si>
  <si>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</si>
  <si>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</si>
  <si>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</si>
  <si>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</si>
  <si>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</si>
  <si>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</si>
  <si>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</si>
  <si>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</si>
  <si>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</si>
  <si>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</si>
  <si>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</si>
  <si>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</si>
  <si>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</si>
  <si>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</si>
  <si>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</si>
  <si>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</si>
  <si>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</si>
  <si>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</si>
  <si>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</si>
  <si>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</si>
  <si>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</si>
  <si>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</si>
  <si>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</si>
  <si>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</si>
  <si>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</si>
  <si>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</si>
  <si>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</si>
  <si>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</si>
  <si>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</si>
  <si>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</si>
  <si>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</si>
  <si>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</si>
  <si>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</si>
  <si>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</si>
  <si>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</si>
  <si>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</si>
  <si>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</si>
  <si>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</si>
  <si>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</si>
  <si>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</si>
  <si>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</si>
  <si>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</si>
  <si>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</si>
  <si>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</si>
  <si>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</si>
  <si>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</si>
  <si>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</si>
  <si>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</si>
  <si>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</si>
  <si>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</si>
  <si>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</si>
  <si>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</si>
  <si>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</si>
  <si>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</si>
  <si>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</si>
  <si>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</si>
  <si>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</si>
  <si>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</si>
  <si>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</si>
  <si>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</si>
  <si>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</si>
  <si>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</si>
  <si>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</si>
  <si>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</si>
  <si>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</si>
  <si>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</si>
  <si>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</si>
  <si>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</si>
  <si>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</si>
  <si>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</si>
  <si>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</si>
  <si>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</si>
  <si>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</si>
  <si>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</si>
  <si>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</si>
  <si>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</si>
  <si>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</si>
  <si>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</si>
  <si>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</si>
  <si>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</si>
  <si>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</si>
  <si>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</si>
  <si>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</si>
  <si>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</si>
  <si>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</si>
  <si>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</si>
  <si>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</si>
  <si>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</si>
  <si>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</si>
  <si>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</si>
  <si>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</si>
  <si>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</si>
  <si>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</si>
  <si>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</si>
  <si>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</si>
  <si>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</si>
  <si>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</si>
  <si>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</si>
  <si>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</si>
  <si>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</si>
  <si>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</si>
  <si>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</si>
  <si>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</si>
  <si>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</si>
  <si>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</si>
  <si>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</si>
  <si>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</si>
  <si>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</si>
  <si>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</si>
  <si>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</si>
  <si>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</si>
  <si>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</si>
  <si>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</si>
  <si>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</si>
  <si>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</si>
  <si>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</si>
  <si>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</si>
  <si>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</si>
  <si>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</si>
  <si>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</si>
  <si>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</si>
  <si>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</si>
  <si>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</si>
  <si>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</si>
  <si>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</si>
  <si>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</si>
  <si>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</si>
  <si>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</si>
  <si>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</si>
  <si>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</si>
  <si>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</si>
  <si>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</si>
  <si>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</si>
  <si>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</si>
  <si>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</si>
  <si>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</si>
  <si>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</si>
  <si>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</si>
  <si>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</si>
  <si>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</si>
  <si>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</si>
  <si>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</si>
  <si>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</si>
  <si>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</si>
  <si>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</si>
  <si>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</si>
  <si>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</si>
  <si>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</si>
  <si>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</si>
  <si>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</si>
  <si>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</si>
  <si>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</si>
  <si>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</si>
  <si>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</si>
  <si>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</si>
  <si>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</si>
  <si>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</si>
  <si>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</si>
  <si>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</si>
  <si>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</si>
  <si>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</si>
  <si>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</si>
  <si>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</si>
  <si>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</si>
  <si>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</si>
  <si>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</si>
  <si>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</si>
  <si>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</si>
  <si>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</si>
  <si>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</si>
  <si>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</si>
  <si>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</si>
  <si>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</si>
  <si>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</si>
  <si>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</si>
  <si>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</si>
  <si>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</si>
  <si>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</si>
  <si>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</si>
  <si>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</si>
  <si>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</si>
  <si>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</si>
  <si>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</si>
  <si>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</si>
  <si>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</si>
  <si>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</si>
  <si>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</si>
  <si>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</si>
  <si>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</si>
  <si>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</si>
  <si>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</si>
  <si>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</si>
  <si>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</si>
  <si>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</si>
  <si>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</si>
  <si>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</si>
  <si>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</si>
  <si>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</si>
  <si>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</si>
  <si>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</si>
  <si>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</si>
  <si>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</si>
  <si>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</si>
  <si>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</si>
  <si>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</si>
  <si>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</si>
  <si>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</si>
  <si>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</si>
  <si>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</si>
  <si>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</si>
  <si>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</si>
  <si>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</si>
  <si>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</si>
  <si>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</si>
  <si>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</si>
  <si>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</si>
  <si>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</si>
  <si>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</si>
  <si>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</si>
  <si>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</si>
  <si>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</si>
  <si>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</si>
  <si>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</si>
  <si>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</si>
  <si>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</si>
  <si>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</si>
  <si>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</si>
  <si>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</si>
  <si>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</si>
  <si>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</si>
  <si>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</si>
  <si>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</si>
  <si>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</si>
  <si>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</si>
  <si>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</si>
  <si>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</si>
  <si>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</si>
  <si>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</si>
  <si>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</si>
  <si>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</si>
  <si>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</si>
  <si>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</si>
  <si>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</si>
  <si>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</si>
  <si>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</si>
  <si>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</si>
  <si>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</si>
  <si>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</si>
  <si>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</si>
  <si>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</si>
  <si>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</si>
  <si>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</si>
  <si>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</si>
  <si>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</si>
  <si>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</si>
  <si>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</si>
  <si>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</si>
  <si>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</si>
  <si>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</si>
  <si>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</si>
  <si>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</si>
  <si>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</si>
  <si>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</si>
  <si>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</si>
  <si>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</si>
  <si>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</si>
  <si>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</si>
  <si>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</si>
  <si>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</si>
  <si>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</si>
  <si>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</si>
  <si>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</si>
  <si>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</si>
  <si>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</si>
  <si>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</si>
  <si>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</si>
  <si>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</si>
  <si>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</si>
  <si>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</si>
  <si>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</si>
  <si>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</si>
  <si>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</si>
  <si>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</si>
  <si>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</si>
  <si>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</si>
  <si>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</si>
  <si>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</si>
  <si>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</si>
  <si>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</si>
  <si>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</si>
  <si>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</si>
  <si>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</si>
  <si>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</si>
  <si>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</si>
  <si>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</si>
  <si>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</si>
  <si>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</si>
  <si>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</si>
  <si>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</si>
  <si>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</si>
  <si>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</si>
  <si>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</si>
  <si>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</si>
  <si>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</si>
  <si>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</si>
  <si>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</si>
  <si>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</si>
  <si>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</si>
  <si>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</si>
  <si>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</si>
  <si>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</si>
  <si>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</si>
  <si>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</si>
  <si>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</si>
  <si>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</si>
  <si>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</si>
  <si>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</si>
  <si>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</si>
  <si>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</si>
  <si>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</si>
  <si>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</si>
  <si>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</si>
  <si>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</si>
  <si>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</si>
  <si>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</si>
  <si>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</si>
  <si>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</si>
  <si>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</si>
  <si>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</si>
  <si>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</si>
  <si>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</si>
  <si>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</si>
  <si>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</si>
  <si>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</si>
  <si>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</si>
  <si>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</si>
  <si>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</si>
  <si>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</si>
  <si>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</si>
  <si>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</si>
  <si>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</si>
  <si>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</si>
  <si>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</si>
  <si>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</si>
  <si>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</si>
  <si>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</si>
  <si>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</si>
  <si>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</si>
  <si>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</si>
  <si>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</si>
  <si>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</si>
  <si>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</si>
  <si>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</si>
  <si>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</si>
  <si>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</si>
  <si>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</si>
  <si>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</si>
  <si>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</si>
  <si>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</si>
  <si>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</si>
  <si>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</si>
  <si>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</si>
  <si>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</si>
  <si>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</si>
  <si>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</si>
  <si>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</si>
  <si>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</si>
  <si>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</si>
  <si>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</si>
  <si>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</si>
  <si>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</si>
  <si>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</si>
  <si>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</si>
  <si>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</si>
  <si>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</si>
  <si>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</si>
  <si>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</si>
  <si>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</si>
  <si>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</si>
  <si>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</si>
  <si>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</si>
  <si>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</si>
  <si>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</si>
  <si>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</si>
  <si>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</si>
  <si>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</si>
  <si>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</si>
  <si>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</si>
  <si>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</si>
  <si>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</si>
  <si>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</si>
  <si>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</si>
  <si>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</si>
  <si>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</si>
  <si>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</si>
  <si>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</si>
  <si>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</si>
  <si>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</si>
  <si>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</si>
  <si>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</si>
  <si>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</si>
  <si>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</si>
  <si>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</si>
  <si>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</si>
  <si>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</si>
  <si>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</si>
  <si>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</si>
  <si>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</si>
  <si>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</si>
  <si>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</si>
  <si>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</si>
  <si>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</si>
  <si>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</si>
  <si>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</si>
  <si>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</si>
  <si>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</si>
  <si>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</si>
  <si>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</si>
  <si>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</si>
  <si>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</si>
  <si>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</si>
  <si>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</si>
  <si>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</si>
  <si>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</si>
  <si>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</si>
  <si>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</si>
  <si>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</si>
  <si>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</si>
  <si>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</si>
  <si>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</si>
  <si>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</si>
  <si>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</si>
  <si>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</si>
  <si>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</si>
  <si>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</si>
  <si>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</si>
  <si>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</si>
  <si>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</si>
  <si>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</si>
  <si>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</si>
  <si>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</si>
  <si>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</si>
  <si>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</si>
  <si>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</si>
  <si>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</si>
  <si>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</si>
  <si>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</si>
  <si>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</si>
  <si>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</si>
  <si>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</si>
  <si>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</si>
  <si>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</si>
  <si>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</si>
  <si>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</si>
  <si>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</si>
  <si>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</si>
  <si>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</si>
  <si>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</si>
  <si>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</si>
  <si>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</si>
  <si>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</si>
  <si>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</si>
  <si>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</si>
  <si>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</si>
  <si>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</si>
  <si>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</si>
  <si>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</si>
  <si>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</si>
  <si>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</si>
  <si>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</si>
  <si>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</si>
  <si>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</si>
  <si>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</si>
  <si>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</si>
  <si>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</si>
  <si>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</si>
  <si>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</si>
  <si>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</si>
  <si>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</si>
  <si>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</si>
  <si>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</si>
  <si>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</si>
  <si>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</si>
  <si>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</si>
  <si>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</si>
  <si>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</si>
  <si>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</si>
  <si>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</si>
  <si>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</si>
  <si>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</si>
  <si>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</si>
  <si>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</si>
  <si>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</si>
  <si>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</si>
  <si>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</si>
  <si>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</si>
  <si>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</si>
  <si>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</si>
  <si>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</si>
  <si>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</si>
  <si>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</si>
  <si>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</si>
  <si>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</si>
  <si>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</si>
  <si>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</si>
  <si>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</si>
  <si>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</si>
  <si>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</si>
  <si>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</si>
  <si>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</si>
  <si>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</si>
  <si>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</si>
  <si>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</si>
  <si>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</si>
  <si>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</si>
  <si>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</si>
  <si>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</si>
  <si>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</si>
  <si>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</si>
  <si>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</si>
  <si>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</si>
  <si>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</si>
  <si>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</si>
  <si>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</si>
  <si>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</si>
  <si>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</si>
  <si>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</si>
  <si>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</si>
  <si>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</si>
  <si>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</si>
  <si>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</si>
  <si>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</si>
  <si>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</si>
  <si>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</si>
  <si>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</si>
  <si>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</si>
  <si>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</si>
  <si>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</si>
  <si>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</si>
  <si>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</si>
  <si>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</si>
  <si>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</si>
  <si>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</si>
  <si>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</si>
  <si>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</si>
  <si>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</si>
  <si>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</si>
  <si>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</si>
  <si>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</si>
  <si>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</si>
  <si>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</si>
  <si>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</si>
  <si>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</si>
  <si>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</si>
  <si>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</si>
  <si>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</si>
  <si>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</si>
  <si>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</si>
  <si>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</si>
  <si>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</si>
  <si>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</si>
  <si>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</si>
  <si>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</si>
  <si>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</si>
  <si>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</si>
  <si>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</si>
  <si>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</si>
  <si>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</si>
  <si>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</si>
  <si>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</si>
  <si>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</si>
  <si>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</si>
  <si>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</si>
  <si>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</si>
  <si>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</si>
  <si>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</si>
  <si>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</si>
  <si>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</si>
  <si>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</si>
  <si>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</si>
  <si>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</si>
  <si>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</si>
  <si>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</si>
  <si>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</si>
  <si>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</si>
  <si>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</si>
  <si>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</si>
  <si>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</si>
  <si>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</si>
  <si>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</si>
  <si>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</si>
  <si>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</si>
  <si>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</si>
  <si>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</si>
  <si>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</si>
  <si>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</si>
  <si>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</si>
  <si>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</si>
  <si>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</si>
  <si>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</si>
  <si>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</si>
  <si>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</si>
  <si>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</si>
  <si>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</si>
  <si>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</si>
  <si>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</si>
  <si>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</si>
  <si>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</si>
  <si>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</si>
  <si>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</si>
  <si>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</si>
  <si>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</si>
  <si>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</si>
  <si>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</si>
  <si>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</si>
  <si>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</si>
  <si>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</si>
  <si>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</si>
  <si>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</si>
  <si>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</si>
  <si>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</si>
  <si>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</si>
  <si>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</si>
  <si>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</si>
  <si>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</si>
  <si>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</si>
  <si>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</si>
  <si>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</si>
  <si>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</si>
  <si>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</si>
  <si>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</si>
  <si>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</si>
  <si>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</si>
  <si>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</si>
  <si>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</si>
  <si>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</si>
  <si>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</si>
  <si>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</si>
  <si>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</si>
  <si>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</si>
  <si>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</si>
  <si>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</si>
  <si>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</si>
  <si>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</si>
  <si>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</si>
  <si>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</si>
  <si>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</si>
  <si>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</si>
  <si>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</si>
  <si>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</si>
  <si>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</si>
  <si>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</si>
  <si>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</si>
  <si>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</si>
  <si>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</si>
  <si>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</si>
  <si>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</si>
  <si>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</si>
  <si>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</si>
  <si>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</si>
  <si>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</si>
  <si>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</si>
  <si>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</si>
  <si>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</si>
  <si>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</si>
  <si>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</si>
  <si>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</si>
  <si>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</si>
  <si>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</si>
  <si>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</si>
  <si>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</si>
  <si>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</si>
  <si>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</si>
  <si>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</si>
  <si>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</si>
  <si>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</si>
  <si>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</si>
  <si>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</si>
  <si>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</si>
  <si>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</si>
  <si>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</si>
  <si>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</si>
  <si>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</si>
  <si>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</si>
  <si>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</si>
  <si>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</si>
  <si>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</si>
  <si>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</si>
  <si>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</si>
  <si>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</si>
  <si>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</si>
  <si>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</si>
  <si>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</si>
  <si>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</si>
  <si>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</si>
  <si>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</si>
  <si>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</si>
  <si>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</si>
  <si>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</si>
  <si>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</si>
  <si>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</si>
  <si>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</si>
  <si>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</si>
  <si>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</si>
  <si>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</si>
  <si>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</si>
  <si>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</si>
  <si>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</si>
  <si>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</si>
  <si>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</si>
  <si>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</si>
  <si>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</si>
  <si>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</si>
  <si>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</si>
  <si>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</si>
  <si>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</si>
  <si>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</si>
  <si>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</si>
  <si>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</si>
  <si>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</si>
  <si>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</si>
  <si>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</si>
  <si>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</si>
  <si>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</si>
  <si>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</si>
  <si>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</si>
  <si>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</si>
  <si>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</si>
  <si>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</si>
  <si>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</si>
  <si>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</si>
  <si>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</si>
  <si>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</si>
  <si>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</si>
  <si>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</si>
  <si>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</si>
  <si>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</si>
  <si>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</si>
  <si>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</si>
  <si>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</si>
  <si>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</si>
  <si>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</si>
  <si>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</si>
  <si>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</si>
  <si>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</si>
  <si>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</si>
  <si>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</si>
  <si>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</si>
  <si>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</si>
  <si>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</si>
  <si>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</si>
  <si>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</si>
  <si>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</si>
  <si>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</si>
  <si>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</si>
  <si>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</si>
  <si>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</si>
  <si>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</si>
  <si>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</si>
  <si>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</si>
  <si>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</si>
  <si>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</si>
  <si>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</si>
  <si>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</si>
  <si>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</si>
  <si>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</si>
  <si>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</si>
  <si>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</si>
  <si>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</si>
  <si>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</si>
  <si>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</si>
  <si>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</si>
  <si>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</si>
  <si>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</si>
  <si>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</si>
  <si>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</si>
  <si>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</si>
  <si>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</si>
  <si>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</si>
  <si>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</si>
  <si>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</si>
  <si>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</si>
  <si>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</si>
  <si>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</si>
  <si>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</si>
  <si>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</si>
  <si>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</si>
  <si>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</si>
  <si>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</si>
  <si>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</si>
  <si>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</si>
  <si>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</si>
  <si>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</si>
  <si>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</si>
  <si>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</si>
  <si>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</si>
  <si>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</si>
  <si>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</si>
  <si>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</si>
  <si>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</si>
  <si>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</si>
  <si>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</si>
  <si>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</si>
  <si>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</si>
  <si>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</si>
  <si>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</si>
  <si>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</si>
  <si>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</si>
  <si>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</si>
  <si>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</si>
  <si>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</si>
  <si>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</si>
  <si>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</si>
  <si>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</si>
  <si>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</si>
  <si>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</si>
  <si>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</si>
  <si>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</si>
  <si>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</si>
  <si>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</si>
  <si>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</si>
  <si>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</si>
  <si>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</si>
  <si>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</si>
  <si>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</si>
  <si>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</si>
  <si>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</si>
  <si>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</si>
  <si>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</si>
  <si>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</si>
  <si>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</si>
  <si>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</si>
  <si>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</si>
  <si>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</si>
  <si>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</si>
  <si>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</si>
  <si>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</si>
  <si>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</si>
  <si>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</si>
  <si>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</si>
  <si>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</si>
  <si>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</si>
  <si>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</si>
  <si>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</si>
  <si>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</si>
  <si>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</si>
  <si>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</si>
  <si>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</si>
  <si>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</si>
  <si>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</si>
  <si>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</si>
  <si>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</si>
  <si>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</si>
  <si>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</si>
  <si>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</si>
  <si>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</si>
  <si>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</si>
  <si>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</si>
  <si>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</si>
  <si>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</si>
  <si>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</si>
  <si>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</si>
  <si>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</si>
  <si>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</si>
  <si>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</si>
  <si>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</si>
  <si>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</si>
  <si>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</si>
  <si>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</si>
  <si>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</si>
  <si>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</si>
  <si>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</si>
  <si>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</si>
  <si>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</si>
  <si>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</si>
  <si>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</si>
  <si>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</si>
  <si>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</si>
  <si>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</si>
  <si>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</si>
  <si>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</si>
  <si>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</si>
  <si>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</si>
  <si>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</si>
  <si>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</si>
  <si>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</si>
  <si>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</si>
  <si>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</si>
  <si>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</si>
  <si>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</si>
  <si>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</si>
  <si>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</si>
  <si>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</si>
  <si>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</si>
  <si>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</si>
  <si>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</si>
  <si>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</si>
  <si>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</si>
  <si>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</si>
  <si>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</si>
  <si>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</si>
  <si>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</si>
  <si>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</si>
  <si>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</si>
  <si>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</si>
  <si>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</si>
  <si>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</si>
  <si>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</si>
  <si>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</si>
  <si>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</si>
  <si>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</si>
  <si>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</si>
  <si>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</si>
  <si>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</si>
  <si>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</si>
  <si>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</si>
  <si>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</si>
  <si>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</si>
  <si>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</si>
  <si>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</si>
  <si>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</si>
  <si>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</si>
  <si>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</si>
  <si>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</si>
  <si>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</si>
  <si>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</si>
  <si>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</si>
  <si>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</si>
  <si>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</si>
  <si>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</si>
  <si>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</si>
  <si>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</si>
  <si>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</si>
  <si>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</si>
  <si>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</si>
  <si>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</si>
  <si>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</si>
  <si>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</si>
  <si>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</si>
  <si>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</si>
  <si>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</si>
  <si>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</si>
  <si>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</si>
  <si>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</si>
  <si>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</si>
  <si>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</si>
  <si>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</si>
  <si>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</si>
  <si>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</si>
  <si>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</si>
  <si>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</si>
  <si>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</si>
  <si>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</si>
  <si>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</si>
  <si>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</si>
  <si>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</si>
  <si>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</si>
  <si>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</si>
  <si>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</si>
  <si>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</si>
  <si>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</si>
  <si>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</si>
  <si>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</si>
  <si>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</si>
  <si>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</si>
  <si>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</si>
  <si>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</si>
  <si>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</si>
  <si>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</si>
  <si>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</si>
  <si>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</si>
  <si>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</si>
  <si>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</si>
  <si>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</si>
  <si>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</si>
  <si>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</si>
  <si>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</si>
  <si>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</si>
  <si>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</si>
  <si>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</si>
  <si>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</si>
  <si>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</si>
  <si>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</si>
  <si>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</si>
  <si>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</si>
  <si>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</si>
  <si>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</si>
  <si>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</si>
  <si>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</si>
  <si>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</si>
  <si>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</si>
  <si>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</si>
  <si>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</si>
  <si>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</si>
  <si>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</si>
  <si>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</si>
  <si>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</si>
  <si>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</si>
  <si>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</si>
  <si>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</si>
  <si>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</si>
  <si>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</si>
  <si>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</si>
  <si>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</si>
  <si>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</si>
  <si>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</si>
  <si>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</si>
  <si>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</si>
  <si>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</si>
  <si>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</si>
  <si>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</si>
  <si>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</si>
  <si>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</si>
  <si>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</si>
  <si>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</si>
  <si>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</si>
  <si>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</si>
  <si>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</si>
  <si>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</si>
  <si>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</si>
  <si>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</si>
  <si>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</si>
  <si>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</si>
  <si>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</si>
  <si>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</si>
  <si>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</si>
  <si>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</si>
  <si>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</si>
  <si>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</si>
  <si>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</si>
  <si>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</si>
  <si>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</si>
  <si>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</si>
  <si>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</si>
  <si>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</si>
  <si>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</si>
  <si>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</si>
  <si>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</si>
  <si>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</si>
  <si>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</si>
  <si>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</si>
  <si>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</si>
  <si>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</si>
  <si>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</si>
  <si>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</si>
  <si>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</si>
  <si>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</si>
  <si>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</si>
  <si>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</si>
  <si>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</si>
  <si>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</si>
  <si>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</si>
  <si>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</si>
  <si>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</si>
  <si>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</si>
  <si>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</si>
  <si>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</si>
  <si>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</si>
  <si>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</si>
  <si>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</si>
  <si>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</si>
  <si>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</si>
  <si>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</si>
  <si>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</si>
  <si>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</si>
  <si>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</si>
  <si>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</si>
  <si>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</si>
  <si>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</si>
  <si>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</si>
  <si>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</si>
  <si>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</si>
  <si>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</si>
  <si>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</si>
  <si>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</si>
  <si>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</si>
  <si>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</si>
  <si>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</si>
  <si>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</si>
  <si>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</si>
  <si>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</si>
  <si>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</si>
  <si>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</si>
  <si>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</si>
  <si>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</si>
  <si>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</si>
  <si>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</si>
  <si>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</si>
  <si>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</si>
  <si>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</si>
  <si>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</si>
  <si>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</si>
  <si>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</si>
  <si>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</si>
  <si>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</si>
  <si>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</si>
  <si>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</si>
  <si>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</si>
  <si>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</si>
  <si>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</si>
  <si>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</si>
  <si>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</si>
  <si>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</si>
  <si>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</si>
  <si>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</si>
  <si>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</si>
  <si>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</si>
  <si>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</si>
  <si>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</si>
  <si>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</si>
  <si>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</si>
  <si>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</si>
  <si>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</si>
  <si>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</si>
  <si>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</si>
  <si>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</si>
  <si>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</si>
  <si>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</si>
  <si>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</si>
  <si>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</si>
  <si>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</si>
  <si>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</si>
  <si>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</si>
  <si>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</si>
  <si>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</si>
  <si>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</si>
  <si>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</si>
  <si>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</si>
  <si>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</si>
  <si>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</si>
  <si>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</si>
  <si>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</si>
  <si>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</si>
  <si>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</si>
  <si>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</si>
  <si>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</si>
  <si>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</si>
  <si>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</si>
  <si>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</si>
  <si>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</si>
  <si>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</si>
  <si>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</si>
  <si>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</si>
  <si>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</si>
  <si>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</si>
  <si>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</si>
  <si>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</si>
  <si>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</si>
  <si>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</si>
  <si>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</si>
  <si>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</si>
  <si>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</si>
  <si>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</si>
  <si>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</si>
  <si>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</si>
  <si>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</si>
  <si>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</si>
  <si>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</si>
  <si>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</si>
  <si>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</si>
  <si>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</si>
  <si>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</si>
  <si>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</si>
  <si>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</si>
  <si>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</si>
  <si>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</si>
  <si>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</si>
  <si>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</si>
  <si>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</si>
  <si>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</si>
  <si>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</si>
  <si>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</si>
  <si>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</si>
  <si>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</si>
  <si>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</si>
  <si>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</si>
  <si>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</si>
  <si>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</si>
  <si>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</si>
  <si>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</si>
  <si>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</si>
  <si>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</si>
  <si>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</si>
  <si>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</si>
  <si>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</si>
  <si>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</si>
  <si>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</si>
  <si>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</si>
  <si>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</si>
  <si>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</si>
  <si>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</si>
  <si>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</si>
  <si>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</si>
  <si>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</si>
  <si>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</si>
  <si>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</si>
  <si>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</si>
  <si>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</si>
  <si>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</si>
  <si>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</si>
  <si>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</si>
  <si>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</si>
  <si>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</si>
  <si>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</si>
  <si>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</si>
  <si>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</si>
  <si>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</si>
  <si>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</si>
  <si>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</si>
  <si>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</si>
  <si>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</si>
  <si>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</si>
  <si>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</si>
  <si>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</si>
  <si>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</si>
  <si>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</si>
  <si>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</si>
  <si>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</si>
  <si>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</si>
  <si>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</si>
  <si>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</si>
  <si>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</si>
  <si>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</si>
  <si>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</si>
  <si>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</si>
  <si>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</si>
  <si>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</si>
  <si>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</si>
  <si>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</si>
  <si>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</si>
  <si>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</si>
  <si>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</si>
  <si>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</si>
  <si>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</si>
  <si>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</si>
  <si>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</si>
  <si>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</si>
  <si>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</si>
  <si>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</si>
  <si>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</si>
  <si>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</si>
  <si>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</si>
  <si>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</si>
  <si>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</si>
  <si>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</si>
  <si>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</si>
  <si>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</si>
  <si>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</si>
  <si>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</si>
  <si>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</si>
  <si>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</si>
  <si>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</si>
  <si>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</si>
  <si>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</si>
  <si>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</si>
  <si>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</si>
  <si>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</si>
  <si>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</si>
  <si>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</si>
  <si>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</si>
  <si>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</si>
  <si>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</si>
  <si>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</si>
  <si>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</si>
  <si>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</si>
  <si>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</si>
  <si>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</si>
  <si>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</si>
  <si>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</si>
  <si>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</si>
  <si>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</si>
  <si>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</si>
  <si>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</si>
  <si>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</si>
  <si>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</si>
  <si>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</si>
  <si>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</si>
  <si>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</si>
  <si>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</si>
  <si>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</si>
  <si>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</si>
  <si>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</si>
  <si>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</si>
  <si>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</si>
  <si>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</si>
  <si>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</si>
  <si>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</si>
  <si>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</si>
  <si>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</si>
  <si>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</si>
  <si>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</si>
  <si>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</si>
  <si>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</si>
  <si>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</si>
  <si>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</si>
  <si>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</si>
  <si>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</si>
  <si>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</si>
  <si>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</si>
  <si>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</si>
  <si>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</si>
  <si>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</si>
  <si>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</si>
  <si>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</si>
  <si>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</si>
  <si>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</si>
  <si>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</si>
  <si>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</si>
  <si>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</si>
  <si>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</si>
  <si>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</si>
  <si>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</si>
  <si>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</si>
  <si>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</si>
  <si>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</si>
  <si>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</si>
  <si>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</si>
  <si>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</si>
  <si>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</si>
  <si>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</si>
  <si>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</si>
  <si>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</si>
  <si>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</si>
  <si>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</si>
  <si>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</si>
  <si>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</si>
  <si>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</si>
  <si>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</si>
  <si>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</si>
  <si>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</si>
  <si>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</si>
  <si>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</si>
  <si>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</si>
  <si>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</si>
  <si>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</si>
  <si>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</si>
  <si>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</si>
  <si>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</si>
  <si>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</si>
  <si>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</si>
  <si>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</si>
  <si>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</si>
  <si>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</si>
  <si>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</si>
  <si>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</si>
  <si>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</si>
  <si>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</si>
  <si>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</si>
  <si>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</si>
  <si>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</si>
  <si>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</si>
  <si>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</si>
  <si>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</si>
  <si>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</si>
  <si>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</si>
  <si>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</si>
  <si>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</si>
  <si>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</si>
  <si>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</si>
  <si>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</si>
  <si>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</si>
  <si>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</si>
  <si>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</si>
  <si>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</si>
  <si>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</si>
  <si>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</si>
  <si>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</si>
  <si>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</si>
  <si>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</si>
  <si>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</si>
  <si>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</si>
  <si>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</si>
  <si>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</si>
  <si>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</si>
  <si>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</si>
  <si>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</si>
  <si>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</si>
  <si>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</si>
  <si>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</si>
  <si>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</si>
  <si>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</si>
  <si>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</si>
  <si>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</si>
  <si>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</si>
  <si>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</si>
  <si>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</si>
  <si>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</si>
  <si>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</si>
  <si>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</si>
  <si>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</si>
  <si>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</si>
  <si>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</si>
  <si>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</si>
  <si>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</si>
  <si>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</si>
  <si>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</si>
  <si>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</si>
  <si>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</si>
  <si>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</si>
  <si>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</si>
  <si>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</si>
  <si>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</si>
  <si>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</si>
  <si>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</si>
  <si>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</si>
  <si>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</si>
  <si>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</si>
  <si>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</si>
  <si>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</si>
  <si>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</si>
  <si>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</si>
  <si>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</si>
  <si>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</si>
  <si>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</si>
  <si>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</si>
  <si>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</si>
  <si>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</si>
  <si>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</si>
  <si>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</si>
  <si>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</si>
  <si>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</si>
  <si>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</si>
  <si>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</si>
  <si>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</si>
  <si>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</si>
  <si>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</si>
  <si>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</si>
  <si>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</si>
  <si>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</si>
  <si>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</si>
  <si>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</si>
  <si>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</si>
  <si>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</si>
  <si>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</si>
  <si>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</si>
  <si>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</si>
  <si>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</si>
  <si>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</si>
  <si>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</si>
  <si>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</si>
  <si>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</si>
  <si>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</si>
  <si>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</si>
  <si>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</si>
  <si>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</si>
  <si>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</si>
  <si>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</si>
  <si>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</si>
  <si>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</si>
  <si>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</si>
  <si>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</si>
  <si>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</si>
  <si>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</si>
  <si>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</si>
  <si>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</si>
  <si>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</si>
  <si>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</si>
  <si>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</si>
  <si>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</si>
  <si>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</si>
  <si>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</si>
  <si>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</si>
  <si>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</si>
  <si>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</si>
  <si>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</si>
  <si>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</si>
  <si>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</si>
  <si>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</si>
  <si>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</si>
  <si>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</si>
  <si>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</si>
  <si>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</si>
  <si>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</si>
  <si>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</si>
  <si>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</si>
  <si>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</si>
  <si>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</si>
  <si>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</si>
  <si>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</si>
  <si>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</si>
  <si>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</si>
  <si>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</si>
  <si>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</si>
  <si>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</si>
  <si>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</si>
  <si>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</si>
  <si>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</si>
  <si>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</si>
  <si>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</si>
  <si>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</si>
  <si>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</si>
  <si>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</si>
  <si>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</si>
  <si>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</si>
  <si>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</si>
  <si>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</si>
  <si>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</si>
  <si>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</si>
  <si>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</si>
  <si>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</si>
  <si>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</si>
  <si>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</si>
  <si>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</si>
  <si>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</si>
  <si>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</si>
  <si>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</si>
  <si>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</si>
  <si>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</si>
  <si>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</si>
  <si>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</si>
  <si>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</si>
  <si>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</si>
  <si>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</si>
  <si>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</si>
  <si>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</si>
  <si>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</si>
  <si>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</si>
  <si>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</si>
  <si>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</si>
  <si>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</si>
  <si>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</si>
  <si>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</si>
  <si>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</si>
  <si>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</si>
  <si>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</si>
  <si>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</si>
  <si>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</si>
  <si>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</si>
  <si>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</si>
  <si>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</si>
  <si>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</si>
  <si>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</si>
  <si>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</si>
  <si>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</si>
  <si>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</si>
  <si>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</si>
  <si>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</si>
  <si>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</si>
  <si>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</si>
  <si>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</si>
  <si>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</si>
  <si>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</si>
  <si>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</si>
  <si>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</si>
  <si>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</si>
  <si>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</si>
  <si>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</si>
  <si>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</si>
  <si>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</si>
  <si>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</si>
  <si>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</si>
  <si>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</si>
  <si>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</si>
  <si>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</si>
  <si>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</si>
  <si>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</si>
  <si>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</si>
  <si>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</si>
  <si>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</si>
  <si>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</si>
  <si>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</si>
  <si>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</si>
  <si>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</si>
  <si>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</si>
  <si>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</si>
  <si>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</si>
  <si>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</si>
  <si>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</si>
  <si>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</si>
  <si>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</si>
  <si>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</si>
  <si>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</si>
  <si>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</si>
  <si>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</si>
  <si>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</si>
  <si>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</si>
  <si>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</si>
  <si>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</si>
  <si>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</si>
  <si>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</si>
  <si>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</si>
  <si>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</si>
  <si>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</si>
  <si>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</si>
  <si>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</si>
  <si>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</si>
  <si>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</si>
  <si>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</si>
  <si>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</si>
  <si>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</si>
  <si>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</si>
  <si>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</si>
  <si>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</si>
  <si>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</si>
  <si>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</si>
  <si>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</si>
  <si>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</si>
  <si>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</si>
  <si>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</si>
  <si>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</si>
  <si>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</si>
  <si>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</si>
  <si>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</si>
  <si>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</si>
  <si>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</si>
  <si>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</si>
  <si>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</si>
  <si>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</si>
  <si>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</si>
  <si>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</si>
  <si>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</si>
  <si>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</si>
  <si>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</si>
  <si>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</si>
  <si>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</si>
  <si>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</si>
  <si>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</si>
  <si>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</si>
  <si>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</si>
  <si>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</si>
  <si>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</si>
  <si>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</si>
  <si>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</si>
  <si>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</si>
  <si>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</si>
  <si>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</si>
  <si>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</si>
  <si>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</si>
  <si>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</si>
  <si>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</si>
  <si>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</si>
  <si>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</si>
  <si>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</si>
  <si>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</si>
  <si>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</si>
  <si>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</si>
  <si>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</si>
  <si>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</si>
  <si>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</si>
  <si>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</si>
  <si>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</si>
  <si>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</si>
  <si>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</si>
  <si>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</si>
  <si>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</si>
  <si>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</si>
  <si>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</si>
  <si>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</si>
  <si>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</si>
  <si>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</si>
  <si>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</si>
  <si>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</si>
  <si>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</si>
  <si>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</si>
  <si>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</si>
  <si>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</si>
  <si>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</si>
  <si>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</si>
  <si>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</si>
  <si>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</si>
  <si>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</si>
  <si>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</si>
  <si>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</si>
  <si>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</si>
  <si>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</si>
  <si>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</si>
  <si>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</si>
  <si>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</si>
  <si>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</si>
  <si>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</si>
  <si>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</si>
  <si>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</si>
  <si>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</si>
  <si>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</si>
  <si>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</si>
  <si>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</si>
  <si>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</si>
  <si>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</si>
  <si>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</si>
  <si>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</si>
  <si>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</si>
  <si>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</si>
  <si>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</si>
  <si>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</si>
  <si>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</si>
  <si>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</si>
  <si>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</si>
  <si>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</si>
  <si>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</si>
  <si>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</si>
  <si>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</si>
  <si>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</si>
  <si>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</si>
  <si>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</si>
  <si>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</si>
  <si>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</si>
  <si>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</si>
  <si>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</si>
  <si>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</si>
  <si>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</si>
  <si>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</si>
  <si>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</si>
  <si>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</si>
  <si>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</si>
  <si>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</si>
  <si>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</si>
  <si>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</si>
  <si>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</si>
  <si>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</si>
  <si>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</si>
  <si>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</si>
  <si>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</si>
  <si>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</si>
  <si>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</si>
  <si>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</si>
  <si>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</si>
  <si>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</si>
  <si>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</si>
  <si>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</si>
  <si>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</si>
  <si>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</si>
  <si>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</si>
  <si>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</si>
  <si>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</si>
  <si>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</si>
  <si>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</si>
  <si>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</si>
  <si>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Count of Category</t>
  </si>
  <si>
    <t>Row Labels</t>
  </si>
  <si>
    <t>Grand Total</t>
  </si>
  <si>
    <t>(All)</t>
  </si>
  <si>
    <t>Stack Collum Pivot Chart to filter by Country</t>
  </si>
  <si>
    <t>Count of Sub-Category</t>
  </si>
  <si>
    <t>Date Created Conversion</t>
  </si>
  <si>
    <t xml:space="preserve">  </t>
  </si>
  <si>
    <t>Date Ended Conversion</t>
  </si>
  <si>
    <t>Count of state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</si>
  <si>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</si>
  <si>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</si>
  <si>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</si>
  <si>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</si>
  <si>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</si>
  <si>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</si>
  <si>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</si>
  <si>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</si>
  <si>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</si>
  <si>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</si>
  <si>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</si>
  <si>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</si>
  <si>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Column Labels</t>
  </si>
  <si>
    <t>Years</t>
  </si>
  <si>
    <t>Average Donation</t>
  </si>
  <si>
    <t>Goal</t>
  </si>
  <si>
    <t>Number Succesful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</si>
  <si>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</si>
  <si>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</si>
  <si>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</si>
  <si>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</si>
  <si>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</si>
  <si>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</si>
  <si>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</si>
  <si>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5000 to 9999</t>
  </si>
  <si>
    <t>10000 to 14999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</si>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</sst>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0000"/>
      <name val="Courier New"/>
      <family val="3"/>
    </font>
    <font>
      <sz val="16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2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HW.xlsx]Category PT!PivotTable1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PT'!$B$4:$B$8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C-4B86-9033-1312E7329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766264"/>
        <c:axId val="707767864"/>
      </c:barChart>
      <c:catAx>
        <c:axId val="70776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67864"/>
        <c:crosses val="autoZero"/>
        <c:auto val="1"/>
        <c:lblAlgn val="ctr"/>
        <c:lblOffset val="100"/>
        <c:noMultiLvlLbl val="0"/>
      </c:catAx>
      <c:valAx>
        <c:axId val="70776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6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HW.xlsx]Sub-Category PT!PivotTable2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PT'!$B$4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'Sub-Category PT'!$B$5:$B$9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8-4BC1-8DF5-6CE83EBDB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773304"/>
        <c:axId val="707774264"/>
      </c:barChart>
      <c:catAx>
        <c:axId val="70777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74264"/>
        <c:crosses val="autoZero"/>
        <c:auto val="1"/>
        <c:lblAlgn val="ctr"/>
        <c:lblOffset val="100"/>
        <c:noMultiLvlLbl val="0"/>
      </c:catAx>
      <c:valAx>
        <c:axId val="70777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7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HW.xlsx]Count of State PT!PivotTable4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State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PT'!$B$6:$B$18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4-47C0-91CC-957B45F31F50}"/>
            </c:ext>
          </c:extLst>
        </c:ser>
        <c:ser>
          <c:idx val="1"/>
          <c:order val="1"/>
          <c:tx>
            <c:strRef>
              <c:f>'Count of State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State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PT'!$C$6:$C$18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4-47C0-91CC-957B45F31F50}"/>
            </c:ext>
          </c:extLst>
        </c:ser>
        <c:ser>
          <c:idx val="2"/>
          <c:order val="2"/>
          <c:tx>
            <c:strRef>
              <c:f>'Count of State PT'!$D$4:$D$5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State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PT'!$D$6:$D$18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4-47C0-91CC-957B45F31F50}"/>
            </c:ext>
          </c:extLst>
        </c:ser>
        <c:ser>
          <c:idx val="3"/>
          <c:order val="3"/>
          <c:tx>
            <c:strRef>
              <c:f>'Count of State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State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64-47C0-91CC-957B45F31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699312"/>
        <c:axId val="252700912"/>
      </c:lineChart>
      <c:catAx>
        <c:axId val="25269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00912"/>
        <c:crosses val="autoZero"/>
        <c:auto val="1"/>
        <c:lblAlgn val="ctr"/>
        <c:lblOffset val="100"/>
        <c:noMultiLvlLbl val="0"/>
      </c:catAx>
      <c:valAx>
        <c:axId val="25270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9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Goal</a:t>
            </a:r>
            <a:r>
              <a:rPr lang="en-US" b="1" baseline="0">
                <a:solidFill>
                  <a:schemeClr val="accent1"/>
                </a:solidFill>
              </a:rPr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'Bonus Project'!$B$1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Project'!$A$2:$A$13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Project'!$B$2:$B$13</c:f>
              <c:numCache>
                <c:formatCode>General</c:formatCode>
                <c:ptCount val="12"/>
                <c:pt idx="0">
                  <c:v>0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B-4544-873F-548B1C83E93F}"/>
            </c:ext>
          </c:extLst>
        </c:ser>
        <c:ser>
          <c:idx val="1"/>
          <c:order val="1"/>
          <c:tx>
            <c:strRef>
              <c:f>'Bonus Project'!$C$1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Project'!$A$2:$A$13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Project'!$C$2:$C$13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B-4544-873F-548B1C83E93F}"/>
            </c:ext>
          </c:extLst>
        </c:ser>
        <c:ser>
          <c:idx val="2"/>
          <c:order val="2"/>
          <c:tx>
            <c:strRef>
              <c:f>'Bonus Project'!$D$1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Project'!$A$2:$A$13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Project'!$D$2:$D$13</c:f>
              <c:numCache>
                <c:formatCode>General</c:formatCode>
                <c:ptCount val="12"/>
                <c:pt idx="0">
                  <c:v>18</c:v>
                </c:pt>
                <c:pt idx="1">
                  <c:v>271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B-4544-873F-548B1C83E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026424"/>
        <c:axId val="567021944"/>
      </c:lineChart>
      <c:catAx>
        <c:axId val="56702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21944"/>
        <c:crosses val="autoZero"/>
        <c:auto val="1"/>
        <c:lblAlgn val="ctr"/>
        <c:lblOffset val="100"/>
        <c:noMultiLvlLbl val="0"/>
      </c:catAx>
      <c:valAx>
        <c:axId val="56702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2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2</xdr:row>
      <xdr:rowOff>30162</xdr:rowOff>
    </xdr:from>
    <xdr:to>
      <xdr:col>10</xdr:col>
      <xdr:colOff>300037</xdr:colOff>
      <xdr:row>16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D957E-843B-473D-9832-78F27BE2E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427037</xdr:colOff>
      <xdr:row>2</xdr:row>
      <xdr:rowOff>7937</xdr:rowOff>
    </xdr:from>
    <xdr:to>
      <xdr:col>10</xdr:col>
      <xdr:colOff>122237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FC45C-FDDB-4846-A19E-E437D9B13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227012</xdr:colOff>
      <xdr:row>1</xdr:row>
      <xdr:rowOff>77787</xdr:rowOff>
    </xdr:from>
    <xdr:to>
      <xdr:col>13</xdr:col>
      <xdr:colOff>531812</xdr:colOff>
      <xdr:row>16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4F9C6-D7C6-4FA4-BF2F-17E8B43BC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854980</xdr:colOff>
      <xdr:row>13</xdr:row>
      <xdr:rowOff>55078</xdr:rowOff>
    </xdr:from>
    <xdr:to>
      <xdr:col>5</xdr:col>
      <xdr:colOff>1273240</xdr:colOff>
      <xdr:row>27</xdr:row>
      <xdr:rowOff>74516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238FF-A6B3-474A-83B7-FB86A801B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arfias" refreshedDate="43518.490343634257" createdVersion="6" refreshedVersion="6" minRefreshableVersion="3" recordCount="4114" xr:uid="{AF55433B-9B4C-44F4-AF5E-89C675E958A4}">
  <cacheSource type="worksheet">
    <worksheetSource ref="A1:R4115" sheet="Original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-100000000" maxValue="2314134.67"/>
    </cacheField>
    <cacheField name="Avera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arfias" refreshedDate="43518.573966087963" createdVersion="6" refreshedVersion="6" minRefreshableVersion="3" recordCount="4114" xr:uid="{15D9A647-7B75-4A33-A3D1-CE018546E38D}">
  <cacheSource type="worksheet">
    <worksheetSource ref="A1:T4115" sheet="Original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-100000000" maxValue="2314134.67"/>
    </cacheField>
    <cacheField name="Avera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39.38333333333333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88.571428571428569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e v="#DIV/0!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91.428571428571431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54.285714285714285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331.53833333333336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36.612499999999997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71.666666666666671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725.02941176470586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63.829113924050631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16.428571428571427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e v="#DIV/0!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25.94117647058823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09.33695652173913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90.857142857142861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44.6875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58.333333333333336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.684210526315791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97.993896103896105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58.625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28.553404255319148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58.416666666666664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43.41727891156463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25.434782608695652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24.333333333333332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69.117647058823536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32.34375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66.06666666666666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81.739130434782609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48.70967741935484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27.317307692307693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53.882352941176471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.1764705882352944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03.20238095238095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131.66666666666666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48.5446428571428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253.142857142857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34.024390243902438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42.481481481481481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73.875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24.575757575757574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47.272727272727273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40.547315436241611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27.3896261682243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83.428571428571431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91.82989803350327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188.125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17.987951807228917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.3125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75.11363636363636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81.654377880184327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22.333333333333332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69.472222222222229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52.962839506172834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48.181818181818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72.762711864406782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511.6548672566371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31.757575757575758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36.859154929577464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30.189368421052631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9.41176470588235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37.647058823529413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48.984375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88.865979381443296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55.833333333333336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272.58620689655174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62.921348314606739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98.5365853658536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50.901639344262293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68.25210084033614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75.087719298245617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184.78260869565219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72.950819672131146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176.08695652173913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55.972222222222221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9.411764705882355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76.94444444444446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26.021739130434781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47.657142857142858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e v="#DIV/0!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81.538461538461533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e v="#DIV/0!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82.571428571428569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1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3133"/>
    <n v="63.917582417582416"/>
    <s v="film &amp; video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4378"/>
    <n v="185.48101265822785"/>
    <s v="film &amp; video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25"/>
    <n v="15"/>
    <s v="film &amp; video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90"/>
    <n v="69.266666666666666"/>
    <s v="film &amp; video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0116.279999999999"/>
    <n v="190.55028169014085"/>
    <s v="film &amp; video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391"/>
    <n v="93.40425531914893"/>
    <s v="film &amp; video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519"/>
    <n v="146.87931034482759"/>
    <s v="film &amp; video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10"/>
    <n v="159.82456140350877"/>
    <s v="film &amp; video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5199999999999818"/>
    <n v="291.79333333333335"/>
    <s v="film &amp; video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9.99"/>
    <n v="31.499500000000001"/>
    <s v="film &amp; video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5"/>
    <n v="158.68421052631578"/>
    <s v="film &amp; video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025"/>
    <n v="80.333333333333329"/>
    <s v="film &amp; video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9588"/>
    <n v="59.961305925030231"/>
    <s v="film &amp; video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099"/>
    <n v="109.78431372549019"/>
    <s v="film &amp; video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56"/>
    <n v="147.70731707317074"/>
    <s v="film &amp; video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32"/>
    <n v="21.755102040816325"/>
    <s v="film &amp; video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9"/>
    <n v="171.84285714285716"/>
    <s v="film &amp; video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"/>
    <n v="41.944444444444443"/>
    <s v="film &amp; video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896.3300000000017"/>
    <n v="93.264122807017543"/>
    <s v="film &amp; video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385"/>
    <n v="56.136363636363633"/>
    <s v="film &amp; video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4"/>
    <n v="80.16"/>
    <s v="film &amp; video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690"/>
    <n v="199.9009900990099"/>
    <s v="film &amp; video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60"/>
    <n v="51.25"/>
    <s v="film &amp; video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370"/>
    <n v="103.04347826086956"/>
    <s v="film &amp; video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3082.6900000000023"/>
    <n v="66.346149825783982"/>
    <s v="film &amp; video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200"/>
    <n v="57.142857142857146"/>
    <s v="film &amp; video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690"/>
    <n v="102.10526315789474"/>
    <s v="film &amp; video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2345"/>
    <n v="148.96666666666667"/>
    <s v="film &amp; video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42"/>
    <n v="169.6056338028169"/>
    <s v="film &amp; video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700"/>
    <n v="31.623931623931625"/>
    <s v="film &amp; video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51.989999999999782"/>
    <n v="76.45264150943396"/>
    <s v="film &amp; video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s v="film &amp; video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70"/>
    <n v="320.44943820224717"/>
    <s v="film &amp; video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10"/>
    <n v="83.75"/>
    <s v="film &amp; video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792"/>
    <n v="49.882352941176471"/>
    <s v="film &amp; video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665"/>
    <n v="59.464285714285715"/>
    <s v="film &amp; video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2529"/>
    <n v="193.84090909090909"/>
    <s v="film &amp; video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57"/>
    <n v="159.51383399209487"/>
    <s v="film &amp; video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251"/>
    <n v="41.68181818181818"/>
    <s v="film &amp; video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7745"/>
    <n v="150.89861751152074"/>
    <s v="film &amp; video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27"/>
    <n v="126.6875"/>
    <s v="film &amp; video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315789473684"/>
    <s v="film &amp; video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5860"/>
    <n v="117.51479289940828"/>
    <s v="film &amp; video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0866"/>
    <n v="117.36121673003802"/>
    <s v="film &amp; video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333333333334"/>
    <s v="film &amp; video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000"/>
    <n v="98.360655737704917"/>
    <s v="film &amp; video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350"/>
    <n v="194.44444444444446"/>
    <s v="film &amp; video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380.55000000000018"/>
    <n v="76.865000000000009"/>
    <s v="film &amp; video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59"/>
    <n v="56.815789473684212"/>
    <s v="film &amp; video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103448275863"/>
    <s v="film &amp; video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2727272727273"/>
    <s v="film &amp; video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3082"/>
    <n v="118.33613445378151"/>
    <s v="film &amp; video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621"/>
    <n v="223.48076923076923"/>
    <s v="film &amp; video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89"/>
    <n v="28.111111111111111"/>
    <s v="film &amp; video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0"/>
    <n v="194.23076923076923"/>
    <s v="film &amp; video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2490"/>
    <n v="128.95348837209303"/>
    <s v="film &amp; video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581"/>
    <n v="49.316091954022987"/>
    <s v="film &amp; video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85"/>
    <n v="221.52173913043478"/>
    <s v="film &amp; video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91"/>
    <n v="137.21333333333334"/>
    <s v="film &amp; video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25.139999999999418"/>
    <n v="606.82242424242418"/>
    <s v="film &amp; video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48.32999999999993"/>
    <n v="43.040092592592593"/>
    <s v="film &amp; video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2415"/>
    <n v="322.39130434782606"/>
    <s v="film &amp; video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642"/>
    <n v="96.708333333333329"/>
    <s v="film &amp; video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270.36999999999989"/>
    <n v="35.474531249999998"/>
    <s v="film &amp; video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880"/>
    <n v="86.666666666666671"/>
    <s v="film &amp; video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527"/>
    <n v="132.05263157894737"/>
    <s v="film &amp; video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372"/>
    <n v="91.230769230769226"/>
    <s v="film &amp; video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325"/>
    <n v="116.25"/>
    <s v="film &amp; video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63"/>
    <n v="21.194444444444443"/>
    <s v="film &amp; video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094.2299999999996"/>
    <n v="62.327134831460668"/>
    <s v="film &amp; video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36"/>
    <n v="37.411764705882355"/>
    <s v="film &amp; video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431"/>
    <n v="69.71875"/>
    <s v="film &amp; video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85"/>
    <n v="58.170731707317074"/>
    <s v="film &amp; video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s v="film &amp; video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64.659999999999968"/>
    <n v="19.471034482758618"/>
    <s v="film &amp; video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540"/>
    <n v="85.957446808510639"/>
    <s v="film &amp; video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60"/>
    <n v="30.666666666666668"/>
    <s v="film &amp; video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170"/>
    <n v="60.384615384615387"/>
    <s v="film &amp; video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301"/>
    <n v="38.6"/>
    <s v="film &amp; video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351"/>
    <n v="40.268292682926827"/>
    <s v="film &amp; video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870"/>
    <n v="273.82978723404256"/>
    <s v="film &amp; video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35"/>
    <n v="53.035714285714285"/>
    <s v="film &amp; video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5"/>
    <n v="40.005000000000003"/>
    <s v="film &amp; video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5"/>
    <n v="15.76923076923077"/>
    <s v="film &amp; video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28571428571431"/>
    <s v="film &amp; video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306"/>
    <n v="71.714285714285708"/>
    <s v="film &amp; video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88"/>
    <n v="375.76470588235293"/>
    <s v="film &amp; video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15"/>
    <n v="104.6"/>
    <s v="film &amp; video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0"/>
    <n v="60"/>
    <s v="film &amp; video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904"/>
    <n v="123.28571428571429"/>
    <s v="film &amp; video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2"/>
    <n v="31.375"/>
    <s v="film &amp; video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600"/>
    <n v="78.260869565217391"/>
    <s v="film &amp; video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60"/>
    <n v="122.32558139534883"/>
    <s v="film &amp; video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06"/>
    <n v="73.733333333333334"/>
    <s v="film &amp; video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"/>
    <n v="21.666666666666668"/>
    <s v="film &amp; video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10"/>
    <n v="21.904761904761905"/>
    <s v="film &amp; video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220"/>
    <n v="50.588235294117645"/>
    <s v="film &amp; video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25"/>
    <n v="53.125"/>
    <s v="film &amp; video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200"/>
    <n v="56.666666666666664"/>
    <s v="film &amp; video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90.289999999999964"/>
    <n v="40.776666666666664"/>
    <s v="film &amp; video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0769230769232"/>
    <s v="film &amp; video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s v="film &amp; video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665"/>
    <n v="117.92307692307692"/>
    <s v="film &amp; video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67"/>
    <n v="27.897959183673468"/>
    <s v="film &amp; video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00"/>
    <n v="60"/>
    <s v="film &amp; video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63"/>
    <n v="39.383333333333333"/>
    <s v="film &amp; video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5"/>
    <n v="186.11111111111111"/>
    <s v="film &amp; video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85"/>
    <n v="111.37681159420291"/>
    <s v="film &amp; video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200"/>
    <n v="78.723404255319153"/>
    <s v="film &amp; video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195"/>
    <n v="46.702127659574465"/>
    <s v="film &amp; video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400"/>
    <n v="65.384615384615387"/>
    <s v="film &amp; video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910"/>
    <n v="102.0754716981132"/>
    <s v="film &amp; video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00"/>
    <n v="64.197530864197532"/>
    <s v="film &amp; video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2050"/>
    <n v="90.384615384615387"/>
    <s v="film &amp; video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0"/>
    <n v="88.571428571428569"/>
    <s v="film &amp; video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82"/>
    <n v="28.727272727272727"/>
    <s v="film &amp; video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478"/>
    <n v="69.78947368421052"/>
    <s v="film &amp; video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22.220000000000255"/>
    <n v="167.48962962962963"/>
    <s v="film &amp; video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651.57999999999993"/>
    <n v="144.91230769230768"/>
    <s v="film &amp; video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48.09999999999991"/>
    <n v="91.840540540540545"/>
    <s v="film &amp; video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69990"/>
    <n v="10"/>
    <s v="film &amp; video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2999"/>
    <n v="1"/>
    <s v="film &amp; video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00000000"/>
    <e v="#DIV/0!"/>
    <s v="film &amp; video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54849"/>
    <n v="25.166666666666668"/>
    <s v="film &amp; video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4000"/>
    <e v="#DIV/0!"/>
    <s v="film &amp; video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430"/>
    <n v="11.666666666666666"/>
    <s v="film &amp; video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23613"/>
    <n v="106.69230769230769"/>
    <s v="film &amp; video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7810"/>
    <n v="47.5"/>
    <s v="film &amp; video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98133"/>
    <n v="311.16666666666669"/>
    <s v="film &amp; video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20000"/>
    <e v="#DIV/0!"/>
    <s v="film &amp; video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600"/>
    <e v="#DIV/0!"/>
    <s v="film &amp; video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x v="2"/>
    <n v="-1200"/>
    <e v="#DIV/0!"/>
    <s v="film &amp; video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72345"/>
    <n v="94.506172839506178"/>
    <s v="film &amp; video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71764"/>
    <e v="#DIV/0!"/>
    <s v="film &amp; video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5000"/>
    <e v="#DIV/0!"/>
    <s v="film &amp; video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2597"/>
    <n v="80.599999999999994"/>
    <s v="film &amp; video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3000"/>
    <e v="#DIV/0!"/>
    <s v="film &amp; video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55000"/>
    <e v="#DIV/0!"/>
    <s v="film &amp; video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145288"/>
    <n v="81.241379310344826"/>
    <s v="film &amp; video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s v="film &amp; video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200000"/>
    <e v="#DIV/0!"/>
    <s v="film &amp; video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10707"/>
    <n v="46.178571428571431"/>
    <s v="film &amp; video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2990"/>
    <n v="10"/>
    <s v="film &amp; video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5500"/>
    <e v="#DIV/0!"/>
    <s v="film &amp; video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5430"/>
    <n v="55.945945945945944"/>
    <s v="film &amp; video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4162"/>
    <n v="37.555555555555557"/>
    <s v="film &amp; video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19885"/>
    <n v="38.333333333333336"/>
    <s v="film &amp; video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7000"/>
    <e v="#DIV/0!"/>
    <s v="film &amp; video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49960"/>
    <n v="20"/>
    <s v="film &amp; video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9908"/>
    <n v="15.333333333333334"/>
    <s v="film &amp; video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99888"/>
    <n v="449.43283582089555"/>
    <s v="film &amp; video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249860"/>
    <n v="28"/>
    <s v="film &amp; video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379970"/>
    <n v="15"/>
    <s v="film &amp; video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49641"/>
    <n v="35.9"/>
    <s v="film &amp; video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1460"/>
    <n v="13.333333333333334"/>
    <s v="film &amp; video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1349919"/>
    <n v="20.25"/>
    <s v="film &amp; video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33215"/>
    <n v="119"/>
    <s v="film &amp; video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2987"/>
    <n v="4"/>
    <s v="film &amp; video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5000"/>
    <e v="#DIV/0!"/>
    <s v="film &amp; video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499990"/>
    <n v="10"/>
    <s v="film &amp; video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5000"/>
    <e v="#DIV/0!"/>
    <s v="film &amp; video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49995"/>
    <n v="5"/>
    <s v="film &amp; video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2365"/>
    <n v="43.5"/>
    <s v="film &amp; video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2000000"/>
    <e v="#DIV/0!"/>
    <s v="film &amp; video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119360"/>
    <n v="91.428571428571431"/>
    <s v="film &amp; video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7000"/>
    <e v="#DIV/0!"/>
    <s v="film &amp; video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2000"/>
    <n v="3000"/>
    <s v="film &amp; video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109989"/>
    <n v="5.5"/>
    <s v="film &amp; video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7675"/>
    <n v="108.33333333333333"/>
    <s v="film &amp; video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1940"/>
    <n v="56"/>
    <s v="film &amp; video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9675"/>
    <n v="32.5"/>
    <s v="film &amp; video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49999"/>
    <n v="1"/>
    <s v="film &amp; video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95000"/>
    <e v="#DIV/0!"/>
    <s v="film &amp; video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110"/>
    <e v="#DIV/0!"/>
    <s v="film &amp; video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6000"/>
    <e v="#DIV/0!"/>
    <s v="film &amp; video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18703"/>
    <n v="49.884615384615387"/>
    <s v="film &amp; video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500"/>
    <e v="#DIV/0!"/>
    <s v="film &amp; video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270"/>
    <n v="25.714285714285715"/>
    <s v="film &amp; video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500000"/>
    <e v="#DIV/0!"/>
    <s v="film &amp; video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800"/>
    <n v="100"/>
    <s v="film &amp; video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799"/>
    <n v="30.846153846153847"/>
    <s v="film &amp; video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2701"/>
    <n v="180.5"/>
    <s v="film &amp; video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000"/>
    <e v="#DIV/0!"/>
    <s v="film &amp; video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8018"/>
    <n v="373.5"/>
    <s v="film &amp; video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1449"/>
    <n v="25.5"/>
    <s v="film &amp; video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37800"/>
    <n v="220"/>
    <s v="film &amp; video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5000"/>
    <e v="#DIV/0!"/>
    <s v="film &amp; video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4200"/>
    <n v="160"/>
    <s v="film &amp; video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500"/>
    <e v="#DIV/0!"/>
    <s v="film &amp; video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499655"/>
    <n v="69"/>
    <s v="film &amp; video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11950"/>
    <n v="50"/>
    <s v="film &amp; video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4750"/>
    <n v="83.333333333333329"/>
    <s v="film &amp; video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999983"/>
    <n v="5.666666666666667"/>
    <s v="film &amp; video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000"/>
    <e v="#DIV/0!"/>
    <s v="film &amp; video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2497"/>
    <n v="1"/>
    <s v="film &amp; video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2000000"/>
    <e v="#DIV/0!"/>
    <s v="film &amp; video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2035"/>
    <n v="77.10526315789474"/>
    <s v="film &amp; video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2238"/>
    <n v="32.75"/>
    <s v="film &amp; video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24721"/>
    <n v="46.5"/>
    <s v="film &amp; video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0000"/>
    <e v="#DIV/0!"/>
    <s v="film &amp; video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4428.45"/>
    <n v="87.308333333333337"/>
    <s v="film &amp; video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270"/>
    <n v="54.285714285714285"/>
    <s v="film &amp; video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6000"/>
    <e v="#DIV/0!"/>
    <s v="film &amp; video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1754"/>
    <n v="93.25"/>
    <s v="film &amp; video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147835"/>
    <n v="117.68368136117556"/>
    <s v="film &amp; video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6700"/>
    <n v="76.470588235294116"/>
    <s v="film &amp; video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2700"/>
    <e v="#DIV/0!"/>
    <s v="film &amp; video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11870"/>
    <n v="163.84615384615384"/>
    <s v="film &amp; video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50000"/>
    <e v="#DIV/0!"/>
    <s v="film &amp; video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25000"/>
    <e v="#DIV/0!"/>
    <s v="film &amp; video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8970"/>
    <n v="91.818181818181813"/>
    <s v="film &amp; video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2770"/>
    <n v="185.83333333333334"/>
    <s v="film &amp; video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6299"/>
    <n v="1"/>
    <s v="film &amp; video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49980"/>
    <n v="20"/>
    <s v="film &amp; video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12499"/>
    <n v="1"/>
    <s v="film &amp; video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4390"/>
    <n v="10"/>
    <s v="film &amp; video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22150.78"/>
    <n v="331.53833333333336"/>
    <s v="film &amp; video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88057"/>
    <n v="314.28947368421052"/>
    <s v="film &amp; video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4900"/>
    <n v="100"/>
    <s v="film &amp; video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41185"/>
    <n v="115.98684210526316"/>
    <s v="film &amp; video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49640"/>
    <n v="120"/>
    <s v="film &amp; video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50000"/>
    <e v="#DIV/0!"/>
    <s v="film &amp; video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870"/>
    <n v="65"/>
    <s v="film &amp; video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500000"/>
    <e v="#DIV/0!"/>
    <s v="film &amp; video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6000000"/>
    <e v="#DIV/0!"/>
    <s v="film &amp; video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200"/>
    <e v="#DIV/0!"/>
    <s v="film &amp; video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28750"/>
    <n v="125"/>
    <s v="film &amp; video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28000"/>
    <e v="#DIV/0!"/>
    <s v="film &amp; video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8000"/>
    <e v="#DIV/0!"/>
    <s v="film &amp; video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3000"/>
    <e v="#DIV/0!"/>
    <s v="film &amp; video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14940"/>
    <n v="30"/>
    <s v="film &amp; video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500000"/>
    <e v="#DIV/0!"/>
    <s v="film &amp; video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3890"/>
    <n v="15.714285714285714"/>
    <s v="film &amp; video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350000"/>
    <e v="#DIV/0!"/>
    <s v="film &amp; video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599"/>
    <n v="80.2"/>
    <s v="film &amp; video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0000"/>
    <e v="#DIV/0!"/>
    <s v="film &amp; video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50000"/>
    <e v="#DIV/0!"/>
    <s v="film &amp; video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14950"/>
    <n v="50"/>
    <s v="film &amp; video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26000"/>
    <e v="#DIV/0!"/>
    <s v="film &amp; video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750"/>
    <n v="50"/>
    <s v="film &amp; video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45.1200000000008"/>
    <n v="117.84759124087591"/>
    <s v="film &amp; video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4600"/>
    <n v="109.04255319148936"/>
    <s v="film &amp; video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750"/>
    <n v="73.019801980198025"/>
    <s v="film &amp; video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648"/>
    <n v="78.195121951219505"/>
    <s v="film &amp; video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481.5"/>
    <n v="47.398809523809526"/>
    <s v="film &amp; video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86"/>
    <n v="54.020833333333336"/>
    <s v="film &amp; video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0273"/>
    <n v="68.488789237668158"/>
    <s v="film &amp; video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705"/>
    <n v="108.14516129032258"/>
    <s v="film &amp; video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133"/>
    <n v="589.95205479452056"/>
    <s v="film &amp; video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292"/>
    <n v="48.051063829787232"/>
    <s v="film &amp; video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675"/>
    <n v="72.482837528604122"/>
    <s v="film &amp; video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895"/>
    <n v="57.077922077922075"/>
    <s v="film &amp; video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228"/>
    <n v="85.444444444444443"/>
    <s v="film &amp; video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1"/>
    <n v="215.85714285714286"/>
    <s v="film &amp; video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4067.34"/>
    <n v="89.38643312101911"/>
    <s v="film &amp; video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538.65999999999985"/>
    <n v="45.418404255319146"/>
    <s v="film &amp; video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5083"/>
    <n v="65.756363636363631"/>
    <s v="film &amp; video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2354.2699999999968"/>
    <n v="66.70405357142856"/>
    <s v="film &amp; video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7342"/>
    <n v="83.345930232558146"/>
    <s v="film &amp; video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23953.42"/>
    <n v="105.04609341825902"/>
    <s v="film &amp; video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40"/>
    <n v="120.90909090909091"/>
    <s v="film &amp; video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480"/>
    <n v="97.63636363636364"/>
    <s v="film &amp; video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3500"/>
    <n v="41.379310344827587"/>
    <s v="film &amp; video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4520.2700000000004"/>
    <n v="30.654485981308412"/>
    <s v="film &amp; video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910"/>
    <n v="64.945054945054949"/>
    <s v="film &amp; video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555"/>
    <n v="95.775862068965523"/>
    <s v="film &amp; video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455"/>
    <n v="40.416666666666664"/>
    <s v="film &amp; video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3115.4400000000005"/>
    <n v="78.578424242424248"/>
    <s v="film &amp; video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70"/>
    <n v="50.18018018018018"/>
    <s v="film &amp; video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47233.76999999999"/>
    <n v="92.251735588972423"/>
    <s v="film &amp; video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210"/>
    <n v="57.540983606557376"/>
    <s v="film &amp; video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404"/>
    <n v="109.42160278745645"/>
    <s v="film &amp; video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323.0100000000002"/>
    <n v="81.892461538461546"/>
    <s v="film &amp; video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388.78999999999996"/>
    <n v="45.667711864406776"/>
    <s v="film &amp; video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240"/>
    <n v="55.221238938053098"/>
    <s v="film &amp; video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679"/>
    <n v="65.298192771084331"/>
    <s v="film &amp; video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904"/>
    <n v="95.225806451612897"/>
    <s v="film &amp; video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6748"/>
    <n v="75.444794952681391"/>
    <s v="film &amp; video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3594"/>
    <n v="97.816867469879512"/>
    <s v="film &amp; video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9744.11"/>
    <n v="87.685606557377056"/>
    <s v="film &amp; video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42108"/>
    <n v="54.748948106591868"/>
    <s v="film &amp; video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132.3199999999997"/>
    <n v="83.953417721518989"/>
    <s v="film &amp; video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535"/>
    <n v="254.38547486033519"/>
    <s v="film &amp; video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569.0499999999993"/>
    <n v="101.8269801980198"/>
    <s v="film &amp; video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850.4599999999991"/>
    <n v="55.066394736842106"/>
    <s v="film &amp; video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8035.509999999998"/>
    <n v="56.901438721136763"/>
    <s v="film &amp; video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373"/>
    <n v="121.28148148148148"/>
    <s v="film &amp; video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1445"/>
    <n v="91.189655172413794"/>
    <s v="film &amp; video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605.3099999999977"/>
    <n v="115.44812080536913"/>
    <s v="film &amp; video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23"/>
    <n v="67.771551724137936"/>
    <s v="film &amp; video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300.80000000000018"/>
    <n v="28.576190476190476"/>
    <s v="film &amp; video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001"/>
    <n v="46.8828125"/>
    <s v="film &amp; video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130.1999999999971"/>
    <n v="154.42231237322514"/>
    <s v="film &amp; video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360"/>
    <n v="201.22137404580153"/>
    <s v="film &amp; video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s v="film &amp; video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6554.559999999998"/>
    <n v="100.08204511278196"/>
    <s v="film &amp; video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4681.5499999999993"/>
    <n v="230.08953488372092"/>
    <s v="film &amp; video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28"/>
    <n v="141.74647887323943"/>
    <s v="film &amp; video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1254.839999999997"/>
    <n v="56.344351395730705"/>
    <s v="film &amp; video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7895.25"/>
    <n v="73.341188524590166"/>
    <s v="film &amp; video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430.65999999999985"/>
    <n v="85.337785234899329"/>
    <s v="film &amp; video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2435.5499999999993"/>
    <n v="61.496215139442228"/>
    <s v="film &amp; video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6"/>
    <n v="93.018518518518519"/>
    <s v="film &amp; video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124"/>
    <n v="50.292682926829265"/>
    <s v="film &amp; video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4476"/>
    <n v="106.43243243243244"/>
    <s v="film &amp; video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2275"/>
    <n v="51.719576719576722"/>
    <s v="film &amp; video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929"/>
    <n v="36.612499999999997"/>
    <s v="film &amp; video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2490"/>
    <n v="42.517361111111114"/>
    <s v="film &amp; video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68"/>
    <n v="62.712871287128714"/>
    <s v="film &amp; video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3410"/>
    <n v="89.957983193277315"/>
    <s v="film &amp; video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1.289999999999964"/>
    <n v="28.924722222222222"/>
    <s v="film &amp; video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820.33000000000175"/>
    <n v="138.8022"/>
    <s v="film &amp; video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950"/>
    <n v="61.301369863013697"/>
    <s v="film &amp; video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05"/>
    <n v="80.202702702702709"/>
    <s v="film &amp; video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851.5"/>
    <n v="32.095833333333331"/>
    <s v="film &amp; video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312"/>
    <n v="200.88888888888889"/>
    <s v="film &amp; video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2066"/>
    <n v="108.01265822784811"/>
    <s v="film &amp; video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241"/>
    <n v="95.699367088607602"/>
    <s v="film &amp; video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9166"/>
    <n v="49.880281690140848"/>
    <s v="film &amp; video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634"/>
    <n v="110.47058823529412"/>
    <s v="film &amp; video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316"/>
    <n v="134.91139240506328"/>
    <s v="film &amp; video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932"/>
    <n v="106.62314540059347"/>
    <s v="film &amp; video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978"/>
    <n v="145.04301075268816"/>
    <s v="film &amp; video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46"/>
    <n v="114.58620689655173"/>
    <s v="film &amp; video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36"/>
    <n v="105.3170731707317"/>
    <s v="film &amp; video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198"/>
    <n v="70.921195652173907"/>
    <s v="film &amp; video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9394.600000000006"/>
    <n v="147.17167680278018"/>
    <s v="film &amp; video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456"/>
    <n v="160.47058823529412"/>
    <s v="film &amp; video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2710.8000000000029"/>
    <n v="156.04578313253012"/>
    <s v="film &amp; video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50"/>
    <n v="63.17365269461078"/>
    <s v="film &amp; video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640"/>
    <n v="104.82352941176471"/>
    <s v="film &amp; video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642"/>
    <n v="97.356164383561648"/>
    <s v="film &amp; video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3015"/>
    <n v="203.63063063063063"/>
    <s v="film &amp; video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0091"/>
    <n v="188.31203007518798"/>
    <s v="film &amp; video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19"/>
    <n v="146.65217391304347"/>
    <s v="film &amp; video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35"/>
    <n v="109.1875"/>
    <s v="film &amp; video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4209.7799999999988"/>
    <n v="59.249046653144013"/>
    <s v="film &amp; video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35.050000000000182"/>
    <n v="97.904838709677421"/>
    <s v="film &amp; video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520.0400000000009"/>
    <n v="70.000169491525426"/>
    <s v="film &amp; video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485"/>
    <n v="72.865168539325836"/>
    <s v="film &amp; video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8758"/>
    <n v="146.34782608695653"/>
    <s v="film &amp; video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235"/>
    <n v="67.909090909090907"/>
    <s v="film &amp; video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01.5199999999968"/>
    <n v="169.85083076923075"/>
    <s v="film &amp; video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608.59000000000015"/>
    <n v="58.413339694656486"/>
    <s v="film &amp; video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698"/>
    <n v="119.99298245614035"/>
    <s v="film &amp; video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3375"/>
    <n v="99.860335195530723"/>
    <s v="film &amp; video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7028.880000000001"/>
    <n v="90.579148936170213"/>
    <s v="film &amp; video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4636.1999999999971"/>
    <n v="117.77361477572559"/>
    <s v="film &amp; video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00"/>
    <n v="86.554621848739501"/>
    <s v="film &amp; video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747.18000000000029"/>
    <n v="71.899281437125751"/>
    <s v="film &amp; video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3690"/>
    <n v="129.81900452488688"/>
    <s v="film &amp; video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9296"/>
    <n v="44.912863070539416"/>
    <s v="film &amp; video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656"/>
    <n v="40.755244755244753"/>
    <s v="film &amp; video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5035.18"/>
    <n v="103.52394779771615"/>
    <s v="film &amp; video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38"/>
    <n v="125.44827586206897"/>
    <s v="film &amp; video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5690"/>
    <n v="246.60606060606059"/>
    <s v="film &amp; video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01.93000000000029"/>
    <n v="79.401340206185566"/>
    <s v="film &amp; video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1100"/>
    <n v="86.138613861386133"/>
    <s v="film &amp; video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544"/>
    <n v="193.04868913857678"/>
    <s v="film &amp; video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175"/>
    <n v="84.023178807947019"/>
    <s v="film &amp; video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65"/>
    <n v="139.82758620689654"/>
    <s v="film &amp; video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3876.9499999999971"/>
    <n v="109.82189265536722"/>
    <s v="film &amp; video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2335"/>
    <n v="139.53488372093022"/>
    <s v="film &amp; video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19"/>
    <n v="347.84615384615387"/>
    <s v="film &amp; video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711.30000000000018"/>
    <n v="68.24159292035398"/>
    <s v="film &amp; video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596"/>
    <n v="239.93846153846152"/>
    <s v="film &amp; video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500"/>
    <n v="287.31343283582089"/>
    <s v="film &amp; video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35.01000000000022"/>
    <n v="86.84882352941176"/>
    <s v="film &amp; video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514"/>
    <n v="81.84905660377359"/>
    <s v="film &amp; video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660.11999999999989"/>
    <n v="42.874970059880241"/>
    <s v="film &amp; video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5505"/>
    <n v="709.41860465116281"/>
    <s v="film &amp; video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21253"/>
    <n v="161.25517890772127"/>
    <s v="film &amp; video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76"/>
    <n v="41.777777777777779"/>
    <s v="film &amp; video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500"/>
    <n v="89.887640449438209"/>
    <s v="film &amp; video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839"/>
    <n v="45.051724137931032"/>
    <s v="film &amp; video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00"/>
    <n v="42.857142857142854"/>
    <s v="film &amp; video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46"/>
    <n v="54.083333333333336"/>
    <s v="film &amp; video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728"/>
    <n v="103.21804511278195"/>
    <s v="film &amp; video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353"/>
    <n v="40.397590361445786"/>
    <s v="film &amp; video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2412"/>
    <n v="116.85906040268456"/>
    <s v="film &amp; video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660"/>
    <n v="115.51020408163265"/>
    <s v="film &amp; video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182.5"/>
    <n v="104.31274900398407"/>
    <s v="film &amp; video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935"/>
    <n v="69.772727272727266"/>
    <s v="film &amp; video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066"/>
    <n v="43.020833333333336"/>
    <s v="film &amp; video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2421"/>
    <n v="58.540469973890339"/>
    <s v="film &amp; video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495.5"/>
    <n v="111.79535864978902"/>
    <s v="film &amp; video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0769230769234"/>
    <s v="film &amp; video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3316"/>
    <n v="144.69039145907473"/>
    <s v="film &amp; video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308"/>
    <n v="88.845070422535215"/>
    <s v="film &amp; video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55444.119999999995"/>
    <n v="81.75107284768211"/>
    <s v="film &amp; video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28571428571431"/>
    <s v="film &amp; video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22"/>
    <n v="104.25906735751295"/>
    <s v="film &amp; video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67"/>
    <n v="90.616504854368927"/>
    <s v="film &amp; video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5223"/>
    <n v="157.33048433048432"/>
    <s v="film &amp; video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559"/>
    <n v="105.18"/>
    <s v="film &amp; video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04.45000000000073"/>
    <n v="58.719836956521746"/>
    <s v="film &amp; video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00"/>
    <n v="81.632653061224488"/>
    <s v="film &amp; video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485.35000000000036"/>
    <n v="56.460043668122275"/>
    <s v="film &amp; video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887"/>
    <n v="140.1044776119403"/>
    <s v="film &amp; video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361"/>
    <n v="224.85263157894738"/>
    <s v="film &amp; video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230.25"/>
    <n v="181.13306451612902"/>
    <s v="film &amp; video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906"/>
    <n v="711.04109589041093"/>
    <s v="film &amp; video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833"/>
    <n v="65.883720930232556"/>
    <s v="film &amp; video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63"/>
    <n v="75.185714285714283"/>
    <s v="film &amp; video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82"/>
    <n v="133.14391143911439"/>
    <s v="film &amp; video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216"/>
    <n v="55.2"/>
    <s v="film &amp; video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215.73000000000002"/>
    <n v="86.163714285714292"/>
    <s v="film &amp; video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31"/>
    <n v="92.318181818181813"/>
    <s v="film &amp; video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86.260000000000218"/>
    <n v="160.16473684210527"/>
    <s v="film &amp; video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84"/>
    <n v="45.6"/>
    <s v="film &amp; video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283"/>
    <n v="183.28571428571428"/>
    <s v="film &amp; video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315"/>
    <n v="125.78838174273859"/>
    <s v="film &amp; video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671"/>
    <n v="57.654545454545456"/>
    <s v="film &amp; video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51"/>
    <n v="78.660818713450297"/>
    <s v="film &amp; video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528"/>
    <n v="91.480769230769226"/>
    <s v="film &amp; video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30.059999999999945"/>
    <n v="68.09809523809524"/>
    <s v="film &amp; video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202.17000000000007"/>
    <n v="48.086800000000004"/>
    <s v="film &amp; video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6"/>
    <n v="202.42307692307693"/>
    <s v="film &amp; video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42"/>
    <n v="216.75"/>
    <s v="film &amp; video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35"/>
    <n v="110.06849315068493"/>
    <s v="film &amp; video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3285.5"/>
    <n v="4.833333333333333"/>
    <s v="film &amp; video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14699"/>
    <n v="50.166666666666664"/>
    <s v="film &amp; video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39570"/>
    <n v="35.833333333333336"/>
    <s v="film &amp; video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19847"/>
    <n v="11.76923076923077"/>
    <s v="film &amp; video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2796.1"/>
    <n v="40.78"/>
    <s v="film &amp; video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49994"/>
    <n v="3"/>
    <s v="film &amp; video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9867"/>
    <n v="16.625"/>
    <s v="film &amp; video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6500"/>
    <e v="#DIV/0!"/>
    <s v="film &amp; video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11324"/>
    <n v="52"/>
    <s v="film &amp; video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5000"/>
    <e v="#DIV/0!"/>
    <s v="film &amp; video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976"/>
    <n v="4.8"/>
    <s v="film &amp; video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2585"/>
    <n v="51.875"/>
    <s v="film &amp; video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5430"/>
    <n v="71.25"/>
    <s v="film &amp; video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3000"/>
    <e v="#DIV/0!"/>
    <s v="film &amp; video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2375"/>
    <n v="62.5"/>
    <s v="film &amp; video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109997"/>
    <n v="1"/>
    <s v="film &amp; video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000"/>
    <e v="#DIV/0!"/>
    <s v="film &amp; video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7000"/>
    <e v="#DIV/0!"/>
    <s v="film &amp; video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18124"/>
    <n v="170.54545454545453"/>
    <s v="film &amp; video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450"/>
    <e v="#DIV/0!"/>
    <s v="film &amp; video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4995"/>
    <n v="5"/>
    <s v="film &amp; video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400"/>
    <e v="#DIV/0!"/>
    <s v="film &amp; video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10309"/>
    <n v="393.58823529411762"/>
    <s v="film &amp; video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9990"/>
    <n v="5"/>
    <s v="film &amp; video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950"/>
    <n v="50"/>
    <s v="film &amp; video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59998"/>
    <n v="1"/>
    <s v="film &amp; video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9734"/>
    <n v="47.875"/>
    <s v="film &amp; video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29995"/>
    <n v="5"/>
    <s v="film &amp; video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2417.9899999999998"/>
    <n v="20.502500000000001"/>
    <s v="film &amp; video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1955"/>
    <n v="9"/>
    <s v="film &amp; video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49604"/>
    <n v="56.571428571428569"/>
    <s v="film &amp; video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20000"/>
    <e v="#DIV/0!"/>
    <s v="film &amp; video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270"/>
    <n v="40"/>
    <s v="film &amp; video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94849"/>
    <n v="13"/>
    <s v="film &amp; video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9918"/>
    <n v="16.399999999999999"/>
    <s v="film &amp; video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64955"/>
    <n v="22.5"/>
    <s v="film &amp; video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8827"/>
    <n v="20.333333333333332"/>
    <s v="film &amp; video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20000"/>
    <e v="#DIV/0!"/>
    <s v="film &amp; video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9179"/>
    <n v="16.755102040816325"/>
    <s v="film &amp; video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38975"/>
    <n v="25"/>
    <s v="film &amp; video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8475"/>
    <n v="12.5"/>
    <s v="film &amp; video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550"/>
    <e v="#DIV/0!"/>
    <s v="film &amp; video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00000"/>
    <e v="#DIV/0!"/>
    <s v="film &amp; video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53750"/>
    <n v="113.63636363636364"/>
    <s v="film &amp; video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1009"/>
    <n v="1"/>
    <s v="film &amp; video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374"/>
    <n v="17.25"/>
    <s v="film &amp; video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9924"/>
    <n v="15.2"/>
    <s v="film &amp; video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15685"/>
    <n v="110.64102564102564"/>
    <s v="film &amp; video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7500"/>
    <e v="#DIV/0!"/>
    <s v="film &amp; video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6000"/>
    <e v="#DIV/0!"/>
    <s v="film &amp; video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4949"/>
    <n v="25.5"/>
    <s v="film &amp; video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48459"/>
    <n v="38.476470588235294"/>
    <s v="film &amp; video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659"/>
    <n v="28.2"/>
    <s v="film &amp; video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29139"/>
    <n v="61.5"/>
    <s v="film &amp; video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3299"/>
    <n v="1"/>
    <s v="film &amp; video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2000"/>
    <e v="#DIV/0!"/>
    <s v="film &amp; video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215093.41"/>
    <n v="39.569274193548388"/>
    <s v="film &amp; video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500"/>
    <e v="#DIV/0!"/>
    <s v="film &amp; video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0000"/>
    <e v="#DIV/0!"/>
    <s v="film &amp; video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10116"/>
    <n v="88.8"/>
    <s v="film &amp; video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32236"/>
    <n v="55.457142857142856"/>
    <s v="film &amp; video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28170"/>
    <n v="87.142857142857139"/>
    <s v="film &amp; video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9990"/>
    <n v="10"/>
    <s v="film &amp; video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7470"/>
    <n v="51.224489795918366"/>
    <s v="film &amp; video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79851"/>
    <n v="13.545454545454545"/>
    <s v="film &amp; video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29640.989999999998"/>
    <n v="66.520080000000007"/>
    <s v="film &amp; video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549950"/>
    <n v="50"/>
    <s v="film &amp; video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50000"/>
    <e v="#DIV/0!"/>
    <s v="film &amp; video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2000"/>
    <e v="#DIV/0!"/>
    <s v="film &amp; video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74782"/>
    <n v="71.666666666666671"/>
    <s v="film &amp; video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000"/>
    <e v="#DIV/0!"/>
    <s v="film &amp; video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0000"/>
    <e v="#DIV/0!"/>
    <s v="film &amp; video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0000000"/>
    <e v="#DIV/0!"/>
    <s v="film &amp; video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30000"/>
    <e v="#DIV/0!"/>
    <s v="film &amp; video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19969"/>
    <n v="10.333333333333334"/>
    <s v="film &amp; video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7000"/>
    <e v="#DIV/0!"/>
    <s v="film &amp; video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59999"/>
    <n v="1"/>
    <s v="film &amp; video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4450"/>
    <n v="10"/>
    <s v="film &amp; video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62114"/>
    <n v="136.09090909090909"/>
    <s v="film &amp; video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18090"/>
    <n v="73.461538461538467"/>
    <s v="film &amp; video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6285"/>
    <n v="53.75"/>
    <s v="film &amp; video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0000"/>
    <e v="#DIV/0!"/>
    <s v="film &amp; video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19770"/>
    <n v="57.5"/>
    <s v="film &amp; video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6386"/>
    <n v="12.666666666666666"/>
    <s v="film &amp; video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24165"/>
    <n v="67"/>
    <s v="film &amp; video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11948"/>
    <n v="3.7142857142857144"/>
    <s v="film &amp; video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199750"/>
    <n v="250"/>
    <s v="film &amp; video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19360"/>
    <n v="64"/>
    <s v="film &amp; video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49600"/>
    <n v="133.33333333333334"/>
    <s v="film &amp; video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4990"/>
    <n v="10"/>
    <s v="film &amp; video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4000"/>
    <e v="#DIV/0!"/>
    <s v="film &amp; video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4850"/>
    <n v="30"/>
    <s v="film &amp; video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7989"/>
    <n v="5.5"/>
    <s v="film &amp; video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43038"/>
    <n v="102.38235294117646"/>
    <s v="film &amp; video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1450"/>
    <n v="16.666666666666668"/>
    <s v="film &amp; video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72349"/>
    <n v="725.02941176470586"/>
    <s v="film &amp; video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5000"/>
    <e v="#DIV/0!"/>
    <s v="film &amp; video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14795"/>
    <n v="68.333333333333329"/>
    <s v="film &amp; video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7175"/>
    <e v="#DIV/0!"/>
    <s v="film &amp; video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9255"/>
    <n v="39.228571428571428"/>
    <s v="film &amp; video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5"/>
    <n v="150.14705882352942"/>
    <s v="theater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32"/>
    <n v="93.428571428571431"/>
    <s v="theater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440"/>
    <n v="110.96774193548387"/>
    <s v="theater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030"/>
    <n v="71.785714285714292"/>
    <s v="theater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303.55000000000018"/>
    <n v="29.258076923076924"/>
    <s v="theater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s v="theater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210"/>
    <n v="74.347826086956516"/>
    <s v="theater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5"/>
    <n v="63.829113924050631"/>
    <s v="theater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80"/>
    <n v="44.333333333333336"/>
    <s v="theater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365"/>
    <n v="86.944444444444443"/>
    <s v="theater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265"/>
    <n v="126.55172413793103"/>
    <s v="theater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225806451613"/>
    <s v="theater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2325"/>
    <n v="71.242774566473983"/>
    <s v="theater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4"/>
    <n v="117.88235294117646"/>
    <s v="theater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00"/>
    <n v="327.08333333333331"/>
    <s v="theater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50"/>
    <n v="34.745762711864408"/>
    <s v="theater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602.5"/>
    <n v="100.06410256410257"/>
    <s v="theater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410"/>
    <n v="40.847457627118644"/>
    <s v="theater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10121"/>
    <n v="252.01666666666668"/>
    <s v="theater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3.2200000000000273"/>
    <n v="25.161000000000001"/>
    <s v="theater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14999"/>
    <n v="1"/>
    <s v="technology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4475"/>
    <n v="25"/>
    <s v="technology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249999"/>
    <n v="1"/>
    <s v="technology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21930"/>
    <n v="35"/>
    <s v="technology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494"/>
    <n v="3"/>
    <s v="technology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36308"/>
    <n v="402.70588235294116"/>
    <s v="technology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59948"/>
    <n v="26"/>
    <s v="technology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7500"/>
    <e v="#DIV/0!"/>
    <s v="technology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9991"/>
    <n v="9"/>
    <s v="technology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2432"/>
    <n v="8.5"/>
    <s v="technology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4965"/>
    <n v="8.75"/>
    <s v="technology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71219"/>
    <n v="135.03571428571428"/>
    <s v="technology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45000"/>
    <e v="#DIV/0!"/>
    <s v="technology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24877"/>
    <n v="20.5"/>
    <s v="technology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2454"/>
    <n v="64.36363636363636"/>
    <s v="technology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7500"/>
    <e v="#DIV/0!"/>
    <s v="technology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7800"/>
    <n v="200"/>
    <s v="technology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148634"/>
    <n v="68.3"/>
    <s v="technology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750"/>
    <e v="#DIV/0!"/>
    <s v="technology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239950"/>
    <n v="50"/>
    <s v="technology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99988"/>
    <n v="4"/>
    <s v="technology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14945"/>
    <n v="27.5"/>
    <s v="technology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50000"/>
    <e v="#DIV/0!"/>
    <s v="technology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74932"/>
    <n v="34"/>
    <s v="technology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17999"/>
    <n v="1"/>
    <s v="technology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25000"/>
    <e v="#DIV/0!"/>
    <s v="technology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4999"/>
    <n v="1"/>
    <s v="technology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0000"/>
    <e v="#DIV/0!"/>
    <s v="technology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24255"/>
    <n v="49"/>
    <s v="technology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2480"/>
    <n v="20"/>
    <s v="technology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84858"/>
    <n v="142"/>
    <s v="technology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24894"/>
    <n v="53"/>
    <s v="technology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2500"/>
    <e v="#DIV/0!"/>
    <s v="technology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88542"/>
    <n v="38.444444444444443"/>
    <s v="technology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11100"/>
    <n v="20"/>
    <s v="technology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59741"/>
    <n v="64.75"/>
    <s v="technology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79999"/>
    <n v="1"/>
    <s v="technology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4990"/>
    <n v="10"/>
    <s v="technology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124986"/>
    <n v="2"/>
    <s v="technology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11825"/>
    <n v="35"/>
    <s v="technology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2999"/>
    <n v="1"/>
    <s v="technology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400"/>
    <e v="#DIV/0!"/>
    <s v="technology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00000"/>
    <e v="#DIV/0!"/>
    <s v="technology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8999"/>
    <n v="1"/>
    <s v="technology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990"/>
    <n v="5"/>
    <s v="technology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9000"/>
    <e v="#DIV/0!"/>
    <s v="technology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9944"/>
    <n v="14"/>
    <s v="technology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27275"/>
    <n v="389.28571428571428"/>
    <s v="technology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8699"/>
    <n v="150.5"/>
    <s v="technology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7499"/>
    <n v="1"/>
    <s v="technology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4777"/>
    <n v="24.777777777777779"/>
    <s v="technology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99939"/>
    <n v="30.5"/>
    <s v="technology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7250"/>
    <n v="250"/>
    <s v="technology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385"/>
    <n v="16.428571428571427"/>
    <s v="technology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24974"/>
    <n v="13"/>
    <s v="technology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99574"/>
    <n v="53.25"/>
    <s v="technology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19994"/>
    <n v="3"/>
    <s v="technology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7480"/>
    <n v="10"/>
    <s v="technology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1650"/>
    <n v="121.42857142857143"/>
    <s v="technology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49969"/>
    <n v="15.5"/>
    <s v="technology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4900"/>
    <n v="100"/>
    <s v="technology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9860"/>
    <n v="23.333333333333332"/>
    <s v="technology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70000"/>
    <e v="#DIV/0!"/>
    <s v="technology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14409.98"/>
    <n v="45.386153846153846"/>
    <s v="technology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500"/>
    <e v="#DIV/0!"/>
    <s v="technology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4869"/>
    <n v="16.375"/>
    <s v="technology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4990"/>
    <n v="10"/>
    <s v="technology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250"/>
    <e v="#DIV/0!"/>
    <s v="technology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148539"/>
    <n v="292.2"/>
    <s v="technology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775"/>
    <n v="5"/>
    <s v="technology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3803"/>
    <e v="#DIV/0!"/>
    <s v="technology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80000"/>
    <e v="#DIV/0!"/>
    <s v="technology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0000"/>
    <e v="#DIV/0!"/>
    <s v="technology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47182"/>
    <n v="105.93388429752066"/>
    <s v="technology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0000"/>
    <e v="#DIV/0!"/>
    <s v="technology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515"/>
    <e v="#DIV/0!"/>
    <s v="technology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5000"/>
    <e v="#DIV/0!"/>
    <s v="technology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1940"/>
    <n v="20"/>
    <s v="technology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400"/>
    <e v="#DIV/0!"/>
    <s v="technology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2499999"/>
    <n v="1"/>
    <s v="technology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29700"/>
    <n v="300"/>
    <s v="technology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24739"/>
    <n v="87"/>
    <s v="technology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5659"/>
    <n v="37.888888888888886"/>
    <s v="technology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75000"/>
    <e v="#DIV/0!"/>
    <s v="technology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5000"/>
    <e v="#DIV/0!"/>
    <s v="technology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25000"/>
    <e v="#DIV/0!"/>
    <s v="technology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20655"/>
    <n v="111.41025641025641"/>
    <s v="technology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449910"/>
    <n v="90"/>
    <s v="technology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5000"/>
    <e v="#DIV/0!"/>
    <s v="technology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199650"/>
    <n v="116.66666666666667"/>
    <s v="technology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11989"/>
    <n v="10"/>
    <s v="technology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49310"/>
    <n v="76.666666666666671"/>
    <s v="technology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20000"/>
    <e v="#DIV/0!"/>
    <s v="technology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8755"/>
    <n v="49.8"/>
    <s v="technology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4999"/>
    <n v="1"/>
    <s v="technology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24998"/>
    <n v="2"/>
    <s v="technology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1996"/>
    <n v="4"/>
    <s v="technology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00000"/>
    <e v="#DIV/0!"/>
    <s v="technology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-199982"/>
    <n v="3"/>
    <s v="technology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999999"/>
    <n v="1"/>
    <s v="technology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31"/>
    <n v="50.5"/>
    <s v="technology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7665"/>
    <n v="151.31746031746033"/>
    <s v="technology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272097"/>
    <n v="134.3592456301748"/>
    <s v="technology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452"/>
    <n v="174.02631578947367"/>
    <s v="technology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50029.479999999996"/>
    <n v="73.486268364348675"/>
    <s v="technology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574"/>
    <n v="23.518987341772153"/>
    <s v="technology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255.01"/>
    <n v="39.074444444444445"/>
    <s v="technology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41"/>
    <n v="125.94117647058823"/>
    <s v="technology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9388"/>
    <n v="1644"/>
    <s v="technology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999"/>
    <n v="42.670731707317074"/>
    <s v="technology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86"/>
    <n v="35.125"/>
    <s v="technology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32"/>
    <n v="239.35238095238094"/>
    <s v="technology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4"/>
    <n v="107.64285714285714"/>
    <s v="technology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31084.5"/>
    <n v="95.830623306233065"/>
    <s v="technology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0075"/>
    <n v="31.663376110562684"/>
    <s v="technology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3751"/>
    <n v="42.886861313868614"/>
    <s v="technology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678"/>
    <n v="122.73563218390805"/>
    <s v="technology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3855"/>
    <n v="190.45454545454547"/>
    <s v="technology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289"/>
    <n v="109.33695652173913"/>
    <s v="technology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7"/>
    <n v="143.66666666666666"/>
    <s v="technology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48471"/>
    <n v="84.944444444444443"/>
    <s v="technology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9905"/>
    <n v="10.555555555555555"/>
    <s v="technology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38844"/>
    <n v="39"/>
    <s v="technology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199300"/>
    <n v="100"/>
    <s v="technology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11096"/>
    <n v="31.172413793103448"/>
    <s v="technology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8136"/>
    <n v="155.33333333333334"/>
    <s v="technology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199992"/>
    <n v="2"/>
    <s v="technology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44990"/>
    <n v="178.92857142857142"/>
    <s v="technology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14316"/>
    <n v="27.36"/>
    <s v="technology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156985"/>
    <n v="1536.25"/>
    <s v="technology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63651"/>
    <n v="84.99677419354839"/>
    <s v="technology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18172"/>
    <n v="788.5333333333333"/>
    <s v="technology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39186"/>
    <n v="50.29767441860465"/>
    <s v="technology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99795"/>
    <n v="68.333333333333329"/>
    <s v="technology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49985"/>
    <n v="7.5"/>
    <s v="technology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5109"/>
    <n v="34.269230769230766"/>
    <s v="technology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98529"/>
    <n v="61.291666666666664"/>
    <s v="technology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37208"/>
    <n v="133.25"/>
    <s v="technology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27892"/>
    <n v="65.17647058823529"/>
    <s v="technology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48173"/>
    <n v="93.90425531914893"/>
    <s v="technology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55566"/>
    <n v="150.65116279069767"/>
    <s v="technology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2499"/>
    <n v="1"/>
    <s v="technology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49947"/>
    <n v="13.25"/>
    <s v="technology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34702"/>
    <n v="99.333333333333329"/>
    <s v="technology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296052"/>
    <n v="177.39259259259259"/>
    <s v="technology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1447"/>
    <n v="55.3"/>
    <s v="technology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500000"/>
    <e v="#DIV/0!"/>
    <s v="technology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96450"/>
    <n v="591.66666666666663"/>
    <s v="technology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5402"/>
    <n v="405.5"/>
    <s v="technology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84702.5"/>
    <n v="343.14732142857144"/>
    <s v="technology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17532"/>
    <n v="72.588235294117652"/>
    <s v="technology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49740"/>
    <n v="26"/>
    <s v="technology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18694"/>
    <n v="6.4975124378109452"/>
    <s v="technology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64662"/>
    <n v="119.38513513513513"/>
    <s v="technology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149410"/>
    <n v="84.285714285714292"/>
    <s v="technology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59364"/>
    <n v="90.857142857142861"/>
    <s v="technology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174999"/>
    <n v="1"/>
    <s v="technology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2681"/>
    <n v="20.342105263157894"/>
    <s v="technology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84610"/>
    <n v="530.68965517241384"/>
    <s v="technology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22851.259999999995"/>
    <n v="120.39184269662923"/>
    <s v="technology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14597"/>
    <n v="13"/>
    <s v="technology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16882"/>
    <n v="291.33333333333331"/>
    <s v="technology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10377.99"/>
    <n v="124.9191891891892"/>
    <s v="technology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14163"/>
    <n v="119.57142857142857"/>
    <s v="technology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54519"/>
    <n v="120.25"/>
    <s v="technology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99023"/>
    <n v="195.4"/>
    <s v="technology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00000"/>
    <e v="#DIV/0!"/>
    <s v="technology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14329.400000000001"/>
    <n v="117.69868421052631"/>
    <s v="technology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31163"/>
    <n v="23.948509485094849"/>
    <s v="technology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14939"/>
    <n v="30.5"/>
    <s v="technology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200"/>
    <e v="#DIV/0!"/>
    <s v="technology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66209"/>
    <n v="99.973372781065095"/>
    <s v="technology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48395"/>
    <n v="26.25"/>
    <s v="technology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24801"/>
    <n v="199"/>
    <s v="technology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12751"/>
    <n v="80.321428571428569"/>
    <s v="technology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26111"/>
    <n v="115.75"/>
    <s v="technology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6285"/>
    <n v="44.6875"/>
    <s v="technology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99695"/>
    <n v="76.25"/>
    <s v="technology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11910"/>
    <n v="22.5"/>
    <s v="technology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14806"/>
    <n v="19.399999999999999"/>
    <s v="technology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835"/>
    <n v="66.707317073170728"/>
    <s v="publishing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813"/>
    <n v="84.142857142857139"/>
    <s v="publishing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8006"/>
    <n v="215.72549019607843"/>
    <s v="publishing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469"/>
    <n v="54.69"/>
    <s v="publishing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83.01000000000022"/>
    <n v="51.62944055944056"/>
    <s v="publishing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70"/>
    <n v="143.35714285714286"/>
    <s v="publishing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35"/>
    <n v="72.428571428571431"/>
    <s v="publishing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943"/>
    <n v="36.530201342281877"/>
    <s v="publishing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417.44999999999982"/>
    <n v="60.903461538461535"/>
    <s v="publishing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226"/>
    <n v="43.55"/>
    <s v="publishing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6438"/>
    <n v="99.766037735849054"/>
    <s v="publishing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300"/>
    <n v="88.732394366197184"/>
    <s v="publishing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4"/>
    <n v="4.9230769230769234"/>
    <s v="publishing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512"/>
    <n v="17.822485207100591"/>
    <s v="publishing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2170"/>
    <n v="187.19298245614036"/>
    <s v="publishing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6771"/>
    <n v="234.80786026200875"/>
    <s v="publishing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7745"/>
    <n v="105.04629629629629"/>
    <s v="publishing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120"/>
    <n v="56.666666666666664"/>
    <s v="publishing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1"/>
    <n v="39.048780487804876"/>
    <s v="publishing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3500"/>
    <n v="68.345323741007192"/>
    <s v="publishing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222"/>
    <n v="169.57894736842104"/>
    <s v="publishing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93.79999999999927"/>
    <n v="141.42340425531913"/>
    <s v="publishing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50"/>
    <n v="67.391304347826093"/>
    <s v="publishing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264"/>
    <n v="54.266666666666666"/>
    <s v="publishing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16"/>
    <n v="82.516129032258064"/>
    <s v="publishing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56"/>
    <n v="53.729729729729726"/>
    <s v="publishing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31"/>
    <n v="34.206185567010309"/>
    <s v="publishing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3"/>
    <n v="127.32727272727273"/>
    <s v="publishing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5"/>
    <n v="45.56818181818182"/>
    <s v="publishing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56"/>
    <n v="95.963636363636368"/>
    <s v="publishing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15"/>
    <n v="77.271186440677965"/>
    <s v="publishing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555"/>
    <n v="57.338709677419352"/>
    <s v="publishing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85"/>
    <n v="53.19047619047619"/>
    <s v="publishing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2800"/>
    <n v="492.30769230769232"/>
    <s v="publishing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75"/>
    <n v="42.346938775510203"/>
    <s v="publishing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47.690000000000055"/>
    <n v="37.466029411764708"/>
    <s v="publishing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24"/>
    <n v="37.454545454545453"/>
    <s v="publishing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345"/>
    <n v="33.055555555555557"/>
    <s v="publishing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50"/>
    <n v="134.21052631578948"/>
    <s v="publishing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96"/>
    <n v="51.474747474747474"/>
    <s v="publishing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2200"/>
    <e v="#DIV/0!"/>
    <s v="publishing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4765"/>
    <n v="39.166666666666664"/>
    <s v="publishing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3500"/>
    <e v="#DIV/0!"/>
    <s v="publishing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4285"/>
    <n v="5"/>
    <s v="publishing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5000"/>
    <e v="#DIV/0!"/>
    <s v="publishing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4479"/>
    <n v="57.295454545454547"/>
    <s v="publishing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4000"/>
    <e v="#DIV/0!"/>
    <s v="publishing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4823"/>
    <n v="59"/>
    <s v="publishing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2500"/>
    <e v="#DIV/0!"/>
    <s v="publishing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2344"/>
    <n v="31.846153846153847"/>
    <s v="publishing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7500"/>
    <e v="#DIV/0!"/>
    <s v="publishing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37990"/>
    <n v="10"/>
    <s v="publishing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1450"/>
    <n v="50"/>
    <s v="publishing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3727"/>
    <n v="16"/>
    <s v="publishing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149"/>
    <n v="39"/>
    <s v="publishing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9830"/>
    <n v="34"/>
    <s v="publishing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3402"/>
    <n v="63.122807017543863"/>
    <s v="publishing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2979"/>
    <n v="7"/>
    <s v="publishing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498"/>
    <n v="2"/>
    <s v="publishing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14600"/>
    <n v="66.666666666666671"/>
    <s v="publishing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0"/>
    <n v="38.518518518518519"/>
    <s v="music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265.23"/>
    <n v="42.609200000000001"/>
    <s v="music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s v="music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722"/>
    <n v="63.485714285714288"/>
    <s v="music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5"/>
    <n v="102.5"/>
    <s v="music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03.14"/>
    <n v="31.142758620689655"/>
    <s v="music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2140"/>
    <n v="162.27272727272728"/>
    <s v="music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70"/>
    <n v="80.588235294117652"/>
    <s v="music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035.05"/>
    <n v="59.85441176470588"/>
    <s v="music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60"/>
    <n v="132.85714285714286"/>
    <s v="music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4437.4599999999991"/>
    <n v="92.547820512820508"/>
    <s v="music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290"/>
    <n v="60.859375"/>
    <s v="music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1.110000000000127"/>
    <n v="41.851833333333339"/>
    <s v="music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76.429999999999836"/>
    <n v="88.325937499999995"/>
    <s v="music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25"/>
    <n v="158.96226415094338"/>
    <s v="music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650"/>
    <n v="85.054347826086953"/>
    <s v="music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35"/>
    <n v="112.61111111111111"/>
    <s v="music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226"/>
    <n v="45.436619718309856"/>
    <s v="music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521"/>
    <n v="46.218390804597703"/>
    <s v="music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0714285714286"/>
    <s v="music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782"/>
    <n v="40.75"/>
    <s v="music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230.42999999999984"/>
    <n v="43.733921568627444"/>
    <s v="music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80"/>
    <n v="81.066666666666663"/>
    <s v="music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535"/>
    <n v="74.60526315789474"/>
    <s v="music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5555555555554"/>
    <s v="music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50"/>
    <n v="58.333333333333336"/>
    <s v="music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355"/>
    <n v="117.67605633802818"/>
    <s v="music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05"/>
    <n v="73.771929824561397"/>
    <s v="music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116279069767"/>
    <s v="music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51"/>
    <n v="79.82692307692308"/>
    <s v="music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75"/>
    <n v="58.333333333333336"/>
    <s v="music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0"/>
    <n v="86.666666666666671"/>
    <s v="music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311"/>
    <n v="27.606060606060606"/>
    <s v="music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899.94"/>
    <n v="24.999375000000001"/>
    <s v="music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273"/>
    <n v="45.464285714285715"/>
    <s v="music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80"/>
    <n v="99.534883720930239"/>
    <s v="music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058.5500000000002"/>
    <n v="39.31"/>
    <s v="music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556.65999999999985"/>
    <n v="89.419999999999987"/>
    <s v="music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95"/>
    <n v="28.684210526315791"/>
    <s v="music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35"/>
    <n v="31.071428571428573"/>
    <s v="music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681"/>
    <n v="70.55263157894737"/>
    <s v="music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2820512820514"/>
    <s v="music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575"/>
    <n v="51.811594202898547"/>
    <s v="music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636"/>
    <n v="43.515151515151516"/>
    <s v="music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550.09999999999991"/>
    <n v="39.816666666666663"/>
    <s v="music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54"/>
    <n v="126.8080808080808"/>
    <s v="music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80"/>
    <n v="113.87755102040816"/>
    <s v="music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"/>
    <n v="28.181818181818183"/>
    <s v="music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91"/>
    <n v="36.60526315789474"/>
    <s v="music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0"/>
    <n v="32.5"/>
    <s v="music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41"/>
    <n v="60.65625"/>
    <s v="music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000"/>
    <n v="175"/>
    <s v="music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91.059999999999491"/>
    <n v="97.993896103896105"/>
    <s v="music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0"/>
    <n v="148.78048780487805"/>
    <s v="music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706"/>
    <n v="96.08"/>
    <s v="music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345"/>
    <n v="58.625"/>
    <s v="music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46.520000000000437"/>
    <n v="109.70695652173914"/>
    <s v="music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545"/>
    <n v="49.112903225806448"/>
    <s v="music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908"/>
    <n v="47.672131147540981"/>
    <s v="music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830.82999999999993"/>
    <n v="60.737812499999997"/>
    <s v="music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2041.6599999999999"/>
    <n v="63.37715789473684"/>
    <s v="music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66"/>
    <n v="53.893617021276597"/>
    <s v="music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8"/>
    <n v="66.871794871794876"/>
    <s v="music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5014"/>
    <n v="63.102362204724407"/>
    <s v="music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824"/>
    <n v="36.628930817610062"/>
    <s v="music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019.0100000000002"/>
    <n v="34.005706214689269"/>
    <s v="music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242.01"/>
    <n v="28.553404255319148"/>
    <s v="music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s v="music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s v="music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796"/>
    <n v="41.704347826086959"/>
    <s v="music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207"/>
    <n v="46.669172932330824"/>
    <s v="music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609"/>
    <n v="37.271428571428572"/>
    <s v="music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74"/>
    <n v="59.258064516129032"/>
    <s v="music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s v="music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5065.3000000000029"/>
    <n v="65.8623246492986"/>
    <s v="music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50"/>
    <n v="31.914893617021278"/>
    <s v="music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95"/>
    <n v="19.464285714285715"/>
    <s v="music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s v="music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528.06999999999994"/>
    <n v="22.737763157894737"/>
    <s v="music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87"/>
    <n v="42.724489795918366"/>
    <s v="music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11460"/>
    <n v="52.916666666666664"/>
    <s v="music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4399"/>
    <n v="50.5"/>
    <s v="music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49830"/>
    <n v="42.5"/>
    <s v="music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1910"/>
    <n v="18"/>
    <s v="music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3800"/>
    <n v="34.177215189873415"/>
    <s v="music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2155"/>
    <n v="22.5"/>
    <s v="music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2860"/>
    <n v="58.18181818181818"/>
    <s v="music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3799"/>
    <n v="109.18181818181819"/>
    <s v="music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44950"/>
    <n v="50"/>
    <s v="music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7760"/>
    <n v="346.66666666666669"/>
    <s v="music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19938"/>
    <n v="12.4"/>
    <s v="music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5675"/>
    <n v="27.083333333333332"/>
    <s v="music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7935"/>
    <n v="32.5"/>
    <s v="music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3455"/>
    <n v="9"/>
    <s v="music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2270"/>
    <n v="34.761904761904759"/>
    <s v="music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5000"/>
    <e v="#DIV/0!"/>
    <s v="music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1866"/>
    <n v="28.577777777777779"/>
    <s v="music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649"/>
    <n v="46.586206896551722"/>
    <s v="music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4935"/>
    <n v="32.5"/>
    <s v="music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1456"/>
    <n v="21.466666666666665"/>
    <s v="music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3667"/>
    <n v="14.125"/>
    <s v="music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3720"/>
    <n v="30"/>
    <s v="music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1198"/>
    <n v="21.571428571428573"/>
    <s v="music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2999"/>
    <n v="83.375"/>
    <s v="music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1980"/>
    <n v="10"/>
    <s v="music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250"/>
    <n v="35.714285714285715"/>
    <s v="music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295"/>
    <n v="29.285714285714285"/>
    <s v="music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000"/>
    <e v="#DIV/0!"/>
    <s v="music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928"/>
    <n v="18"/>
    <s v="music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22639.68"/>
    <n v="73.760000000000005"/>
    <s v="music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2875"/>
    <n v="31.25"/>
    <s v="music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7740"/>
    <n v="28.888888888888889"/>
    <s v="music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3555"/>
    <n v="143.8235294117647"/>
    <s v="music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1800"/>
    <n v="40"/>
    <s v="music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12166"/>
    <n v="147.81132075471697"/>
    <s v="music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7805"/>
    <n v="27.857142857142858"/>
    <s v="music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4800"/>
    <n v="44.444444444444443"/>
    <s v="music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3000"/>
    <e v="#DIV/0!"/>
    <s v="music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2430"/>
    <n v="35"/>
    <s v="music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470"/>
    <n v="35"/>
    <s v="music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4979"/>
    <n v="10.5"/>
    <s v="music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6500"/>
    <e v="#DIV/0!"/>
    <s v="music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29910"/>
    <n v="30"/>
    <s v="music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4840"/>
    <n v="40"/>
    <s v="music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49849"/>
    <n v="50.333333333333336"/>
    <s v="music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6304"/>
    <n v="32.666666666666664"/>
    <s v="music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5000"/>
    <e v="#DIV/0!"/>
    <s v="music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2900"/>
    <e v="#DIV/0!"/>
    <s v="music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2500"/>
    <e v="#DIV/0!"/>
    <s v="music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15480"/>
    <n v="65"/>
    <s v="music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427"/>
    <n v="24.6"/>
    <s v="music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00000"/>
    <e v="#DIV/0!"/>
    <s v="music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3470"/>
    <n v="15"/>
    <s v="music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28018"/>
    <n v="82.583333333333329"/>
    <s v="music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500"/>
    <e v="#DIV/0!"/>
    <s v="music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6125"/>
    <n v="41.666666666666664"/>
    <s v="music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3300"/>
    <e v="#DIV/0!"/>
    <s v="music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4970"/>
    <n v="30"/>
    <s v="music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3704"/>
    <n v="19.600000000000001"/>
    <s v="music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19900"/>
    <n v="100"/>
    <s v="music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5500"/>
    <e v="#DIV/0!"/>
    <s v="music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10365"/>
    <n v="231.75"/>
    <s v="music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21320"/>
    <n v="189.33333333333334"/>
    <s v="music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14670"/>
    <n v="55"/>
    <s v="music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2673"/>
    <n v="21.8"/>
    <s v="music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5840"/>
    <n v="32"/>
    <s v="music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7000"/>
    <e v="#DIV/0!"/>
    <s v="music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20000"/>
    <e v="#DIV/0!"/>
    <s v="music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12925"/>
    <n v="56.25"/>
    <s v="music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500"/>
    <e v="#DIV/0!"/>
    <s v="music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555"/>
    <n v="69"/>
    <s v="music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1869"/>
    <n v="18.714285714285715"/>
    <s v="music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8119"/>
    <n v="46.033333333333331"/>
    <s v="music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1880"/>
    <n v="60"/>
    <s v="music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3480"/>
    <n v="50.666666666666664"/>
    <s v="music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3450"/>
    <n v="25"/>
    <s v="music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400"/>
    <e v="#DIV/0!"/>
    <s v="music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3460"/>
    <n v="20"/>
    <s v="music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6975"/>
    <n v="25"/>
    <s v="music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2710"/>
    <n v="20"/>
    <s v="music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7456"/>
    <n v="110.28571428571429"/>
    <s v="technology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48839"/>
    <n v="37.451612903225808"/>
    <s v="technology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6832"/>
    <n v="41.75"/>
    <s v="technology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2711"/>
    <n v="24.083333333333332"/>
    <s v="technology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43337"/>
    <n v="69.40625"/>
    <s v="technology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97516"/>
    <n v="155.25"/>
    <s v="technology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14714"/>
    <n v="57.2"/>
    <s v="technology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850"/>
    <e v="#DIV/0!"/>
    <s v="technology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3520"/>
    <n v="60"/>
    <s v="technology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19727"/>
    <n v="39"/>
    <s v="technology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3598"/>
    <n v="58.416666666666664"/>
    <s v="technology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30805"/>
    <n v="158.63636363636363"/>
    <s v="technology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29428"/>
    <n v="99.857142857142861"/>
    <s v="technology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14874"/>
    <n v="25.2"/>
    <s v="technology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8489"/>
    <n v="89.191780821917803"/>
    <s v="technology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283016"/>
    <n v="182.6236559139785"/>
    <s v="technology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49139"/>
    <n v="50.647058823529413"/>
    <s v="technology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11767"/>
    <n v="33.285714285714285"/>
    <s v="technology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6896"/>
    <n v="51.823529411764703"/>
    <s v="technology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30570"/>
    <n v="113.62573099415205"/>
    <s v="technology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29995"/>
    <n v="136.46276595744681"/>
    <s v="technology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54921"/>
    <n v="364.35454545454547"/>
    <s v="technology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1788"/>
    <n v="19.243243243243242"/>
    <s v="technology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34623"/>
    <n v="41.888888888888886"/>
    <s v="technology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109121"/>
    <n v="30.310344827586206"/>
    <s v="technology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24702"/>
    <n v="49.666666666666664"/>
    <s v="technology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10224"/>
    <n v="59.2"/>
    <s v="technology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16438"/>
    <n v="43.97530864197531"/>
    <s v="technology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7894"/>
    <n v="26.5"/>
    <s v="technology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16000"/>
    <n v="1272.7272727272727"/>
    <s v="technology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2704"/>
    <n v="164"/>
    <s v="technology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99774"/>
    <n v="45.2"/>
    <s v="technology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13075"/>
    <n v="153.88888888888889"/>
    <s v="technology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19589"/>
    <n v="51.375"/>
    <s v="technology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49720"/>
    <n v="93.333333333333329"/>
    <s v="technology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97393"/>
    <n v="108.625"/>
    <s v="technology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147111"/>
    <n v="160.5"/>
    <s v="technology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1791"/>
    <n v="75.75"/>
    <s v="technology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75616"/>
    <n v="790.83739837398377"/>
    <s v="technology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6013.84"/>
    <n v="301.93916666666667"/>
    <s v="technology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8514"/>
    <n v="47.935483870967744"/>
    <s v="technology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88877"/>
    <n v="2.75"/>
    <s v="technology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17497"/>
    <n v="1"/>
    <s v="technology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73468"/>
    <n v="171.79329608938548"/>
    <s v="technology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9894"/>
    <n v="35.333333333333336"/>
    <s v="technology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28112"/>
    <n v="82.086956521739125"/>
    <s v="technology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17450"/>
    <n v="110.8695652173913"/>
    <s v="technology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43390"/>
    <n v="161.21951219512195"/>
    <s v="technology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5000"/>
    <e v="#DIV/0!"/>
    <s v="technology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8323"/>
    <n v="52.40625"/>
    <s v="technology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24974"/>
    <n v="13"/>
    <s v="technology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4788"/>
    <n v="30.285714285714285"/>
    <s v="technology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99533"/>
    <n v="116.75"/>
    <s v="technology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52439"/>
    <n v="89.59693877551021"/>
    <s v="technology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195331"/>
    <n v="424.45454545454544"/>
    <s v="technology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9274"/>
    <n v="80.666666666666671"/>
    <s v="technology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3935"/>
    <n v="13"/>
    <s v="technology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4935"/>
    <n v="8.125"/>
    <s v="technology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24865"/>
    <n v="153.42794759825327"/>
    <s v="technology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138317"/>
    <n v="292.07499999999999"/>
    <s v="technology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874876"/>
    <n v="3304"/>
    <s v="technology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00"/>
    <n v="1300"/>
    <s v="technology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7039"/>
    <n v="134.54545454545453"/>
    <s v="technology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16789"/>
    <n v="214.06666666666666"/>
    <s v="technology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4448"/>
    <n v="216.33684210526314"/>
    <s v="technology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49898"/>
    <n v="932.31055900621118"/>
    <s v="technology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3766"/>
    <n v="29.25"/>
    <s v="technology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16704"/>
    <n v="174.94736842105263"/>
    <s v="technology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93250"/>
    <n v="250"/>
    <s v="technology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43435"/>
    <n v="65"/>
    <s v="technology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115030"/>
    <n v="55"/>
    <s v="technology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19925"/>
    <n v="75"/>
    <s v="technology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071751.05"/>
    <n v="1389.3561935483872"/>
    <s v="technology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16368"/>
    <n v="95.911111111111111"/>
    <s v="technology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6940"/>
    <n v="191.25"/>
    <s v="technology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8760"/>
    <n v="40"/>
    <s v="technology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97158"/>
    <n v="74.78947368421052"/>
    <s v="technology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192803"/>
    <n v="161.11830985915492"/>
    <s v="technology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19379"/>
    <n v="88.714285714285708"/>
    <s v="technology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23700"/>
    <n v="53.25"/>
    <s v="technology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636"/>
    <n v="106.2"/>
    <s v="music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7554.1100000000006"/>
    <n v="22.079728033472804"/>
    <s v="music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298"/>
    <n v="31.054054054054053"/>
    <s v="music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743"/>
    <n v="36.206106870229007"/>
    <s v="music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3727.5499999999993"/>
    <n v="388.9762295081967"/>
    <s v="music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6949.820000000007"/>
    <n v="71.848571428571432"/>
    <s v="music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57999999999992724"/>
    <n v="57.381803278688523"/>
    <s v="music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232"/>
    <n v="69.666666666666671"/>
    <s v="music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727"/>
    <n v="45.988235294117644"/>
    <s v="music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76"/>
    <n v="79.262411347517727"/>
    <s v="music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4842"/>
    <n v="43.031446540880502"/>
    <s v="music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40"/>
    <n v="108.48484848484848"/>
    <s v="music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458.84000000000015"/>
    <n v="61.029583333333335"/>
    <s v="music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38"/>
    <n v="50.592592592592595"/>
    <s v="music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500.0900000000001"/>
    <n v="39.157168674698795"/>
    <s v="music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352"/>
    <n v="65.15789473684211"/>
    <s v="music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556.22000000000025"/>
    <n v="23.963127962085309"/>
    <s v="music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1"/>
    <n v="48.61904761904762"/>
    <s v="music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680"/>
    <n v="35.73770491803279"/>
    <s v="music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41"/>
    <n v="21.366666666666667"/>
    <s v="music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84750"/>
    <n v="250"/>
    <s v="journalism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50"/>
    <e v="#DIV/0!"/>
    <s v="journalism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640"/>
    <n v="10"/>
    <s v="journalism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91463"/>
    <n v="29.236301369863014"/>
    <s v="journalism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6994"/>
    <n v="3"/>
    <s v="journalism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9734"/>
    <n v="33.25"/>
    <s v="journalism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3000"/>
    <e v="#DIV/0!"/>
    <s v="journalism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1999"/>
    <n v="1"/>
    <s v="journalism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14788"/>
    <n v="53"/>
    <s v="journalism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2000"/>
    <e v="#DIV/0!"/>
    <s v="journalism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2500"/>
    <e v="#DIV/0!"/>
    <s v="journalism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500"/>
    <e v="#DIV/0!"/>
    <s v="journalism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4336"/>
    <e v="#DIV/0!"/>
    <s v="journalism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1485"/>
    <n v="15"/>
    <s v="journalism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2500"/>
    <e v="#DIV/0!"/>
    <s v="journalism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3500"/>
    <e v="#DIV/0!"/>
    <s v="journalism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0000"/>
    <e v="#DIV/0!"/>
    <s v="journalism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0000"/>
    <e v="#DIV/0!"/>
    <s v="journalism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40000"/>
    <e v="#DIV/0!"/>
    <s v="journalism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100"/>
    <e v="#DIV/0!"/>
    <s v="journalism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4950"/>
    <n v="50"/>
    <s v="journalism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4000"/>
    <e v="#DIV/0!"/>
    <s v="journalism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9"/>
    <n v="47.5"/>
    <s v="journalism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000"/>
    <e v="#DIV/0!"/>
    <s v="journalism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81923"/>
    <n v="65.666666666666671"/>
    <s v="games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2919"/>
    <n v="16.2"/>
    <s v="games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144949"/>
    <n v="34.128378378378379"/>
    <s v="games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370"/>
    <n v="13"/>
    <s v="games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29955"/>
    <n v="11.25"/>
    <s v="games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1350"/>
    <n v="40.476190476190474"/>
    <s v="games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9930"/>
    <n v="35"/>
    <s v="games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00"/>
    <e v="#DIV/0!"/>
    <s v="games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74949"/>
    <n v="12.75"/>
    <s v="games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740"/>
    <n v="10"/>
    <s v="games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50593"/>
    <n v="113.56666666666666"/>
    <s v="games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955"/>
    <n v="15"/>
    <s v="games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27926"/>
    <n v="48.281025641025643"/>
    <s v="games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17656"/>
    <n v="43.976047904191617"/>
    <s v="games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555"/>
    <n v="9"/>
    <s v="games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25322"/>
    <n v="37.666666666666664"/>
    <s v="games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18179"/>
    <n v="18.581632653061224"/>
    <s v="games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67988"/>
    <n v="3"/>
    <s v="games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9944"/>
    <n v="18.666666666666668"/>
    <s v="games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49590"/>
    <n v="410"/>
    <s v="games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550"/>
    <e v="#DIV/0!"/>
    <s v="games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28974"/>
    <n v="114"/>
    <s v="games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17985"/>
    <n v="7.5"/>
    <s v="games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100"/>
    <e v="#DIV/0!"/>
    <s v="games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38617.660000000003"/>
    <n v="43.41727891156463"/>
    <s v="games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13826"/>
    <n v="23.959183673469386"/>
    <s v="games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12994"/>
    <n v="5"/>
    <s v="games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175"/>
    <n v="12.5"/>
    <s v="games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1979"/>
    <n v="3"/>
    <s v="games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257.75"/>
    <n v="10.5625"/>
    <s v="games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14705.99"/>
    <n v="122.00037037037038"/>
    <s v="games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474826"/>
    <n v="267.80851063829789"/>
    <s v="games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9848"/>
    <n v="74.206896551724142"/>
    <s v="games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99953"/>
    <n v="6.7142857142857144"/>
    <s v="games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23197"/>
    <n v="81.954545454545453"/>
    <s v="games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4975"/>
    <n v="25"/>
    <s v="games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3900"/>
    <n v="10"/>
    <s v="games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99959"/>
    <n v="6.833333333333333"/>
    <s v="games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7575"/>
    <n v="17.708333333333332"/>
    <s v="games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14757"/>
    <n v="16.2"/>
    <s v="games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57029"/>
    <n v="80.297297297297291"/>
    <s v="games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898569"/>
    <n v="71.55"/>
    <s v="games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235"/>
    <n v="23.571428571428573"/>
    <s v="games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0000"/>
    <e v="#DIV/0!"/>
    <s v="games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24267.5"/>
    <n v="34.88095238095238"/>
    <s v="games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9955"/>
    <n v="15"/>
    <s v="games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49745"/>
    <n v="23.181818181818183"/>
    <s v="games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2499"/>
    <n v="1"/>
    <s v="games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56727.08"/>
    <n v="100.23371794871794"/>
    <s v="games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995"/>
    <n v="5"/>
    <s v="games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5990"/>
    <n v="3.3333333333333335"/>
    <s v="games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39947"/>
    <n v="13.25"/>
    <s v="games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499821.48"/>
    <n v="17.852"/>
    <s v="games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917"/>
    <n v="10.375"/>
    <s v="games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4391"/>
    <n v="36.333333333333336"/>
    <s v="games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2095"/>
    <n v="5"/>
    <s v="games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25000"/>
    <e v="#DIV/0!"/>
    <s v="games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249971"/>
    <n v="5.8"/>
    <s v="games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3200"/>
    <e v="#DIV/0!"/>
    <s v="games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4989"/>
    <n v="3.6666666666666665"/>
    <s v="games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89575"/>
    <n v="60.714285714285715"/>
    <s v="games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3000"/>
    <e v="#DIV/0!"/>
    <s v="games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1990"/>
    <n v="5"/>
    <s v="games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34415"/>
    <n v="25.434782608695652"/>
    <s v="games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999"/>
    <n v="1"/>
    <s v="games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19979"/>
    <n v="10.5"/>
    <s v="games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4989"/>
    <n v="3.6666666666666665"/>
    <s v="games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40000"/>
    <e v="#DIV/0!"/>
    <s v="games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8562"/>
    <n v="110.61538461538461"/>
    <s v="games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2980"/>
    <n v="20"/>
    <s v="games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24999"/>
    <n v="1"/>
    <s v="games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950"/>
    <n v="50"/>
    <s v="games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3920"/>
    <n v="45"/>
    <s v="games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15125"/>
    <n v="253.2051282051282"/>
    <s v="games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34875"/>
    <n v="31.25"/>
    <s v="games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7995"/>
    <n v="5"/>
    <s v="games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5000"/>
    <e v="#DIV/0!"/>
    <s v="games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500"/>
    <e v="#DIV/0!"/>
    <s v="games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4000"/>
    <e v="#DIV/0!"/>
    <s v="games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44814"/>
    <n v="23.25"/>
    <s v="games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9300"/>
    <e v="#DIV/0!"/>
    <s v="food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79900"/>
    <n v="100"/>
    <s v="food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5470"/>
    <n v="44.166666666666664"/>
    <s v="food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25000"/>
    <e v="#DIV/0!"/>
    <s v="food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14927"/>
    <n v="24.333333333333332"/>
    <s v="food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49925"/>
    <n v="37.5"/>
    <s v="food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2248"/>
    <n v="42"/>
    <s v="food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25000"/>
    <e v="#DIV/0!"/>
    <s v="food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15089"/>
    <n v="60.733333333333334"/>
    <s v="food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7950"/>
    <n v="50"/>
    <s v="food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4675"/>
    <n v="108.33333333333333"/>
    <s v="food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24812"/>
    <n v="23.5"/>
    <s v="food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6500"/>
    <e v="#DIV/0!"/>
    <s v="food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9849"/>
    <n v="50.333333333333336"/>
    <s v="food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7465"/>
    <n v="11.666666666666666"/>
    <s v="food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6750"/>
    <e v="#DIV/0!"/>
    <s v="food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28845"/>
    <n v="60.789473684210527"/>
    <s v="food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8000"/>
    <e v="#DIV/0!"/>
    <s v="food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59965"/>
    <n v="17.5"/>
    <s v="food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5200"/>
    <e v="#DIV/0!"/>
    <s v="food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0000"/>
    <e v="#DIV/0!"/>
    <s v="food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7929.5"/>
    <n v="82.82"/>
    <s v="food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12129"/>
    <n v="358.875"/>
    <s v="food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59021"/>
    <n v="61.1875"/>
    <s v="food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16980"/>
    <n v="340"/>
    <s v="food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9983"/>
    <n v="5.666666666666667"/>
    <s v="food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24900"/>
    <n v="50"/>
    <s v="food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24975"/>
    <n v="25"/>
    <s v="food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9000"/>
    <e v="#DIV/0!"/>
    <s v="food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124970"/>
    <n v="30"/>
    <s v="food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14114"/>
    <n v="46.631578947368418"/>
    <s v="food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19415"/>
    <n v="65"/>
    <s v="food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174990"/>
    <n v="10"/>
    <s v="food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6000"/>
    <e v="#DIV/0!"/>
    <s v="food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74995"/>
    <n v="5"/>
    <s v="food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56800"/>
    <n v="640"/>
    <s v="food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44125"/>
    <n v="69.117647058823536"/>
    <s v="food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49996"/>
    <n v="1.3333333333333333"/>
    <s v="food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958"/>
    <n v="10.5"/>
    <s v="food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2400"/>
    <n v="33.333333333333336"/>
    <s v="food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86"/>
    <n v="61.562666666666665"/>
    <s v="photography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80"/>
    <n v="118.73873873873873"/>
    <s v="photography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505"/>
    <n v="65.081300813008127"/>
    <s v="photography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361"/>
    <n v="130.15714285714284"/>
    <s v="photography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211"/>
    <n v="37.776470588235291"/>
    <s v="photography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00"/>
    <n v="112.79069767441861"/>
    <s v="photography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75"/>
    <n v="51.92307692307692"/>
    <s v="photography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245"/>
    <n v="89.242424242424249"/>
    <s v="photography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90"/>
    <n v="19.333333333333332"/>
    <s v="photography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831"/>
    <n v="79.967032967032964"/>
    <s v="photography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7780"/>
    <n v="56.414565826330531"/>
    <s v="photography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3500"/>
    <n v="79.411764705882348"/>
    <s v="photography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4637"/>
    <n v="76.439453125"/>
    <s v="photography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2994"/>
    <n v="121"/>
    <s v="photography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5621"/>
    <n v="54.616766467065865"/>
    <s v="photography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35"/>
    <n v="299.22222222222223"/>
    <s v="photography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29"/>
    <n v="58.533980582524272"/>
    <s v="photography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46.27000000000044"/>
    <n v="55.371801801801809"/>
    <s v="photography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4811"/>
    <n v="183.80442804428046"/>
    <s v="photography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400"/>
    <n v="165.34653465346534"/>
    <s v="photography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383"/>
    <n v="234.78947368421052"/>
    <s v="photography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12"/>
    <n v="211.48387096774192"/>
    <s v="photography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35"/>
    <n v="32.34375"/>
    <s v="photography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696"/>
    <n v="123.37588652482269"/>
    <s v="photography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5530"/>
    <n v="207.06666666666666"/>
    <s v="photography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60"/>
    <n v="138.2608695652174"/>
    <s v="photography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0863"/>
    <n v="493.81553398058253"/>
    <s v="photography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1"/>
    <n v="168.5"/>
    <s v="photography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726"/>
    <n v="38.867469879518069"/>
    <s v="photography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45"/>
    <n v="61.527777777777779"/>
    <s v="photography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636"/>
    <n v="105.44"/>
    <s v="photography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34304.01"/>
    <n v="71.592003642987251"/>
    <s v="photography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6398"/>
    <n v="91.882882882882882"/>
    <s v="photography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689"/>
    <n v="148.57377049180329"/>
    <s v="photography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6505"/>
    <n v="174.2134831460674"/>
    <s v="photography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9674"/>
    <n v="102.86166007905139"/>
    <s v="photography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565"/>
    <n v="111.17857142857143"/>
    <s v="photography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51.01000000000022"/>
    <n v="23.796213592233013"/>
    <s v="photography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7215"/>
    <n v="81.268115942028984"/>
    <s v="photography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2397"/>
    <n v="116.21465968586388"/>
    <s v="photography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13940"/>
    <n v="58.888888888888886"/>
    <s v="music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2868"/>
    <n v="44"/>
    <s v="music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48063"/>
    <n v="48.424999999999997"/>
    <s v="music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2000"/>
    <e v="#DIV/0!"/>
    <s v="music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3535"/>
    <n v="61.041666666666664"/>
    <s v="music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2725"/>
    <n v="25"/>
    <s v="music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500000"/>
    <e v="#DIV/0!"/>
    <s v="music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5000"/>
    <e v="#DIV/0!"/>
    <s v="music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4960"/>
    <n v="40"/>
    <s v="music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884"/>
    <n v="19.333333333333332"/>
    <s v="music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50000"/>
    <e v="#DIV/0!"/>
    <s v="music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7324"/>
    <n v="35"/>
    <s v="music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2500"/>
    <e v="#DIV/0!"/>
    <s v="music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25000"/>
    <e v="#DIV/0!"/>
    <s v="music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822"/>
    <n v="59.333333333333336"/>
    <s v="music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2500"/>
    <e v="#DIV/0!"/>
    <s v="music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7759"/>
    <n v="30.125"/>
    <s v="music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2463"/>
    <n v="74.617647058823536"/>
    <s v="music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906"/>
    <n v="5"/>
    <s v="music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10309"/>
    <n v="44.5"/>
    <s v="music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76"/>
    <n v="46.133333333333333"/>
    <s v="music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405"/>
    <n v="141.47058823529412"/>
    <s v="music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340"/>
    <n v="75.483870967741936"/>
    <s v="music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775"/>
    <n v="85.5"/>
    <s v="music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291"/>
    <n v="64.254237288135599"/>
    <s v="music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22"/>
    <n v="64.46913580246914"/>
    <s v="music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0046"/>
    <n v="118.2007874015748"/>
    <s v="music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8"/>
    <n v="82.540540540540547"/>
    <s v="music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18"/>
    <n v="34.170212765957444"/>
    <s v="music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3.32"/>
    <n v="42.73322081575246"/>
    <s v="music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623"/>
    <n v="94.489361702127653"/>
    <s v="music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071"/>
    <n v="55.697247706422019"/>
    <s v="music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5389.1299999999974"/>
    <n v="98.030831024930734"/>
    <s v="music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0710"/>
    <n v="92.102272727272734"/>
    <s v="music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3577.560000000001"/>
    <n v="38.175462686567165"/>
    <s v="music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6"/>
    <n v="27.145833333333332"/>
    <s v="music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451"/>
    <n v="50.689189189189186"/>
    <s v="music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25"/>
    <n v="38.942307692307693"/>
    <s v="music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652"/>
    <n v="77.638095238095232"/>
    <s v="music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285"/>
    <n v="43.536585365853661"/>
    <s v="music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432"/>
    <n v="31.823529411764707"/>
    <s v="music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670.17000000000007"/>
    <n v="63.184393939393942"/>
    <s v="music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5"/>
    <n v="190.9"/>
    <s v="music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396"/>
    <n v="140.85534591194968"/>
    <s v="music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2000"/>
    <n v="76.92307692307692"/>
    <s v="music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626"/>
    <n v="99.15533980582525"/>
    <s v="music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472"/>
    <n v="67.881656804733723"/>
    <s v="music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35"/>
    <n v="246.29032258064515"/>
    <s v="music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300"/>
    <n v="189.28571428571428"/>
    <s v="music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40"/>
    <n v="76.666666666666671"/>
    <s v="music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3743.839999999997"/>
    <n v="82.963254817987149"/>
    <s v="music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9321.0999999999985"/>
    <n v="62.522107969151669"/>
    <s v="music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32.63000000000011"/>
    <n v="46.06808823529412"/>
    <s v="music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918.64999999999964"/>
    <n v="38.543946731234868"/>
    <s v="music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3571"/>
    <n v="53.005263157894738"/>
    <s v="music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348.17"/>
    <n v="73.355396825396824"/>
    <s v="music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636.7799999999988"/>
    <n v="127.97523076923076"/>
    <s v="music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750"/>
    <n v="104.72972972972973"/>
    <s v="music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3542"/>
    <n v="67.671532846715323"/>
    <s v="music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110.5"/>
    <n v="95.931818181818187"/>
    <s v="music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20"/>
    <n v="65.161290322580641"/>
    <s v="theater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33"/>
    <n v="32.269841269841272"/>
    <s v="theater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25"/>
    <n v="81.25"/>
    <s v="theater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55"/>
    <n v="24.2"/>
    <s v="theater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8"/>
    <n v="65.868852459016395"/>
    <s v="theater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376"/>
    <n v="36.07692307692308"/>
    <s v="theater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300"/>
    <n v="44.186046511627907"/>
    <s v="theater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371"/>
    <n v="104.07142857142857"/>
    <s v="theater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70"/>
    <n v="35.96153846153846"/>
    <s v="theater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335"/>
    <n v="127.79166666666667"/>
    <s v="theater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10"/>
    <n v="27.727272727272727"/>
    <s v="theater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49"/>
    <n v="39.828125"/>
    <s v="theater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350"/>
    <n v="52.173913043478258"/>
    <s v="theater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905"/>
    <n v="92.037815126050418"/>
    <s v="theater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93"/>
    <n v="63.424242424242422"/>
    <s v="theater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840"/>
    <n v="135.625"/>
    <s v="theater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050"/>
    <n v="168.75"/>
    <s v="theater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55"/>
    <n v="70.862068965517238"/>
    <s v="theater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s v="theater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059.1300000000001"/>
    <n v="42.214166666666671"/>
    <s v="theater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24149"/>
    <n v="152.41346153846155"/>
    <s v="technology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22207"/>
    <n v="90.616279069767444"/>
    <s v="technology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38229"/>
    <n v="201.60393258426967"/>
    <s v="technology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44243"/>
    <n v="127.93333333333334"/>
    <s v="technology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8864"/>
    <n v="29.894736842105264"/>
    <s v="technology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379"/>
    <n v="367.97142857142859"/>
    <s v="technology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16900"/>
    <n v="129.16666666666666"/>
    <s v="technology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169930"/>
    <n v="800.7"/>
    <s v="technology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4572"/>
    <n v="28"/>
    <s v="technology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27554"/>
    <n v="102.01639344262296"/>
    <s v="technology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177972"/>
    <n v="184.36363636363637"/>
    <s v="technology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59596"/>
    <n v="162.91935483870967"/>
    <s v="technology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74999"/>
    <n v="1"/>
    <s v="technology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188533"/>
    <n v="603.52631578947364"/>
    <s v="technology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33870"/>
    <n v="45.407407407407405"/>
    <s v="technology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4924"/>
    <n v="97.333333333333329"/>
    <s v="technology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99497"/>
    <n v="167.66666666666666"/>
    <s v="technology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455981"/>
    <n v="859.85714285714289"/>
    <s v="technology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34894"/>
    <n v="26.5"/>
    <s v="technology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13668"/>
    <n v="30.272727272727273"/>
    <s v="technology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45080"/>
    <n v="54.666666666666664"/>
    <s v="technology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19514"/>
    <n v="60.75"/>
    <s v="technology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98870"/>
    <n v="102.72727272727273"/>
    <s v="technology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46295"/>
    <n v="41.585365853658537"/>
    <s v="technology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73252"/>
    <n v="116.53333333333333"/>
    <s v="technology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49592"/>
    <n v="45.333333333333336"/>
    <s v="technology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27127"/>
    <n v="157.46"/>
    <s v="technology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246583"/>
    <n v="100.5"/>
    <s v="technology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0115"/>
    <e v="#DIV/0!"/>
    <s v="technology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2500"/>
    <e v="#DIV/0!"/>
    <s v="technology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118697"/>
    <n v="51.822463768115945"/>
    <s v="technology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20060"/>
    <n v="308.75"/>
    <s v="technology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15053"/>
    <n v="379.22767857142856"/>
    <s v="technology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25309"/>
    <n v="176.36428571428573"/>
    <s v="technology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29009"/>
    <n v="66.066666666666663"/>
    <s v="technology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46683"/>
    <n v="89.648648648648646"/>
    <s v="technology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680"/>
    <e v="#DIV/0!"/>
    <s v="technology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7410"/>
    <n v="382.39130434782606"/>
    <s v="technology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49900"/>
    <n v="100"/>
    <s v="technology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149"/>
    <n v="158.35603715170279"/>
    <s v="technology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166"/>
    <n v="40.762589928057551"/>
    <s v="publishing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75"/>
    <n v="53.571428571428569"/>
    <s v="publishing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2319"/>
    <n v="48.449664429530202"/>
    <s v="publishing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55"/>
    <n v="82.41935483870968"/>
    <s v="publishing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10"/>
    <n v="230.19230769230768"/>
    <s v="publishing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210"/>
    <n v="59.360465116279073"/>
    <s v="publishing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02.5"/>
    <n v="66.698717948717942"/>
    <s v="publishing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253"/>
    <n v="168.77500000000001"/>
    <s v="publishing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3614"/>
    <n v="59.973568281938327"/>
    <s v="publishing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336"/>
    <n v="31.80952380952381"/>
    <s v="publishing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363"/>
    <n v="24.421875"/>
    <s v="publishing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567"/>
    <n v="25.347107438016529"/>
    <s v="publishing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815.5600000000004"/>
    <n v="71.443218390804603"/>
    <s v="publishing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506"/>
    <n v="38.553846153846152"/>
    <s v="publishing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350"/>
    <n v="68.367346938775512"/>
    <s v="publishing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04"/>
    <n v="40.210526315789473"/>
    <s v="publishing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098"/>
    <n v="32.074074074074076"/>
    <s v="publishing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559"/>
    <n v="28.632575757575758"/>
    <s v="publishing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1"/>
    <n v="43.64"/>
    <s v="publishing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s v="publishing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7830"/>
    <n v="346.04166666666669"/>
    <s v="music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0"/>
    <n v="81.739130434782609"/>
    <s v="music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986.6900000000005"/>
    <n v="64.535306122448986"/>
    <s v="music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713"/>
    <n v="63.477777777777774"/>
    <s v="music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535"/>
    <n v="63.620689655172413"/>
    <s v="music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730.6299999999974"/>
    <n v="83.967068965517228"/>
    <s v="music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55"/>
    <n v="77.75"/>
    <s v="music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496"/>
    <n v="107.07142857142857"/>
    <s v="music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0"/>
    <n v="38.75"/>
    <s v="music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01"/>
    <n v="201.94230769230768"/>
    <s v="music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342"/>
    <n v="43.060606060606062"/>
    <s v="music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853"/>
    <n v="62.871559633027523"/>
    <s v="music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5642"/>
    <n v="55.607142857142854"/>
    <s v="music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210"/>
    <n v="48.70967741935484"/>
    <s v="music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67"/>
    <n v="30.578947368421051"/>
    <s v="music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60"/>
    <n v="73.907284768211923"/>
    <s v="music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81"/>
    <n v="21.2"/>
    <s v="music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355"/>
    <n v="73.356164383561648"/>
    <s v="music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349"/>
    <n v="56.412162162162161"/>
    <s v="music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473"/>
    <n v="50.247311827956992"/>
    <s v="music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843"/>
    <n v="68.936507936507937"/>
    <s v="music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832.48999999999978"/>
    <n v="65.914104477611943"/>
    <s v="music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75"/>
    <n v="62.5"/>
    <s v="music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465"/>
    <n v="70.064102564102569"/>
    <s v="music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740.37"/>
    <n v="60.181874999999998"/>
    <s v="music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227"/>
    <n v="21.382352941176471"/>
    <s v="music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255"/>
    <n v="160.78947368421052"/>
    <s v="music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51"/>
    <n v="42.384615384615387"/>
    <s v="music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341"/>
    <n v="27.317307692307693"/>
    <s v="music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35"/>
    <n v="196.82692307692307"/>
    <s v="music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66"/>
    <n v="53.882352941176471"/>
    <s v="music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416"/>
    <n v="47.756097560975611"/>
    <s v="music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438"/>
    <n v="88.191780821917803"/>
    <s v="music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385"/>
    <n v="72.056962025316452"/>
    <s v="music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426"/>
    <n v="74.246153846153845"/>
    <s v="music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2353"/>
    <n v="61.701086956521742"/>
    <s v="music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36"/>
    <n v="17.235294117647058"/>
    <s v="music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9913"/>
    <n v="51.720833333333331"/>
    <s v="music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29"/>
    <n v="24.150442477876105"/>
    <s v="music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s v="music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14259"/>
    <n v="48.2"/>
    <s v="publishing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24895"/>
    <n v="6.1764705882352944"/>
    <s v="publishing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11985"/>
    <n v="5"/>
    <s v="publishing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2985"/>
    <n v="7.5"/>
    <s v="publishing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928"/>
    <n v="12"/>
    <s v="publishing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4000"/>
    <e v="#DIV/0!"/>
    <s v="publishing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5999"/>
    <n v="1"/>
    <s v="publishing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2993"/>
    <n v="2.3333333333333335"/>
    <s v="publishing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6680"/>
    <n v="24.615384615384617"/>
    <s v="publishing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1900"/>
    <n v="100"/>
    <s v="publishing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499"/>
    <n v="1"/>
    <s v="publishing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3600"/>
    <n v="88.888888888888886"/>
    <s v="publishing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50000"/>
    <e v="#DIV/0!"/>
    <s v="publishing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4445"/>
    <n v="27.5"/>
    <s v="publishing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2994"/>
    <n v="6"/>
    <s v="publishing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5855"/>
    <n v="44.5"/>
    <s v="publishing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107"/>
    <n v="1"/>
    <s v="publishing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199800"/>
    <n v="100"/>
    <s v="publishing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24974"/>
    <n v="13"/>
    <s v="publishing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29900"/>
    <n v="100"/>
    <s v="publishing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5973"/>
    <n v="109.07142857142857"/>
    <s v="publishing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3000"/>
    <e v="#DIV/0!"/>
    <s v="publishing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000"/>
    <e v="#DIV/0!"/>
    <s v="publishing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4581"/>
    <n v="104.75"/>
    <s v="publishing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955"/>
    <n v="15"/>
    <s v="publishing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0000"/>
    <e v="#DIV/0!"/>
    <s v="publishing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4597"/>
    <n v="80.599999999999994"/>
    <s v="publishing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11569"/>
    <n v="115.55319148936171"/>
    <s v="publishing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40000"/>
    <e v="#DIV/0!"/>
    <s v="publishing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11195"/>
    <n v="80.5"/>
    <s v="publishing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73810"/>
    <n v="744.5454545454545"/>
    <s v="publishing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14985"/>
    <n v="7.5"/>
    <s v="publishing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9923"/>
    <n v="38.5"/>
    <s v="publishing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2193"/>
    <n v="36.68181818181818"/>
    <s v="publishing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19400"/>
    <n v="75"/>
    <s v="publishing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2545"/>
    <n v="30"/>
    <s v="publishing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12999"/>
    <n v="1"/>
    <s v="publishing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177980"/>
    <n v="673.33333333333337"/>
    <s v="publishing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500"/>
    <e v="#DIV/0!"/>
    <s v="publishing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3000"/>
    <e v="#DIV/0!"/>
    <s v="publishing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4950"/>
    <e v="#DIV/0!"/>
    <s v="publishing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30000"/>
    <e v="#DIV/0!"/>
    <s v="publishing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900"/>
    <e v="#DIV/0!"/>
    <s v="publishing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499925"/>
    <n v="25"/>
    <s v="publishing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200000"/>
    <e v="#DIV/0!"/>
    <s v="publishing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8888"/>
    <e v="#DIV/0!"/>
    <s v="publishing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99999"/>
    <n v="1"/>
    <s v="publishing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18948"/>
    <n v="1"/>
    <s v="publishing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4000"/>
    <e v="#DIV/0!"/>
    <s v="publishing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25000"/>
    <e v="#DIV/0!"/>
    <s v="publishing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1735"/>
    <n v="15"/>
    <s v="publishing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13425"/>
    <n v="225"/>
    <s v="publishing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4855"/>
    <n v="48.333333333333336"/>
    <s v="publishing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6000"/>
    <e v="#DIV/0!"/>
    <s v="publishing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5000"/>
    <e v="#DIV/0!"/>
    <s v="publishing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37000"/>
    <e v="#DIV/0!"/>
    <s v="publishing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25000000"/>
    <e v="#DIV/0!"/>
    <s v="publishing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86.69000000000051"/>
    <n v="44.66673529411765"/>
    <s v="publishing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340.69999999999982"/>
    <n v="28.937999999999999"/>
    <s v="publishing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286"/>
    <n v="35.44"/>
    <s v="publishing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3160"/>
    <n v="34.871794871794869"/>
    <s v="publishing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06924.35"/>
    <n v="52.622732513451197"/>
    <s v="publishing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260.369999999999"/>
    <n v="69.598266129032254"/>
    <s v="publishing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6032"/>
    <n v="76.72"/>
    <s v="publishing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25"/>
    <n v="33.191126279863482"/>
    <s v="publishing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3728"/>
    <n v="149.46417445482865"/>
    <s v="publishing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377"/>
    <n v="23.172839506172838"/>
    <s v="publishing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229"/>
    <n v="96.877551020408163"/>
    <s v="publishing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9676"/>
    <n v="103.20238095238095"/>
    <s v="publishing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307.74"/>
    <n v="38.462553191489363"/>
    <s v="publishing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368"/>
    <n v="44.315789473684212"/>
    <s v="publishing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3300.45"/>
    <n v="64.173356009070289"/>
    <s v="publishing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33693.279999999999"/>
    <n v="43.333275109170302"/>
    <s v="publishing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3393"/>
    <n v="90.495934959349597"/>
    <s v="publishing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540807.11"/>
    <n v="29.187190495010373"/>
    <s v="publishing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598"/>
    <n v="30.95774647887324"/>
    <s v="publishing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8520.1999999999971"/>
    <n v="92.157795275590544"/>
    <s v="publishing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4895"/>
    <n v="17.5"/>
    <s v="publishing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4995"/>
    <n v="5"/>
    <s v="publishing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6950"/>
    <n v="25"/>
    <s v="publishing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2000"/>
    <e v="#DIV/0!"/>
    <s v="publishing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6550"/>
    <n v="50"/>
    <s v="publishing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19952"/>
    <n v="16"/>
    <s v="publishing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0000"/>
    <e v="#DIV/0!"/>
    <s v="publishing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14640"/>
    <n v="60"/>
    <s v="publishing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5000"/>
    <e v="#DIV/0!"/>
    <s v="publishing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2005"/>
    <n v="47.10526315789474"/>
    <s v="publishing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1100"/>
    <n v="100"/>
    <s v="publishing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3970"/>
    <n v="15"/>
    <s v="publishing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2400"/>
    <e v="#DIV/0!"/>
    <s v="publishing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4555"/>
    <n v="40.454545454545453"/>
    <s v="publishing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2000"/>
    <e v="#DIV/0!"/>
    <s v="publishing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500"/>
    <e v="#DIV/0!"/>
    <s v="publishing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14999"/>
    <n v="1"/>
    <s v="publishing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2943"/>
    <n v="19"/>
    <s v="publishing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1995"/>
    <n v="5"/>
    <s v="publishing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2099"/>
    <n v="46.733333333333334"/>
    <s v="publishing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34492"/>
    <n v="97.731073446327684"/>
    <s v="photography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318"/>
    <n v="67.835866261398181"/>
    <s v="photography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95.92999999999984"/>
    <n v="56.98492957746479"/>
    <s v="photography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1566"/>
    <n v="67.159851301115239"/>
    <s v="photography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573"/>
    <n v="48.037681159420288"/>
    <s v="photography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71"/>
    <n v="38.860465116279073"/>
    <s v="photography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380"/>
    <n v="78.181818181818187"/>
    <s v="photography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991"/>
    <n v="97.113744075829388"/>
    <s v="photography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4137.2200000000012"/>
    <n v="110.39397959183674"/>
    <s v="photography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65.60000000000036"/>
    <n v="39.91506172839506"/>
    <s v="photography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651"/>
    <n v="75.975728155339809"/>
    <s v="photography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6057"/>
    <n v="58.379104477611939"/>
    <s v="photography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4001.5"/>
    <n v="55.82093023255814"/>
    <s v="photography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619"/>
    <n v="151.24431818181819"/>
    <s v="photography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71567"/>
    <n v="849.67027027027029"/>
    <s v="photography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472"/>
    <n v="159.24137931034483"/>
    <s v="photography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9297"/>
    <n v="39.507317073170732"/>
    <s v="photography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5805"/>
    <n v="130.52966101694915"/>
    <s v="photography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02.75"/>
    <n v="64.156896551724131"/>
    <s v="photography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625"/>
    <n v="111.52694610778443"/>
    <s v="photography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555"/>
    <n v="170.44680851063831"/>
    <s v="photography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6950.099999999999"/>
    <n v="133.7391592920354"/>
    <s v="photography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4596"/>
    <n v="95.834024896265561"/>
    <s v="photography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210"/>
    <n v="221.78571428571428"/>
    <s v="photography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924.1499999999996"/>
    <n v="32.315357142857138"/>
    <s v="photography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4675"/>
    <n v="98.839285714285708"/>
    <s v="photography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365.55000000000018"/>
    <n v="55.222142857142863"/>
    <s v="photography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5447"/>
    <n v="52.793750000000003"/>
    <s v="photography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29"/>
    <n v="135.66666666666666"/>
    <s v="photography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2189"/>
    <n v="53.991990846681922"/>
    <s v="photography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85"/>
    <n v="56.643835616438359"/>
    <s v="photography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9201"/>
    <n v="82.316326530612244"/>
    <s v="photography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20313"/>
    <n v="88.26081081081081"/>
    <s v="photography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3830"/>
    <n v="84.905149051490511"/>
    <s v="photography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297"/>
    <n v="48.154545454545456"/>
    <s v="photography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8037.009999999998"/>
    <n v="66.015406593406595"/>
    <s v="photography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9588"/>
    <n v="96.375"/>
    <s v="photography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84"/>
    <n v="156.17391304347825"/>
    <s v="photography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7197.2200000000012"/>
    <n v="95.764859154929582"/>
    <s v="photography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2680"/>
    <n v="180.40816326530611"/>
    <s v="photography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17994"/>
    <n v="3"/>
    <s v="photography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480"/>
    <n v="20"/>
    <s v="photography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2240"/>
    <n v="10"/>
    <s v="photography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000"/>
    <e v="#DIV/0!"/>
    <s v="photography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2999"/>
    <n v="1"/>
    <s v="photography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711"/>
    <n v="26.272727272727273"/>
    <s v="photography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20"/>
    <e v="#DIV/0!"/>
    <s v="photography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640"/>
    <n v="60"/>
    <s v="photography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330"/>
    <n v="28.333333333333332"/>
    <s v="photography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649"/>
    <n v="14.428571428571429"/>
    <s v="photography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3500"/>
    <e v="#DIV/0!"/>
    <s v="photography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2185"/>
    <n v="132.1875"/>
    <s v="photography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6000"/>
    <e v="#DIV/0!"/>
    <s v="photography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20000"/>
    <e v="#DIV/0!"/>
    <s v="photography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750"/>
    <e v="#DIV/0!"/>
    <s v="photography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823"/>
    <n v="56.416666666666664"/>
    <s v="photography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2400"/>
    <n v="100"/>
    <s v="photography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715"/>
    <n v="11.666666666666666"/>
    <s v="photography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14950"/>
    <n v="50"/>
    <s v="photography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2406"/>
    <n v="23.5"/>
    <s v="photography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9933"/>
    <n v="67"/>
    <s v="publishing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4000"/>
    <e v="#DIV/0!"/>
    <s v="publishing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5915"/>
    <n v="42.5"/>
    <s v="publishing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9990"/>
    <n v="10"/>
    <s v="publishing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3900"/>
    <n v="100"/>
    <s v="publishing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23625"/>
    <n v="108.05084745762711"/>
    <s v="publishing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8150"/>
    <n v="26.923076923076923"/>
    <s v="publishing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21590"/>
    <n v="155"/>
    <s v="publishing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30000"/>
    <e v="#DIV/0!"/>
    <s v="publishing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3516"/>
    <n v="47.769230769230766"/>
    <s v="publishing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12020"/>
    <n v="20"/>
    <s v="publishing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2375"/>
    <n v="41.666666666666664"/>
    <s v="publishing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8777"/>
    <n v="74.333333333333329"/>
    <s v="publishing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9494"/>
    <n v="84.333333333333329"/>
    <s v="publishing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7709"/>
    <n v="65.457142857142856"/>
    <s v="publishing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4350"/>
    <n v="65"/>
    <s v="publishing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9945"/>
    <n v="27.5"/>
    <s v="publishing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1692"/>
    <n v="51.25"/>
    <s v="publishing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3305"/>
    <n v="14"/>
    <s v="publishing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750"/>
    <e v="#DIV/0!"/>
    <s v="publishing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995"/>
    <n v="5"/>
    <s v="photography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907"/>
    <n v="31"/>
    <s v="photography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19985"/>
    <n v="15"/>
    <s v="photography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200"/>
    <e v="#DIV/0!"/>
    <s v="photography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420"/>
    <n v="131.66666666666666"/>
    <s v="photography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500"/>
    <e v="#DIV/0!"/>
    <s v="photography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7499"/>
    <n v="1"/>
    <s v="photography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516"/>
    <e v="#DIV/0!"/>
    <s v="photography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200"/>
    <e v="#DIV/0!"/>
    <s v="photography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58980"/>
    <n v="510"/>
    <s v="photography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9908"/>
    <n v="44.478260869565219"/>
    <s v="photography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25"/>
    <e v="#DIV/0!"/>
    <s v="photography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21997"/>
    <n v="1"/>
    <s v="photography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795"/>
    <n v="20.5"/>
    <s v="photography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99720"/>
    <n v="40"/>
    <s v="photography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3175"/>
    <n v="25"/>
    <s v="photography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5000"/>
    <e v="#DIV/0!"/>
    <s v="photography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799"/>
    <n v="1"/>
    <s v="photography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500"/>
    <e v="#DIV/0!"/>
    <s v="photography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4633"/>
    <n v="40.777777777777779"/>
    <s v="photography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206.23000000000002"/>
    <n v="48.325535714285714"/>
    <s v="music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2.5"/>
    <n v="46.953125"/>
    <s v="music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66000000000008185"/>
    <n v="66.688666666666663"/>
    <s v="music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619"/>
    <n v="48.842857142857142"/>
    <s v="music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41.600000000000364"/>
    <n v="137.30909090909091"/>
    <s v="music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80.329999999999927"/>
    <n v="87.829673913043479"/>
    <s v="music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4511"/>
    <n v="70.785365853658533"/>
    <s v="music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5"/>
    <n v="52.826086956521742"/>
    <s v="music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275"/>
    <n v="443.75"/>
    <s v="music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437"/>
    <n v="48.544642857142854"/>
    <s v="music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201"/>
    <n v="37.074074074074076"/>
    <s v="music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50"/>
    <n v="50"/>
    <s v="music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5"/>
    <n v="39.03846153846154"/>
    <s v="music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35"/>
    <n v="66.688311688311686"/>
    <s v="music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30"/>
    <n v="67.132352941176464"/>
    <s v="music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20"/>
    <n v="66.369426751592357"/>
    <s v="music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3210"/>
    <n v="64.620253164556956"/>
    <s v="music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76"/>
    <n v="58.370370370370374"/>
    <s v="music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500"/>
    <n v="86.956521739130437"/>
    <s v="music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30"/>
    <n v="66.470588235294116"/>
    <s v="music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060"/>
    <n v="163.78378378378378"/>
    <s v="music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19"/>
    <n v="107.98461538461538"/>
    <s v="music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8"/>
    <n v="42.111111111111114"/>
    <s v="music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80"/>
    <n v="47.2"/>
    <s v="music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4150"/>
    <n v="112.01923076923077"/>
    <s v="music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95"/>
    <n v="74.953703703703709"/>
    <s v="music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340"/>
    <n v="61.578947368421055"/>
    <s v="music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37"/>
    <n v="45.875"/>
    <s v="music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220"/>
    <n v="75.853658536585371"/>
    <s v="music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6610"/>
    <n v="84.206349206349202"/>
    <s v="music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5591"/>
    <n v="117.22556390977444"/>
    <s v="music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65"/>
    <n v="86.489361702127653"/>
    <s v="music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379310344828"/>
    <s v="music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"/>
    <n v="62.8125"/>
    <s v="music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506"/>
    <n v="67.729729729729726"/>
    <s v="music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60"/>
    <n v="53.5632183908046"/>
    <s v="music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9"/>
    <n v="34.6"/>
    <s v="music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0"/>
    <n v="38.888888888888886"/>
    <s v="music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36842105263165"/>
    <s v="music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79.44000000000005"/>
    <n v="39.967058823529413"/>
    <s v="music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35"/>
    <n v="97.5"/>
    <s v="music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57142857142854"/>
    <s v="music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35"/>
    <n v="168.51351351351352"/>
    <s v="music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50"/>
    <n v="85.546875"/>
    <s v="music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40"/>
    <n v="554"/>
    <s v="music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04"/>
    <n v="26.554216867469879"/>
    <s v="music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36"/>
    <n v="113.82608695652173"/>
    <s v="music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581"/>
    <n v="32.011111111111113"/>
    <s v="music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22.329999999999927"/>
    <n v="47.189259259259259"/>
    <s v="music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831"/>
    <n v="88.46875"/>
    <s v="music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5"/>
    <n v="100.75"/>
    <s v="music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30"/>
    <n v="64.714285714285708"/>
    <s v="music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3711.5200000000004"/>
    <n v="51.854285714285716"/>
    <s v="music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219"/>
    <n v="38.794117647058826"/>
    <s v="music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643"/>
    <n v="44.645833333333336"/>
    <s v="music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25.119999999999891"/>
    <n v="156.77333333333334"/>
    <s v="music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233.4500000000007"/>
    <n v="118.70339366515837"/>
    <s v="music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934"/>
    <n v="74.149532710280369"/>
    <s v="music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64"/>
    <n v="12.533333333333333"/>
    <s v="music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923"/>
    <n v="27.861111111111111"/>
    <s v="music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98"/>
    <n v="80.178217821782184"/>
    <s v="music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11"/>
    <n v="132.43548387096774"/>
    <s v="music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0"/>
    <n v="33.75"/>
    <s v="music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560.2199999999998"/>
    <n v="34.384494382022467"/>
    <s v="music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681"/>
    <n v="44.956989247311824"/>
    <s v="music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522"/>
    <n v="41.04081632653061"/>
    <s v="music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913"/>
    <n v="52.597560975609753"/>
    <s v="music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11"/>
    <n v="70.784482758620683"/>
    <s v="music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795"/>
    <n v="53.75"/>
    <s v="music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6"/>
    <n v="44.608695652173914"/>
    <s v="music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3.470000000000027"/>
    <n v="26.148961038961041"/>
    <s v="music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220"/>
    <n v="39.183673469387756"/>
    <s v="music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590"/>
    <n v="45.593220338983052"/>
    <s v="music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085"/>
    <n v="89.247787610619469"/>
    <s v="music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374.16000000000008"/>
    <n v="40.416470588235299"/>
    <s v="music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460"/>
    <n v="82.38095238095238"/>
    <s v="music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700"/>
    <n v="159.52380952380952"/>
    <s v="music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276"/>
    <n v="36.244897959183675"/>
    <s v="music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500"/>
    <n v="62.5"/>
    <s v="music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75"/>
    <n v="47"/>
    <s v="music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924.38000000000466"/>
    <n v="74.575090497737563"/>
    <s v="music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6000"/>
    <e v="#DIV/0!"/>
    <s v="music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2740"/>
    <n v="76"/>
    <s v="music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730"/>
    <n v="86.43564356435644"/>
    <s v="music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"/>
    <n v="24"/>
    <s v="music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4982"/>
    <n v="18"/>
    <s v="music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6875"/>
    <n v="80.128205128205124"/>
    <s v="music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2228"/>
    <n v="253.14285714285714"/>
    <s v="music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2857142857142"/>
    <s v="music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1865"/>
    <n v="57.727272727272727"/>
    <s v="music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19958"/>
    <n v="264.26315789473682"/>
    <s v="music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2610"/>
    <n v="159.33333333333334"/>
    <s v="music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2720"/>
    <n v="35"/>
    <s v="music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9995"/>
    <n v="5"/>
    <s v="music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10595"/>
    <n v="61.086956521739133"/>
    <s v="music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300000"/>
    <e v="#DIV/0!"/>
    <s v="music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9974"/>
    <n v="114.81818181818181"/>
    <s v="music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25000"/>
    <e v="#DIV/0!"/>
    <s v="music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4889"/>
    <n v="54"/>
    <s v="music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14788"/>
    <n v="65.974683544303801"/>
    <s v="music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5040"/>
    <n v="5"/>
    <s v="music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16499"/>
    <n v="1"/>
    <s v="music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4949"/>
    <n v="25.5"/>
    <s v="music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698"/>
    <n v="118.36363636363636"/>
    <s v="music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2000"/>
    <e v="#DIV/0!"/>
    <s v="music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5500"/>
    <e v="#DIV/0!"/>
    <s v="music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4513"/>
    <n v="54.111111111111114"/>
    <s v="music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7000"/>
    <e v="#DIV/0!"/>
    <s v="music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1665"/>
    <n v="21.25"/>
    <s v="music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4966"/>
    <n v="34"/>
    <s v="music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8950"/>
    <n v="525"/>
    <s v="music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5000"/>
    <e v="#DIV/0!"/>
    <s v="music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2950"/>
    <n v="50"/>
    <s v="music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23033"/>
    <n v="115.70588235294117"/>
    <s v="music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4989"/>
    <n v="5.5"/>
    <s v="music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1850"/>
    <n v="50"/>
    <s v="music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1870"/>
    <n v="34.024390243902438"/>
    <s v="music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34925"/>
    <n v="37.5"/>
    <s v="music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3965"/>
    <n v="11.666666666666666"/>
    <s v="music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3775"/>
    <n v="28.125"/>
    <s v="music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5000"/>
    <e v="#DIV/0!"/>
    <s v="music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2879"/>
    <n v="1"/>
    <s v="music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9350"/>
    <n v="216.66666666666666"/>
    <s v="music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5965"/>
    <n v="8.75"/>
    <s v="music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4940"/>
    <n v="62.222222222222221"/>
    <s v="music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4304"/>
    <n v="137.25"/>
    <s v="music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2999"/>
    <n v="1"/>
    <s v="music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395"/>
    <n v="122.14285714285714"/>
    <s v="music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0000"/>
    <e v="#DIV/0!"/>
    <s v="music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3000"/>
    <e v="#DIV/0!"/>
    <s v="music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000"/>
    <e v="#DIV/0!"/>
    <s v="music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4000"/>
    <e v="#DIV/0!"/>
    <s v="music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0000"/>
    <e v="#DIV/0!"/>
    <s v="music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4499"/>
    <n v="1"/>
    <s v="music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890"/>
    <n v="55"/>
    <s v="music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2978"/>
    <n v="22"/>
    <s v="music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3150"/>
    <n v="56.666666666666664"/>
    <s v="music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4980"/>
    <n v="20"/>
    <s v="music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999"/>
    <n v="1"/>
    <s v="music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3000"/>
    <e v="#DIV/0!"/>
    <s v="music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30"/>
    <n v="25.576923076923077"/>
    <s v="photography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75"/>
    <n v="63.970588235294116"/>
    <s v="photography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25"/>
    <n v="89.925373134328353"/>
    <s v="photography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015"/>
    <n v="93.071428571428569"/>
    <s v="photography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981"/>
    <n v="89.674157303370791"/>
    <s v="photography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7215"/>
    <n v="207.61682242990653"/>
    <s v="photography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46"/>
    <n v="59.408805031446541"/>
    <s v="photography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4974"/>
    <n v="358.97237569060775"/>
    <s v="photography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2360.5"/>
    <n v="94.736641221374043"/>
    <s v="photography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081"/>
    <n v="80.647999999999996"/>
    <s v="photography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90"/>
    <n v="168.68852459016392"/>
    <s v="photography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922"/>
    <n v="34.68888888888889"/>
    <s v="photography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200"/>
    <n v="462.85714285714283"/>
    <s v="photography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895"/>
    <n v="104.38888888888889"/>
    <s v="photography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5"/>
    <n v="7.5"/>
    <s v="photography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55.60000000000036"/>
    <n v="47.13"/>
    <s v="photography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800"/>
    <n v="414.28571428571428"/>
    <s v="photography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47"/>
    <n v="42.481481481481481"/>
    <s v="photography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330"/>
    <n v="108.77551020408163"/>
    <s v="photography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3272"/>
    <n v="81.098039215686271"/>
    <s v="photography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55"/>
    <n v="51.666666666666664"/>
    <s v="photography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85"/>
    <n v="35.4"/>
    <s v="photography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229"/>
    <n v="103.63559322033899"/>
    <s v="photography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8844"/>
    <n v="55.282051282051285"/>
    <s v="photography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5066.5200000000004"/>
    <n v="72.16970873786407"/>
    <s v="photography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500"/>
    <e v="#DIV/0!"/>
    <s v="photography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2714"/>
    <n v="58.615384615384613"/>
    <s v="photography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4813"/>
    <n v="12.466666666666667"/>
    <s v="photography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38919"/>
    <n v="49.136363636363633"/>
    <s v="photography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10654"/>
    <n v="150.5"/>
    <s v="photography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3305"/>
    <n v="35.799999999999997"/>
    <s v="photography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4642"/>
    <n v="45.157894736842103"/>
    <s v="photography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28123"/>
    <n v="98.78947368421052"/>
    <s v="photography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1352"/>
    <n v="88.307692307692307"/>
    <s v="photography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11342"/>
    <n v="170.62903225806451"/>
    <s v="photography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4665"/>
    <n v="83.75"/>
    <s v="photography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4149"/>
    <n v="65.099999999999994"/>
    <s v="photography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49005"/>
    <n v="66.333333333333329"/>
    <s v="photography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7014"/>
    <n v="104.89473684210526"/>
    <s v="photography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18077"/>
    <n v="78.440789473684205"/>
    <s v="photography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4083"/>
    <n v="59.041666666666664"/>
    <s v="photography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29578"/>
    <n v="71.34210526315789"/>
    <s v="photography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30523"/>
    <n v="51.227027027027027"/>
    <s v="photography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3012"/>
    <n v="60.242424242424242"/>
    <s v="photography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19147"/>
    <n v="44.935185185185183"/>
    <s v="photography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995"/>
    <n v="31.206896551724139"/>
    <s v="photography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8467"/>
    <n v="63.875"/>
    <s v="photography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5424"/>
    <n v="19"/>
    <s v="photography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7960"/>
    <n v="10"/>
    <s v="photography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31364"/>
    <n v="109.06666666666666"/>
    <s v="photography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2893"/>
    <n v="26.75"/>
    <s v="photography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9719"/>
    <n v="109.93525179856115"/>
    <s v="photography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2960"/>
    <n v="20"/>
    <s v="photography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8003"/>
    <n v="55.388888888888886"/>
    <s v="photography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17154"/>
    <n v="133.90123456790124"/>
    <s v="photography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14810"/>
    <n v="48.720930232558139"/>
    <s v="photography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3245"/>
    <n v="48.25"/>
    <s v="photography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13818"/>
    <n v="58.972972972972975"/>
    <s v="photography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3930.17"/>
    <n v="11.638333333333334"/>
    <s v="photography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36800"/>
    <n v="83.716814159292042"/>
    <s v="photography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14645"/>
    <n v="63.648648648648646"/>
    <s v="photography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1803"/>
    <n v="94.277777777777771"/>
    <s v="photography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12110"/>
    <n v="71.86666666666666"/>
    <s v="photography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10048"/>
    <n v="104.84615384615384"/>
    <s v="photography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14309"/>
    <n v="67.139344262295083"/>
    <s v="photography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19409"/>
    <n v="73.875"/>
    <s v="photography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4447"/>
    <n v="69.125"/>
    <s v="photography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16406"/>
    <n v="120.77083333333333"/>
    <s v="photography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3120"/>
    <n v="42.222222222222221"/>
    <s v="photography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435"/>
    <n v="7.5"/>
    <s v="photography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53960"/>
    <n v="1.5384615384615385"/>
    <s v="photography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5635"/>
    <n v="37.608695652173914"/>
    <s v="photography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8750"/>
    <e v="#DIV/0!"/>
    <s v="photography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6098"/>
    <n v="42.157142857142858"/>
    <s v="photography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3000"/>
    <e v="#DIV/0!"/>
    <s v="photography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24491"/>
    <n v="84.833333333333329"/>
    <s v="photography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8581"/>
    <n v="94.19"/>
    <s v="photography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5000"/>
    <e v="#DIV/0!"/>
    <s v="photography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1175"/>
    <n v="6.25"/>
    <s v="photography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24293"/>
    <n v="213.375"/>
    <s v="photography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872.25"/>
    <n v="59.162280701754383"/>
    <s v="music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2727272727273"/>
    <s v="music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1"/>
    <n v="24.575757575757574"/>
    <s v="music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2"/>
    <n v="75.05"/>
    <s v="music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1"/>
    <n v="42.02"/>
    <s v="music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20"/>
    <n v="53.157894736842103"/>
    <s v="music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53"/>
    <n v="83.885416666666671"/>
    <s v="music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32"/>
    <n v="417.33333333333331"/>
    <s v="music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000.25"/>
    <n v="75.765151515151516"/>
    <s v="music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230"/>
    <n v="67.389380530973455"/>
    <s v="music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0"/>
    <n v="73.571428571428569"/>
    <s v="music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50"/>
    <n v="25"/>
    <s v="music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650"/>
    <n v="42"/>
    <s v="music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805"/>
    <n v="131.16666666666666"/>
    <s v="music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20"/>
    <n v="47.272727272727273"/>
    <s v="music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017"/>
    <n v="182.12727272727273"/>
    <s v="music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1241"/>
    <n v="61.366666666666667"/>
    <s v="music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1"/>
    <n v="35.767499999999998"/>
    <s v="music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053"/>
    <n v="45.62222222222222"/>
    <s v="music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0"/>
    <n v="75.384615384615387"/>
    <s v="music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35"/>
    <n v="50.875"/>
    <s v="music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505"/>
    <n v="119.28571428571429"/>
    <s v="music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2400.6100000000006"/>
    <n v="92.541865671641801"/>
    <s v="music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21"/>
    <n v="76.05"/>
    <s v="music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1578947368418"/>
    <s v="music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5689"/>
    <n v="98.990430622009569"/>
    <s v="music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522"/>
    <n v="79.526315789473685"/>
    <s v="music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221"/>
    <n v="134.20833333333334"/>
    <s v="music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25"/>
    <s v="music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37"/>
    <n v="51.044692737430168"/>
    <s v="music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3846153846154"/>
    <s v="music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2545"/>
    <n v="133.93129770992365"/>
    <s v="music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5"/>
    <n v="58.214285714285715"/>
    <s v="music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318.54999999999927"/>
    <n v="88.037643678160919"/>
    <s v="music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4730.16"/>
    <n v="70.576753926701571"/>
    <s v="music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25"/>
    <n v="53.289473684210527"/>
    <s v="music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363636363637"/>
    <s v="music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486"/>
    <n v="40.547315436241611"/>
    <s v="music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955"/>
    <n v="70.625"/>
    <s v="music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251"/>
    <n v="52.684210526315788"/>
    <s v="music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250000"/>
    <e v="#DIV/0!"/>
    <s v="games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16545"/>
    <n v="90.9375"/>
    <s v="games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2490"/>
    <n v="5"/>
    <s v="games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3712"/>
    <n v="58.083333333333336"/>
    <s v="games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109996"/>
    <n v="2"/>
    <s v="games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24875"/>
    <n v="62.5"/>
    <s v="games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19990"/>
    <n v="10"/>
    <s v="games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23783"/>
    <n v="71.588235294117652"/>
    <s v="games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0000"/>
    <e v="#DIV/0!"/>
    <s v="games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3139"/>
    <n v="32.81818181818182"/>
    <s v="games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1834"/>
    <n v="49.11578947368421"/>
    <s v="games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19788"/>
    <n v="16.307692307692307"/>
    <s v="games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7964"/>
    <n v="18"/>
    <s v="games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159974"/>
    <n v="13"/>
    <s v="games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9949"/>
    <n v="17"/>
    <s v="games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280"/>
    <e v="#DIV/0!"/>
    <s v="games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60"/>
    <e v="#DIV/0!"/>
    <s v="games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8000"/>
    <e v="#DIV/0!"/>
    <s v="games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4994"/>
    <n v="3"/>
    <s v="games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3996"/>
    <n v="41.833333333333336"/>
    <s v="games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453.69"/>
    <n v="49.338428571428572"/>
    <s v="music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30"/>
    <n v="41.728395061728392"/>
    <s v="music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8"/>
    <n v="32.71875"/>
    <s v="music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351"/>
    <n v="51.96153846153846"/>
    <s v="music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747"/>
    <n v="50.685714285714283"/>
    <s v="music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5"/>
    <n v="42.241379310344826"/>
    <s v="music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335"/>
    <n v="416.875"/>
    <s v="music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52"/>
    <n v="46.651685393258425"/>
    <s v="music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32"/>
    <n v="48.454545454545453"/>
    <s v="music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5350.130000000001"/>
    <n v="70.5289837398374"/>
    <s v="music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55"/>
    <n v="87.958333333333329"/>
    <s v="music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83"/>
    <n v="26.26923076923077"/>
    <s v="music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0"/>
    <n v="57.777777777777779"/>
    <s v="music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45"/>
    <n v="57.25"/>
    <s v="music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56"/>
    <n v="196.34042553191489"/>
    <s v="music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08"/>
    <n v="43"/>
    <s v="music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56"/>
    <n v="35.551912568306008"/>
    <s v="music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445"/>
    <n v="68.80952380952381"/>
    <s v="music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300"/>
    <n v="28.571428571428573"/>
    <s v="music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234.11000000000013"/>
    <n v="50.631666666666668"/>
    <s v="music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96330"/>
    <n v="106.8"/>
    <s v="technology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988"/>
    <n v="4"/>
    <s v="technology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1602"/>
    <n v="34.097560975609753"/>
    <s v="technology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49950"/>
    <n v="25"/>
    <s v="technology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24958"/>
    <n v="10.5"/>
    <s v="technology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28620"/>
    <n v="215.95959595959596"/>
    <s v="technology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29915"/>
    <n v="21.25"/>
    <s v="technology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24567"/>
    <n v="108.25"/>
    <s v="technology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30061"/>
    <n v="129.97368421052633"/>
    <s v="technology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51514"/>
    <n v="117.49473684210527"/>
    <s v="technology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42490"/>
    <n v="10"/>
    <s v="technology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2035"/>
    <n v="70.595238095238102"/>
    <s v="technology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47363"/>
    <n v="24.5"/>
    <s v="technology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606"/>
    <n v="30"/>
    <s v="technology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492"/>
    <n v="2"/>
    <s v="technology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19898"/>
    <n v="17"/>
    <s v="technology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184975"/>
    <n v="2928.9285714285716"/>
    <s v="technology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24740"/>
    <n v="28.888888888888889"/>
    <s v="technology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263"/>
    <n v="29.625"/>
    <s v="technology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5697"/>
    <n v="40.980952380952381"/>
    <s v="technology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552"/>
    <n v="54"/>
    <s v="music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311"/>
    <n v="36.109375"/>
    <s v="music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76"/>
    <n v="23.153846153846153"/>
    <s v="music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432"/>
    <n v="104"/>
    <s v="music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55"/>
    <n v="31.826923076923077"/>
    <s v="music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430.69"/>
    <n v="27.3896261682243"/>
    <s v="music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20"/>
    <n v="56.363636363636367"/>
    <s v="music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80"/>
    <n v="77.352941176470594"/>
    <s v="music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"/>
    <n v="42.8"/>
    <s v="music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270"/>
    <n v="48.846153846153847"/>
    <s v="music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412.02"/>
    <n v="48.240400000000001"/>
    <s v="music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367"/>
    <n v="70.212500000000006"/>
    <s v="music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4346"/>
    <n v="94.054545454545448"/>
    <s v="music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181"/>
    <n v="80.272727272727266"/>
    <s v="music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210"/>
    <n v="54.2"/>
    <s v="music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239.0100000000002"/>
    <n v="60.26903448275862"/>
    <s v="music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23.47"/>
    <n v="38.740344827586206"/>
    <s v="music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2390"/>
    <n v="152.54385964912279"/>
    <s v="music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070"/>
    <n v="115.3125"/>
    <s v="music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461"/>
    <n v="35.838709677419352"/>
    <s v="music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65295.890000000014"/>
    <n v="64.570118779438872"/>
    <s v="technology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2306.42"/>
    <n v="87.436000000000007"/>
    <s v="technology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0525"/>
    <n v="68.815577078288939"/>
    <s v="technology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275222.2"/>
    <n v="176.200223588597"/>
    <s v="technology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48018"/>
    <n v="511.79117647058825"/>
    <s v="technology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3731"/>
    <n v="160.44285714285715"/>
    <s v="technology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5.07000000000005"/>
    <n v="35.003043478260871"/>
    <s v="technology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00211"/>
    <n v="188.50671378091872"/>
    <s v="technology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3001.3000000000029"/>
    <n v="56.204984093319197"/>
    <s v="technology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8248.960000000006"/>
    <n v="51.3054157782516"/>
    <s v="technology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6222"/>
    <n v="127.36450839328538"/>
    <s v="technology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4465.33"/>
    <n v="101.85532258064516"/>
    <s v="technology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8892"/>
    <n v="230.55782312925169"/>
    <s v="technology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299474"/>
    <n v="842.10602409638557"/>
    <s v="technology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25410.01999999999"/>
    <n v="577.27593103448271"/>
    <s v="technology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16420"/>
    <n v="483.34246575342468"/>
    <s v="technology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0251.410000000003"/>
    <n v="76.138500000000008"/>
    <s v="technology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93490.02"/>
    <n v="74.107684365781708"/>
    <s v="technology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5673.4400000000005"/>
    <n v="36.965660377358489"/>
    <s v="technology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2532"/>
    <n v="2500.969696969697"/>
    <s v="technology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0538.12"/>
    <n v="67.690214329454989"/>
    <s v="technology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292.5"/>
    <n v="63.04738562091503"/>
    <s v="technology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5108"/>
    <n v="117.6"/>
    <s v="technology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42343.12"/>
    <n v="180.75185011709601"/>
    <s v="technology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8114"/>
    <n v="127.32038834951456"/>
    <s v="technology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06743.09"/>
    <n v="136.6444745538665"/>
    <s v="technology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54026"/>
    <n v="182.78024691358024"/>
    <s v="technology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92483"/>
    <n v="279.37843137254902"/>
    <s v="technology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95816"/>
    <n v="61.375728669846318"/>
    <s v="technology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51590"/>
    <n v="80.727532097004286"/>
    <s v="technology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652110.87000000011"/>
    <n v="272.35590732591254"/>
    <s v="technology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4362"/>
    <n v="70.848739495798313"/>
    <s v="technology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10525.01"/>
    <n v="247.94003412969283"/>
    <s v="technology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55099.199999999997"/>
    <n v="186.81393034825871"/>
    <s v="technology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7393.339999999997"/>
    <n v="131.98948616600788"/>
    <s v="technology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9864"/>
    <n v="29.310782241014799"/>
    <s v="technology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51165"/>
    <n v="245.02436053593178"/>
    <s v="technology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463422.57"/>
    <n v="1323.2540463917526"/>
    <s v="technology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9802.309999999998"/>
    <n v="282.65966789667897"/>
    <s v="technology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127412.01000000001"/>
    <n v="91.214401028277635"/>
    <s v="technology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7119"/>
    <n v="31.75"/>
    <s v="photography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80000"/>
    <e v="#DIV/0!"/>
    <s v="photography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31581"/>
    <n v="88.6875"/>
    <s v="photography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11828"/>
    <n v="453.14285714285717"/>
    <s v="photography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1549"/>
    <n v="12.75"/>
    <s v="photography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1999"/>
    <n v="1"/>
    <s v="photography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3164"/>
    <n v="83.428571428571431"/>
    <s v="photography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5975"/>
    <n v="25"/>
    <s v="photography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4950"/>
    <n v="50"/>
    <s v="photography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2491"/>
    <n v="101.8"/>
    <s v="photography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1860"/>
    <n v="46.666666666666664"/>
    <s v="photography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1498"/>
    <n v="1"/>
    <s v="photography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2000"/>
    <e v="#DIV/0!"/>
    <s v="photography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3200"/>
    <e v="#DIV/0!"/>
    <s v="photography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922"/>
    <n v="26"/>
    <s v="photography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33800"/>
    <e v="#DIV/0!"/>
    <s v="photography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6500"/>
    <e v="#DIV/0!"/>
    <s v="photography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1845"/>
    <n v="218.33333333333334"/>
    <s v="photography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30764"/>
    <n v="33.714285714285715"/>
    <s v="photography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4375"/>
    <n v="25"/>
    <s v="photography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55171"/>
    <n v="128.38790470372632"/>
    <s v="technology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8397.11"/>
    <n v="78.834261818181815"/>
    <s v="technology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060"/>
    <n v="91.764705882352942"/>
    <s v="technology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67210.240000000005"/>
    <n v="331.10237288135596"/>
    <s v="technology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7104.0299999999988"/>
    <n v="194.26193717277485"/>
    <s v="technology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73920"/>
    <n v="408.97689768976898"/>
    <s v="technology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570.92"/>
    <n v="84.459270072992695"/>
    <s v="technology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268.21000000000004"/>
    <n v="44.853658536585364"/>
    <s v="technology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102579"/>
    <n v="383.3643216080402"/>
    <s v="technology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66015.899999999994"/>
    <n v="55.276856649395505"/>
    <s v="technology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359782"/>
    <n v="422.02059732234807"/>
    <s v="technology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6745"/>
    <n v="64.180327868852459"/>
    <s v="technology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631862"/>
    <n v="173.57781674704077"/>
    <s v="technology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2314134.67"/>
    <n v="88.601680840609291"/>
    <s v="technology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936.01000000000022"/>
    <n v="50.222283950617282"/>
    <s v="technology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2154.22"/>
    <n v="192.38876826722338"/>
    <s v="technology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6275.5999999999985"/>
    <n v="73.416901408450698"/>
    <s v="technology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458.2299999999959"/>
    <n v="147.68495555555555"/>
    <s v="technology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53963.9"/>
    <n v="108.96848314606741"/>
    <s v="technology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385"/>
    <n v="23.647540983606557"/>
    <s v="technology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9055"/>
    <n v="147.94736842105263"/>
    <s v="technology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25137"/>
    <n v="385.03692307692307"/>
    <s v="technology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61459"/>
    <n v="457.39093484419266"/>
    <s v="technology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9414"/>
    <n v="222.99047619047619"/>
    <s v="technology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0920"/>
    <n v="220.74074074074073"/>
    <s v="technology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8370.7699999999968"/>
    <n v="73.503898678414089"/>
    <s v="technology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20249"/>
    <n v="223.09647495361781"/>
    <s v="technology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785"/>
    <n v="47.911392405063289"/>
    <s v="technology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6530"/>
    <n v="96.063829787234042"/>
    <s v="technology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41366"/>
    <n v="118.6144"/>
    <s v="technology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0175"/>
    <n v="118.45472440944881"/>
    <s v="technology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51047"/>
    <n v="143.21468926553672"/>
    <s v="technology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9669"/>
    <n v="282.71518987341773"/>
    <s v="technology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23719.59000000003"/>
    <n v="593.93620078740162"/>
    <s v="technology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8829.140000000014"/>
    <n v="262.15704968944101"/>
    <s v="technology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9500.5"/>
    <n v="46.580778301886795"/>
    <s v="technology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0047.64"/>
    <n v="70.041118881118877"/>
    <s v="technology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5641"/>
    <n v="164.90686274509804"/>
    <s v="technology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45271"/>
    <n v="449.26385224274406"/>
    <s v="technology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4445.1400000000003"/>
    <n v="27.472841328413285"/>
    <s v="technology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7777"/>
    <n v="143.97499999999999"/>
    <s v="technology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2353"/>
    <n v="88.23571428571428"/>
    <s v="technology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626"/>
    <n v="36.326424870466319"/>
    <s v="technology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232"/>
    <n v="90.177777777777777"/>
    <s v="technology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35240.01"/>
    <n v="152.62361216730039"/>
    <s v="technology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2110"/>
    <n v="55.806451612903224"/>
    <s v="technology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939"/>
    <n v="227.85327313769753"/>
    <s v="technology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41082.449999999997"/>
    <n v="91.82989803350327"/>
    <s v="technology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0095.349999999999"/>
    <n v="80.991037735849048"/>
    <s v="technology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7327"/>
    <n v="278.39411764705881"/>
    <s v="technology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2429"/>
    <n v="43.095041322314053"/>
    <s v="technology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26524"/>
    <n v="326.29205175600737"/>
    <s v="technology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51"/>
    <n v="41.743801652892564"/>
    <s v="technology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4757"/>
    <n v="64.020933977455712"/>
    <s v="technology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4045"/>
    <n v="99.455445544554451"/>
    <s v="technology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6726"/>
    <n v="138.49458483754512"/>
    <s v="technology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5334.830000000002"/>
    <n v="45.547792792792798"/>
    <s v="technology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748"/>
    <n v="10.507317073170732"/>
    <s v="technology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3037"/>
    <n v="114.76533333333333"/>
    <s v="technology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4100"/>
    <n v="35.997067448680355"/>
    <s v="technology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396"/>
    <n v="154.17142857142858"/>
    <s v="technology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4977"/>
    <n v="566.38916256157631"/>
    <s v="technology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922"/>
    <n v="120.85714285714286"/>
    <s v="technology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38822.27000000002"/>
    <n v="86.163845492085343"/>
    <s v="technology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9686.050000000003"/>
    <n v="51.212114395886893"/>
    <s v="technology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372"/>
    <n v="67.261538461538464"/>
    <s v="technology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33"/>
    <n v="62.8"/>
    <s v="technology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305.9700000000012"/>
    <n v="346.13118421052633"/>
    <s v="technology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4203.330000000002"/>
    <n v="244.11912547528519"/>
    <s v="technology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71659"/>
    <n v="259.25424836601309"/>
    <s v="technology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6146"/>
    <n v="201.96402877697841"/>
    <s v="technology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7673"/>
    <n v="226.20857142857142"/>
    <s v="technology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52604.299999999988"/>
    <n v="324.69"/>
    <s v="technology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5"/>
    <n v="205"/>
    <s v="technology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7821.6"/>
    <n v="20.465926829268295"/>
    <s v="technology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793594.99"/>
    <n v="116.35303146309367"/>
    <s v="technology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7754"/>
    <n v="307.20212765957444"/>
    <s v="technology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6241"/>
    <n v="546.6875"/>
    <s v="technology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8817"/>
    <n v="47.474464579901152"/>
    <s v="technology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078"/>
    <n v="101.56"/>
    <s v="technology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510"/>
    <n v="72.909090909090907"/>
    <s v="music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61"/>
    <n v="43.710526315789473"/>
    <s v="music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00"/>
    <n v="34"/>
    <s v="music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250"/>
    <n v="70.652173913043484"/>
    <s v="music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412"/>
    <n v="89.301204819277103"/>
    <s v="music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28"/>
    <n v="115.08571428571429"/>
    <s v="music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53"/>
    <n v="62.12"/>
    <s v="music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465.32000000000016"/>
    <n v="46.204266666666669"/>
    <s v="music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510.01000000000022"/>
    <n v="48.54854838709678"/>
    <s v="music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203.2299999999996"/>
    <n v="57.520187499999999"/>
    <s v="music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3684.2000000000007"/>
    <n v="88.147154471544724"/>
    <s v="music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77"/>
    <n v="110.49090909090908"/>
    <s v="music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37"/>
    <n v="66.826086956521735"/>
    <s v="music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719"/>
    <n v="58.597222222222221"/>
    <s v="music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3636363636364"/>
    <s v="music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"/>
    <n v="43.571428571428569"/>
    <s v="music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4736842105263"/>
    <s v="music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20"/>
    <n v="188.125"/>
    <s v="music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971"/>
    <n v="63.031746031746032"/>
    <s v="music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220"/>
    <n v="30.37037037037037"/>
    <s v="music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265"/>
    <n v="51.477272727272727"/>
    <s v="music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360"/>
    <n v="35.789473684210527"/>
    <s v="music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3587"/>
    <n v="98.817391304347822"/>
    <s v="music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236"/>
    <n v="28"/>
    <s v="music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080"/>
    <n v="51.313131313131315"/>
    <s v="music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55"/>
    <n v="53.522727272727273"/>
    <s v="music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54.65999999999985"/>
    <n v="37.149310344827583"/>
    <s v="music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170"/>
    <n v="89.895287958115176"/>
    <s v="music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61"/>
    <n v="106.52500000000001"/>
    <s v="music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7"/>
    <n v="52.815789473684212"/>
    <s v="music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30"/>
    <n v="54.615384615384613"/>
    <s v="music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2727272727273"/>
    <s v="music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40"/>
    <n v="68.598130841121488"/>
    <s v="music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35"/>
    <n v="35.612244897959187"/>
    <s v="music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885"/>
    <n v="94.027777777777771"/>
    <s v="music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434"/>
    <n v="526.45652173913038"/>
    <s v="music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573"/>
    <n v="50.657142857142858"/>
    <s v="music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346.1099999999999"/>
    <n v="79.182941176470578"/>
    <s v="music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5"/>
    <n v="91.590909090909093"/>
    <s v="music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70.430000000000291"/>
    <n v="116.96275362318841"/>
    <s v="music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49716"/>
    <n v="28.4"/>
    <s v="games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79690"/>
    <n v="103.33333333333333"/>
    <s v="games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450"/>
    <n v="10"/>
    <s v="games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985"/>
    <n v="23"/>
    <s v="games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59148"/>
    <n v="31.555555555555557"/>
    <s v="games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19990"/>
    <n v="5"/>
    <s v="games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19924"/>
    <n v="34.220338983050844"/>
    <s v="games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14975"/>
    <n v="25"/>
    <s v="games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1764"/>
    <n v="19.666666666666668"/>
    <s v="games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41915"/>
    <n v="21.25"/>
    <s v="games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475"/>
    <n v="8.3333333333333339"/>
    <s v="games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97887.01"/>
    <n v="21.34333333333333"/>
    <s v="games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984"/>
    <n v="5.333333333333333"/>
    <s v="games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5896"/>
    <n v="34.666666666666664"/>
    <s v="games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4522"/>
    <n v="21.727272727272727"/>
    <s v="games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79952.31"/>
    <n v="11.922499999999999"/>
    <s v="games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35797"/>
    <n v="26.59737827715356"/>
    <s v="games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872"/>
    <n v="10.666666666666666"/>
    <s v="games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28374"/>
    <n v="29.035714285714285"/>
    <s v="games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499440"/>
    <n v="50.909090909090907"/>
    <s v="games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5000"/>
    <e v="#DIV/0!"/>
    <s v="games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9899"/>
    <n v="50.083333333333336"/>
    <s v="games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1775"/>
    <n v="45"/>
    <s v="games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34893"/>
    <n v="25.291666666666668"/>
    <s v="games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10435"/>
    <n v="51.292134831460672"/>
    <s v="games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4999"/>
    <n v="1"/>
    <s v="games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387284"/>
    <n v="49.381818181818183"/>
    <s v="games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98"/>
    <n v="1"/>
    <s v="games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2000"/>
    <e v="#DIV/0!"/>
    <s v="games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49595"/>
    <n v="101.25"/>
    <s v="games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44882"/>
    <n v="19.666666666666668"/>
    <s v="games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29950"/>
    <n v="12.5"/>
    <s v="games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372591"/>
    <n v="8.5"/>
    <s v="games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248"/>
    <n v="1"/>
    <s v="games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4885"/>
    <n v="23"/>
    <s v="games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54507"/>
    <n v="17.987951807228917"/>
    <s v="games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53856"/>
    <n v="370.94736842105266"/>
    <s v="games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280229.89"/>
    <n v="63.569485530546629"/>
    <s v="games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3574"/>
    <n v="13"/>
    <s v="games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9915"/>
    <n v="5.3125"/>
    <s v="games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63"/>
    <n v="35.615384615384613"/>
    <s v="music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552"/>
    <n v="87.103448275862064"/>
    <s v="music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805"/>
    <n v="75.11363636363636"/>
    <s v="music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45"/>
    <n v="68.01204819277109"/>
    <s v="music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966"/>
    <n v="29.623931623931625"/>
    <s v="music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932"/>
    <n v="91.625"/>
    <s v="music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30"/>
    <n v="22.5"/>
    <s v="music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3884.6899999999987"/>
    <n v="64.366735294117646"/>
    <s v="music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57142857142858"/>
    <s v="music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83"/>
    <n v="33.315789473684212"/>
    <s v="music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43"/>
    <n v="90.276595744680847"/>
    <s v="music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307692307692"/>
    <s v="music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131"/>
    <n v="59.233333333333334"/>
    <s v="music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19"/>
    <n v="65.38095238095238"/>
    <s v="music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050"/>
    <n v="67.307692307692307"/>
    <s v="music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301"/>
    <n v="88.74647887323944"/>
    <s v="music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3"/>
    <n v="65.868421052631575"/>
    <s v="music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9660"/>
    <n v="40.349243306169967"/>
    <s v="music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614"/>
    <n v="76.857142857142861"/>
    <s v="music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359.21000000000004"/>
    <n v="68.707820512820518"/>
    <s v="music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062"/>
    <n v="57.773584905660378"/>
    <s v="games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2725"/>
    <n v="44.171348314606739"/>
    <s v="games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7007"/>
    <n v="31.566308243727597"/>
    <s v="games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8474"/>
    <n v="107.04511278195488"/>
    <s v="games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87848.5"/>
    <n v="149.03451043338683"/>
    <s v="games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935"/>
    <n v="55.956632653061227"/>
    <s v="games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82928.5"/>
    <n v="56.970381807973048"/>
    <s v="games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7151"/>
    <n v="44.056420233463037"/>
    <s v="games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839"/>
    <n v="68.625"/>
    <s v="games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6076"/>
    <n v="65.318435754189949"/>
    <s v="games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48"/>
    <n v="35.92"/>
    <s v="games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7748.82"/>
    <n v="40.070667078443485"/>
    <s v="games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2856"/>
    <n v="75.647714604236342"/>
    <s v="games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3737"/>
    <n v="61.203872437357631"/>
    <s v="games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935"/>
    <n v="48.130434782608695"/>
    <s v="games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937"/>
    <n v="68.106837606837601"/>
    <s v="games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255309.33000000002"/>
    <n v="65.891300230946882"/>
    <s v="games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157"/>
    <n v="81.654377880184327"/>
    <s v="games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4228"/>
    <n v="52.701195219123505"/>
    <s v="games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8843"/>
    <n v="41.228136882129277"/>
    <s v="games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10.99"/>
    <n v="15.035357142857142"/>
    <s v="music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24167.25"/>
    <n v="39.066920943134534"/>
    <s v="music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91"/>
    <n v="43.82"/>
    <s v="music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493"/>
    <n v="27.301369863013697"/>
    <s v="music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390"/>
    <n v="42.222222222222221"/>
    <s v="music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30"/>
    <n v="33.235294117647058"/>
    <s v="music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1428571428572"/>
    <s v="music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6"/>
    <n v="42.333333333333336"/>
    <s v="music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54"/>
    <n v="50.266666666666666"/>
    <s v="music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457"/>
    <n v="61.902777777777779"/>
    <s v="music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390"/>
    <n v="40.75"/>
    <s v="music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863"/>
    <n v="55.796747967479675"/>
    <s v="music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5"/>
    <n v="10"/>
    <s v="music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155.01"/>
    <n v="73.125416666666666"/>
    <s v="music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310"/>
    <n v="26.060606060606062"/>
    <s v="music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7"/>
    <n v="22.642857142857142"/>
    <s v="music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5"/>
    <n v="47.222222222222221"/>
    <s v="music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456.65999999999985"/>
    <n v="32.324473684210524"/>
    <s v="music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5"/>
    <n v="53.421052631578945"/>
    <s v="music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40"/>
    <n v="51.304347826086953"/>
    <s v="music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609"/>
    <n v="37.197247706422019"/>
    <s v="games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313"/>
    <n v="27.1"/>
    <s v="games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131"/>
    <n v="206.31"/>
    <s v="games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4315"/>
    <n v="82.145270270270274"/>
    <s v="games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77415.01"/>
    <n v="164.79651993355483"/>
    <s v="games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523.3100000000013"/>
    <n v="60.820280373831778"/>
    <s v="games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7459"/>
    <n v="67.970099667774093"/>
    <s v="games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744.9"/>
    <n v="81.561805555555551"/>
    <s v="games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5692.33"/>
    <n v="25.42547309833024"/>
    <s v="games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2206"/>
    <n v="21.497991967871485"/>
    <s v="games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27803.24"/>
    <n v="27.226630727762803"/>
    <s v="games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9790"/>
    <n v="25.091093117408906"/>
    <s v="games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5801"/>
    <n v="21.230179028132991"/>
    <s v="games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65"/>
    <n v="41.607142857142854"/>
    <s v="games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6931"/>
    <n v="135.58503401360545"/>
    <s v="games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2239"/>
    <n v="22.116176470588236"/>
    <s v="games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5527"/>
    <n v="64.625635808748726"/>
    <s v="games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496"/>
    <n v="69.569620253164558"/>
    <s v="games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006.6699999999983"/>
    <n v="75.133028169014082"/>
    <s v="games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8534"/>
    <n v="140.97916666666666"/>
    <s v="games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064"/>
    <n v="49.472392638036808"/>
    <s v="games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6009.76000000001"/>
    <n v="53.865251485148519"/>
    <s v="games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12530712530715"/>
    <s v="games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3851"/>
    <n v="65.00344827586207"/>
    <s v="games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1881"/>
    <n v="53.475252525252522"/>
    <s v="games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3"/>
    <n v="43.912280701754383"/>
    <s v="games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824"/>
    <n v="50.852631578947367"/>
    <s v="games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505"/>
    <n v="58.6328125"/>
    <s v="games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407"/>
    <n v="32.81666666666667"/>
    <s v="games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18778"/>
    <n v="426.93169877408059"/>
    <s v="games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2928.1900000000005"/>
    <n v="23.808729166666669"/>
    <s v="games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5505"/>
    <n v="98.413654618473899"/>
    <s v="games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015"/>
    <n v="107.32142857142857"/>
    <s v="games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799"/>
    <n v="11.67005076142132"/>
    <s v="games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7373"/>
    <n v="41.782287822878232"/>
    <s v="games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89"/>
    <n v="21.38"/>
    <s v="games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3403.5"/>
    <n v="94.103550295857985"/>
    <s v="games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023"/>
    <n v="15.721951219512196"/>
    <s v="games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671"/>
    <n v="90.635922330097088"/>
    <s v="games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5673"/>
    <n v="97.297619047619051"/>
    <s v="games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795"/>
    <n v="37.11904761904762"/>
    <s v="games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787"/>
    <n v="28.104972375690608"/>
    <s v="games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6"/>
    <n v="144.43333333333334"/>
    <s v="games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4802"/>
    <n v="24.274157303370785"/>
    <s v="games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97"/>
    <n v="35.117647058823529"/>
    <s v="games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304"/>
    <n v="24.762886597938145"/>
    <s v="games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56105"/>
    <n v="188.37871287128712"/>
    <s v="games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728"/>
    <n v="148.08247422680412"/>
    <s v="games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2541"/>
    <n v="49.934589800443462"/>
    <s v="games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55062"/>
    <n v="107.82155688622754"/>
    <s v="games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6618"/>
    <n v="42.63403614457831"/>
    <s v="games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566"/>
    <n v="14.370762711864407"/>
    <s v="games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3009"/>
    <n v="37.476190476190474"/>
    <s v="games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490"/>
    <n v="30.202020202020201"/>
    <s v="games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000.5"/>
    <n v="33.550632911392405"/>
    <s v="games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67"/>
    <n v="64.74666666666667"/>
    <s v="games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3492"/>
    <n v="57.932367149758456"/>
    <s v="games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414"/>
    <n v="53.078431372549019"/>
    <s v="games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538"/>
    <n v="48.0625"/>
    <s v="games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29750.5"/>
    <n v="82.396874999999994"/>
    <s v="games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55"/>
    <n v="50.454545454545453"/>
    <s v="music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40"/>
    <n v="115.83333333333333"/>
    <s v="music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25.659999999999854"/>
    <n v="63.03458333333333"/>
    <s v="music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73.27000000000044"/>
    <n v="108.02152542372882"/>
    <s v="music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641"/>
    <n v="46.088607594936711"/>
    <s v="music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428571428571"/>
    <s v="music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898.98999999999978"/>
    <n v="50.9338679245283"/>
    <s v="music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s v="music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11"/>
    <n v="64.44"/>
    <s v="music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61"/>
    <n v="53.827586206896555"/>
    <s v="music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820"/>
    <n v="100.46511627906976"/>
    <s v="music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45.01000000000022"/>
    <n v="46.630652173913049"/>
    <s v="music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70"/>
    <n v="34.074074074074076"/>
    <s v="music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2304.04"/>
    <n v="65.214642857142863"/>
    <s v="music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303"/>
    <n v="44.205882352941174"/>
    <s v="music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3435"/>
    <n v="71.965517241379317"/>
    <s v="music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"/>
    <n v="52.94736842105263"/>
    <s v="music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522"/>
    <n v="109.45138888888889"/>
    <s v="music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750.5"/>
    <n v="75.035714285714292"/>
    <s v="music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"/>
    <n v="115.71428571428571"/>
    <s v="music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680.2200000000003"/>
    <n v="31.659810426540286"/>
    <s v="music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625"/>
    <n v="46.176470588235297"/>
    <s v="music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603.60999999999967"/>
    <n v="68.481650485436887"/>
    <s v="music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42.020000000000437"/>
    <n v="53.469203539823013"/>
    <s v="music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221"/>
    <n v="109.10778443113773"/>
    <s v="music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236.55000000000018"/>
    <n v="51.185616438356163"/>
    <s v="music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30.79000000000019"/>
    <n v="27.936800000000002"/>
    <s v="music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653.11000000000058"/>
    <n v="82.496921824104234"/>
    <s v="music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400.47000000000025"/>
    <n v="59.817476635514019"/>
    <s v="music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60835.360000000001"/>
    <n v="64.816470588235291"/>
    <s v="music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370"/>
    <n v="90.09615384615384"/>
    <s v="music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236"/>
    <n v="40.962025316455694"/>
    <s v="music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3792.0200000000004"/>
    <n v="56.000127388535034"/>
    <s v="music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683.6400000000001"/>
    <n v="37.672800000000002"/>
    <s v="music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65"/>
    <n v="40.078125"/>
    <s v="music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606.39999999999964"/>
    <n v="78.031999999999996"/>
    <s v="music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6"/>
    <n v="18.90909090909091"/>
    <s v="music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053"/>
    <n v="37.134969325153371"/>
    <s v="music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231"/>
    <n v="41.961038961038959"/>
    <s v="music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433"/>
    <n v="61.044943820224717"/>
    <s v="music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6427"/>
    <n v="64.53125"/>
    <s v="food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2615"/>
    <n v="21.25"/>
    <s v="food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130"/>
    <n v="30"/>
    <s v="food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5945"/>
    <n v="25.491803278688526"/>
    <s v="food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920"/>
    <n v="11.428571428571429"/>
    <s v="food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14892"/>
    <n v="108"/>
    <s v="food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49133.01"/>
    <n v="54.883162444113267"/>
    <s v="food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5445"/>
    <n v="47.383612662942269"/>
    <s v="food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480"/>
    <n v="211.84"/>
    <s v="food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848"/>
    <n v="219.92638036809817"/>
    <s v="food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3545.1000000000004"/>
    <n v="40.795406360424032"/>
    <s v="food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577"/>
    <n v="75.502840909090907"/>
    <s v="food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73"/>
    <n v="13.542553191489361"/>
    <s v="food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78"/>
    <n v="60.865671641791046"/>
    <s v="food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568"/>
    <n v="115.69230769230769"/>
    <s v="food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84146.51"/>
    <n v="48.104623556581984"/>
    <s v="food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279"/>
    <n v="74.184357541899445"/>
    <s v="food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71.5"/>
    <n v="123.34552845528455"/>
    <s v="food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48552"/>
    <n v="66.623188405797094"/>
    <s v="food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311"/>
    <n v="104.99007444168734"/>
    <s v="food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5000"/>
    <e v="#DIV/0!"/>
    <s v="technology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5500"/>
    <e v="#DIV/0!"/>
    <s v="technology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9700"/>
    <n v="300"/>
    <s v="technology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999"/>
    <n v="1"/>
    <s v="technology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3000"/>
    <e v="#DIV/0!"/>
    <s v="technology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59961"/>
    <n v="13"/>
    <s v="technology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985"/>
    <n v="15"/>
    <s v="technology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69730"/>
    <n v="54"/>
    <s v="technology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474900"/>
    <e v="#DIV/0!"/>
    <s v="technology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50000"/>
    <e v="#DIV/0!"/>
    <s v="technology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18792"/>
    <n v="15.428571428571429"/>
    <s v="technology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2000"/>
    <e v="#DIV/0!"/>
    <s v="technology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000"/>
    <e v="#DIV/0!"/>
    <s v="technology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34975"/>
    <n v="25"/>
    <s v="technology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7945"/>
    <n v="27.5"/>
    <s v="technology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0000"/>
    <e v="#DIV/0!"/>
    <s v="technology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27000"/>
    <e v="#DIV/0!"/>
    <s v="technology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500"/>
    <e v="#DIV/0!"/>
    <s v="technology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6399"/>
    <n v="367"/>
    <s v="technology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4998"/>
    <n v="2"/>
    <s v="technology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200"/>
    <e v="#DIV/0!"/>
    <s v="technology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300"/>
    <n v="60"/>
    <s v="technology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75000"/>
    <e v="#DIV/0!"/>
    <s v="technology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28"/>
    <e v="#DIV/0!"/>
    <s v="technology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000"/>
    <e v="#DIV/0!"/>
    <s v="technology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22370"/>
    <n v="97.407407407407405"/>
    <s v="technology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49330"/>
    <n v="47.857142857142854"/>
    <s v="technology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39900"/>
    <n v="50"/>
    <s v="technology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25000"/>
    <e v="#DIV/0!"/>
    <s v="technology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24918"/>
    <n v="20.5"/>
    <s v="technology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2000"/>
    <e v="#DIV/0!"/>
    <s v="technology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5320"/>
    <n v="30"/>
    <s v="technology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849950"/>
    <n v="50"/>
    <s v="technology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21990"/>
    <n v="10"/>
    <s v="technology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0000"/>
    <e v="#DIV/0!"/>
    <s v="technology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2673.67"/>
    <n v="81.582499999999996"/>
    <s v="technology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2500"/>
    <e v="#DIV/0!"/>
    <s v="technology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10000"/>
    <e v="#DIV/0!"/>
    <s v="technology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30000"/>
    <e v="#DIV/0!"/>
    <s v="technology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14945"/>
    <n v="18.333333333333332"/>
    <s v="technology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84779"/>
    <n v="224.42857142857142"/>
    <s v="technology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2925"/>
    <n v="37.5"/>
    <s v="technology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9565"/>
    <n v="145"/>
    <s v="technology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992"/>
    <n v="1"/>
    <s v="technology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64212"/>
    <n v="112.57142857142857"/>
    <s v="technology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30000"/>
    <e v="#DIV/0!"/>
    <s v="technology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148974"/>
    <n v="342"/>
    <s v="technology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36537"/>
    <n v="57.875"/>
    <s v="technology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15970"/>
    <n v="30"/>
    <s v="technology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510000"/>
    <e v="#DIV/0!"/>
    <s v="technology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19975"/>
    <n v="25"/>
    <s v="technology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4200"/>
    <e v="#DIV/0!"/>
    <s v="technology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99950"/>
    <n v="50"/>
    <s v="technology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4997"/>
    <n v="1.5"/>
    <s v="technology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33000"/>
    <e v="#DIV/0!"/>
    <s v="technology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4990"/>
    <n v="10"/>
    <s v="technology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24000"/>
    <e v="#DIV/0!"/>
    <s v="technology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4000"/>
    <e v="#DIV/0!"/>
    <s v="technology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3000"/>
    <e v="#DIV/0!"/>
    <s v="technology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50000"/>
    <e v="#DIV/0!"/>
    <s v="technology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27799"/>
    <n v="22.333333333333332"/>
    <s v="food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11948"/>
    <n v="52"/>
    <s v="food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998"/>
    <n v="16.833333333333332"/>
    <s v="food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5000"/>
    <e v="#DIV/0!"/>
    <s v="food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3874"/>
    <n v="56.3"/>
    <s v="food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1905"/>
    <n v="84.0625"/>
    <s v="food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16443"/>
    <n v="168.39393939393941"/>
    <s v="food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14970"/>
    <n v="15"/>
    <s v="food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24540"/>
    <n v="76.666666666666671"/>
    <s v="food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5000"/>
    <e v="#DIV/0!"/>
    <s v="food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24849"/>
    <n v="50.333333333333336"/>
    <s v="food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8000"/>
    <e v="#DIV/0!"/>
    <s v="food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2975"/>
    <n v="8.3333333333333339"/>
    <s v="food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14540"/>
    <n v="35.384615384615387"/>
    <s v="food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59665"/>
    <n v="55.833333333333336"/>
    <s v="food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19995"/>
    <n v="5"/>
    <s v="food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000"/>
    <e v="#DIV/0!"/>
    <s v="food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24995"/>
    <n v="1"/>
    <s v="food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3000"/>
    <e v="#DIV/0!"/>
    <s v="food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14369"/>
    <n v="69.472222222222229"/>
    <s v="food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5999"/>
    <n v="1"/>
    <s v="food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499"/>
    <n v="1"/>
    <s v="food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59992"/>
    <n v="8"/>
    <s v="food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24690"/>
    <n v="34.444444444444443"/>
    <s v="food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3499"/>
    <n v="1"/>
    <s v="food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20000"/>
    <e v="#DIV/0!"/>
    <s v="food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49999"/>
    <n v="1"/>
    <s v="food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34999"/>
    <n v="1"/>
    <s v="food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137995"/>
    <n v="501.25"/>
    <s v="food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2979"/>
    <n v="10.5"/>
    <s v="food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99998"/>
    <n v="1"/>
    <s v="food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13998"/>
    <n v="1"/>
    <s v="food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0000"/>
    <e v="#DIV/0!"/>
    <s v="food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19974"/>
    <n v="13"/>
    <s v="food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248776"/>
    <n v="306"/>
    <s v="food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116955"/>
    <n v="22.5"/>
    <s v="food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8000"/>
    <e v="#DIV/0!"/>
    <s v="food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14950"/>
    <n v="50"/>
    <s v="food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0000"/>
    <e v="#DIV/0!"/>
    <s v="food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4990"/>
    <n v="5"/>
    <s v="food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591"/>
    <n v="74.22935779816514"/>
    <s v="food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6226"/>
    <n v="81.252688172043008"/>
    <s v="food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502.989999999998"/>
    <n v="130.23469453376205"/>
    <s v="food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258"/>
    <n v="53.409836065573771"/>
    <s v="food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3640"/>
    <n v="75.130434782608702"/>
    <s v="food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3399"/>
    <n v="75.666666666666671"/>
    <s v="food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8180"/>
    <n v="31.691394658753708"/>
    <s v="food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30"/>
    <n v="47.777777777777779"/>
    <s v="food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00"/>
    <n v="90"/>
    <s v="food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230.03000000000065"/>
    <n v="149.31401960784314"/>
    <s v="food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545"/>
    <n v="62.06989247311828"/>
    <s v="food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201"/>
    <n v="53.4"/>
    <s v="food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641"/>
    <n v="69.268656716417908"/>
    <s v="food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296"/>
    <n v="271.50769230769231"/>
    <s v="food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46"/>
    <n v="34.125"/>
    <s v="food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213"/>
    <n v="40.492537313432834"/>
    <s v="food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530"/>
    <n v="189.75806451612902"/>
    <s v="food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509"/>
    <n v="68.862499999999997"/>
    <s v="food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675"/>
    <n v="108.77659574468085"/>
    <s v="food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67"/>
    <n v="125.98529411764706"/>
    <s v="food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285"/>
    <n v="90.523255813953483"/>
    <s v="music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321.25"/>
    <n v="28.880434782608695"/>
    <s v="music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325"/>
    <n v="31"/>
    <s v="music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222"/>
    <n v="51.674418604651166"/>
    <s v="music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561"/>
    <n v="26.270833333333332"/>
    <s v="music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7692307692308"/>
    <s v="music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85"/>
    <n v="27.558139534883722"/>
    <s v="music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44.34000000000015"/>
    <n v="36.97137931034483"/>
    <s v="music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64"/>
    <n v="29.021276595744681"/>
    <s v="music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1.6400000000001"/>
    <n v="28.65666666666667"/>
    <s v="music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40"/>
    <n v="37.647058823529413"/>
    <s v="music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2682.0200000000004"/>
    <n v="97.904038461538462"/>
    <s v="music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3191489361701"/>
    <s v="music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18000000000029104"/>
    <n v="131.58368421052631"/>
    <s v="music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18"/>
    <n v="32.320987654320987"/>
    <s v="music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60.7199999999998"/>
    <n v="61.103999999999999"/>
    <s v="music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535"/>
    <n v="31.341463414634145"/>
    <s v="music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2200"/>
    <n v="129.1139240506329"/>
    <s v="music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00.32999999999998"/>
    <n v="25.020624999999999"/>
    <s v="music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s v="music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516.4399999999996"/>
    <n v="47.541473684210523"/>
    <s v="music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s v="music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51"/>
    <n v="65.84210526315789"/>
    <s v="music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676.10999999999967"/>
    <n v="46.401222222222216"/>
    <s v="music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65"/>
    <n v="50.365853658536587"/>
    <s v="music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497"/>
    <n v="26.566666666666666"/>
    <s v="music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75999999999999091"/>
    <n v="39.493684210526318"/>
    <s v="music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201"/>
    <n v="49.246153846153845"/>
    <s v="music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178.5"/>
    <n v="62.38"/>
    <s v="music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07"/>
    <n v="37.9375"/>
    <s v="music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6"/>
    <n v="51.6"/>
    <s v="music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50"/>
    <n v="27.777777777777779"/>
    <s v="music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5740"/>
    <n v="99.382239382239376"/>
    <s v="music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5.079999999999927"/>
    <n v="38.848205128205123"/>
    <s v="music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413.04999999999995"/>
    <n v="45.548809523809524"/>
    <s v="music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s v="music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510.85999999999967"/>
    <n v="80.551071428571419"/>
    <s v="music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6"/>
    <n v="52.8"/>
    <s v="music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105"/>
    <n v="47.676470588235297"/>
    <s v="music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80"/>
    <n v="23.448275862068964"/>
    <s v="music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10719"/>
    <n v="40.142857142857146"/>
    <s v="food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109914"/>
    <n v="17.2"/>
    <s v="food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0000"/>
    <e v="#DIV/0!"/>
    <s v="food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35000"/>
    <e v="#DIV/0!"/>
    <s v="food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7000"/>
    <e v="#DIV/0!"/>
    <s v="food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4970"/>
    <n v="15"/>
    <s v="food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42850"/>
    <e v="#DIV/0!"/>
    <s v="food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20000"/>
    <e v="#DIV/0!"/>
    <s v="food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94000"/>
    <n v="35.714285714285715"/>
    <s v="food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49925"/>
    <n v="37.5"/>
    <s v="food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00000"/>
    <e v="#DIV/0!"/>
    <s v="food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150"/>
    <e v="#DIV/0!"/>
    <s v="food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80000"/>
    <e v="#DIV/0!"/>
    <s v="food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11790"/>
    <n v="52.5"/>
    <s v="food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4070"/>
    <n v="77.5"/>
    <s v="food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22000"/>
    <e v="#DIV/0!"/>
    <s v="food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16233"/>
    <n v="53.545454545454547"/>
    <s v="food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5000"/>
    <e v="#DIV/0!"/>
    <s v="food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149935"/>
    <n v="16.25"/>
    <s v="food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00000"/>
    <e v="#DIV/0!"/>
    <s v="food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85.9899999999998"/>
    <n v="103.68174242424243"/>
    <s v="music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8518518518519"/>
    <s v="music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508"/>
    <n v="54.153846153846153"/>
    <s v="music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20"/>
    <n v="177.2093023255814"/>
    <s v="music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26"/>
    <n v="100.325"/>
    <s v="music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518"/>
    <n v="136.90909090909091"/>
    <s v="music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85"/>
    <n v="57.535211267605632"/>
    <s v="music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89.98999999999978"/>
    <n v="52.962839506172834"/>
    <s v="music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257"/>
    <n v="82.328947368421055"/>
    <s v="music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666666666666"/>
    <s v="music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8"/>
    <n v="74.06557377049181"/>
    <s v="music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045"/>
    <n v="84.083333333333329"/>
    <s v="music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800"/>
    <n v="61.029411764705884"/>
    <s v="music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0"/>
    <n v="150"/>
    <s v="music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755"/>
    <n v="266.08974358974359"/>
    <s v="music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4"/>
    <n v="7.25"/>
    <s v="music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00"/>
    <n v="100"/>
    <s v="music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2343.1699999999983"/>
    <n v="109.96308108108107"/>
    <s v="music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5"/>
    <n v="169.91525423728814"/>
    <s v="music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85"/>
    <n v="95.740740740740748"/>
    <s v="music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246"/>
    <n v="59.460317460317462"/>
    <s v="music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25"/>
    <n v="55.769230769230766"/>
    <s v="music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41"/>
    <n v="30.076923076923077"/>
    <s v="music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41"/>
    <n v="88.438596491228068"/>
    <s v="music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06"/>
    <n v="64.032786885245898"/>
    <s v="music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410"/>
    <n v="60.153846153846153"/>
    <s v="music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092"/>
    <n v="49.194029850746269"/>
    <s v="music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11"/>
    <n v="165.16216216216216"/>
    <s v="music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44"/>
    <n v="43.621621621621621"/>
    <s v="music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55"/>
    <n v="43.7"/>
    <s v="music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0.5"/>
    <n v="67.419642857142861"/>
    <s v="music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95"/>
    <n v="177.5"/>
    <s v="music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833"/>
    <n v="38.883333333333333"/>
    <s v="music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684"/>
    <n v="54.985074626865675"/>
    <s v="music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47"/>
    <n v="61.342857142857142"/>
    <s v="music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41"/>
    <n v="23.117647058823529"/>
    <s v="music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66"/>
    <n v="29.611111111111111"/>
    <s v="music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11"/>
    <n v="75.611111111111114"/>
    <s v="music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90"/>
    <n v="35.6"/>
    <s v="music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3"/>
    <n v="143"/>
    <s v="music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00000"/>
    <e v="#DIV/0!"/>
    <s v="food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9925"/>
    <n v="25"/>
    <s v="food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20000"/>
    <e v="#DIV/0!"/>
    <s v="food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40000"/>
    <e v="#DIV/0!"/>
    <s v="food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9900"/>
    <n v="100"/>
    <s v="food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35000"/>
    <e v="#DIV/0!"/>
    <s v="food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44880"/>
    <n v="60"/>
    <s v="food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9950"/>
    <n v="50"/>
    <s v="food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6355"/>
    <n v="72.5"/>
    <s v="food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6941"/>
    <n v="29.5"/>
    <s v="food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99750"/>
    <n v="62.5"/>
    <s v="food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30000"/>
    <e v="#DIV/0!"/>
    <s v="food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8000"/>
    <e v="#DIV/0!"/>
    <s v="food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0000"/>
    <e v="#DIV/0!"/>
    <s v="food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85000"/>
    <e v="#DIV/0!"/>
    <s v="food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0000"/>
    <e v="#DIV/0!"/>
    <s v="food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5000"/>
    <e v="#DIV/0!"/>
    <s v="food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6000"/>
    <e v="#DIV/0!"/>
    <s v="food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199723"/>
    <n v="23.083333333333332"/>
    <s v="food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8449"/>
    <n v="25.5"/>
    <s v="food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4470"/>
    <n v="48.18181818181818"/>
    <s v="food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89999"/>
    <n v="1"/>
    <s v="food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995"/>
    <n v="1"/>
    <s v="food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0000"/>
    <e v="#DIV/0!"/>
    <s v="food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29950"/>
    <n v="50"/>
    <s v="food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2995"/>
    <n v="5"/>
    <s v="food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48783"/>
    <n v="202.83333333333334"/>
    <s v="food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5767"/>
    <n v="29.125"/>
    <s v="food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49995"/>
    <n v="5"/>
    <s v="food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3000"/>
    <e v="#DIV/0!"/>
    <s v="food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1474"/>
    <n v="13"/>
    <s v="food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29950"/>
    <n v="50"/>
    <s v="food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0000"/>
    <e v="#DIV/0!"/>
    <s v="food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79999"/>
    <n v="1"/>
    <s v="food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13175"/>
    <n v="96.05263157894737"/>
    <s v="food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26744"/>
    <n v="305.77777777777777"/>
    <s v="food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1415"/>
    <n v="12.142857142857142"/>
    <s v="food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1830"/>
    <n v="83.571428571428569"/>
    <s v="food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8951"/>
    <n v="18"/>
    <s v="food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46534"/>
    <n v="115.53333333333333"/>
    <s v="food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2807"/>
    <n v="21.900662251655628"/>
    <s v="technology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7131"/>
    <n v="80.022494887525568"/>
    <s v="technology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26"/>
    <n v="35.520000000000003"/>
    <s v="technology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843.59999999999854"/>
    <n v="64.933333333333323"/>
    <s v="technology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421.570000000007"/>
    <n v="60.965703745743475"/>
    <s v="technology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6"/>
    <n v="31.444155844155844"/>
    <s v="technology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24616"/>
    <n v="81.949748743718587"/>
    <s v="technology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9914"/>
    <n v="58.92763157894737"/>
    <s v="technology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71330.39"/>
    <n v="157.29347633136095"/>
    <s v="technology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9407.66"/>
    <n v="55.758509532062391"/>
    <s v="technology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95970"/>
    <n v="83.802893802893806"/>
    <s v="technology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7176.130000000001"/>
    <n v="58.422210884353746"/>
    <s v="technology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76"/>
    <n v="270.57142857142856"/>
    <s v="technology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10"/>
    <n v="107.1"/>
    <s v="technology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396"/>
    <n v="47.180555555555557"/>
    <s v="technology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3633.5"/>
    <n v="120.30882352941177"/>
    <s v="technology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3888"/>
    <n v="27.59748427672956"/>
    <s v="technology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808"/>
    <n v="205.2987012987013"/>
    <s v="technology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884"/>
    <n v="35.547169811320757"/>
    <s v="technology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28374"/>
    <n v="74.639488409272587"/>
    <s v="technology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6882"/>
    <n v="47.058064516129029"/>
    <s v="technology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467.76"/>
    <n v="26.591351351351353"/>
    <s v="technology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280"/>
    <n v="36.774193548387096"/>
    <s v="technology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02353.65"/>
    <n v="31.820544982698959"/>
    <s v="technology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284"/>
    <n v="27.576923076923077"/>
    <s v="technology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300"/>
    <n v="56"/>
    <s v="technology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820"/>
    <n v="21.555555555555557"/>
    <s v="technology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87"/>
    <n v="44.095238095238095"/>
    <s v="technology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387"/>
    <n v="63.87"/>
    <s v="technology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158"/>
    <n v="38.987654320987652"/>
    <s v="technology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2933.0499999999993"/>
    <n v="80.185489510489504"/>
    <s v="technology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396"/>
    <n v="34.904761904761905"/>
    <s v="technology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2731"/>
    <n v="89.100502512562812"/>
    <s v="technology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56"/>
    <n v="39.44"/>
    <s v="technology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047619047619"/>
    <s v="technology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873"/>
    <n v="37.46"/>
    <s v="technology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331"/>
    <n v="31.96153846153846"/>
    <s v="technology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6"/>
    <n v="25.214285714285715"/>
    <s v="technology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92"/>
    <n v="10.040816326530612"/>
    <s v="technology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70"/>
    <n v="45.94202898550725"/>
    <s v="technology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1485"/>
    <n v="15"/>
    <s v="technology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500000"/>
    <e v="#DIV/0!"/>
    <s v="technology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664402.68999999994"/>
    <n v="223.58248500999335"/>
    <s v="technology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97947"/>
    <n v="39.480769230769234"/>
    <s v="technology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17900"/>
    <n v="91.304347826086953"/>
    <s v="technology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457913.58"/>
    <n v="78.666205607476627"/>
    <s v="technology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2464"/>
    <n v="12"/>
    <s v="technology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11894"/>
    <n v="17.666666666666668"/>
    <s v="technology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124876"/>
    <n v="41.333333333333336"/>
    <s v="technology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59642"/>
    <n v="71.599999999999994"/>
    <s v="technology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274767"/>
    <n v="307.8235294117647"/>
    <s v="technology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99115"/>
    <n v="80.454545454545453"/>
    <s v="technology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45124"/>
    <n v="83.942857142857136"/>
    <s v="technology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99949"/>
    <n v="8.5"/>
    <s v="technology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11845"/>
    <n v="73.372093023255815"/>
    <s v="technology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132845"/>
    <n v="112.86184210526316"/>
    <s v="technology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24378.62"/>
    <n v="95.277627118644077"/>
    <s v="technology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97909"/>
    <n v="22.75"/>
    <s v="technology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47667"/>
    <n v="133.30000000000001"/>
    <s v="technology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19981"/>
    <n v="3.8"/>
    <s v="technology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45"/>
    <n v="85.75"/>
    <s v="technology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360"/>
    <n v="267"/>
    <s v="technology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919.25"/>
    <n v="373.55803571428572"/>
    <s v="technology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600"/>
    <n v="174.03846153846155"/>
    <s v="technology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810"/>
    <n v="93.695652173913047"/>
    <s v="technology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5929.51"/>
    <n v="77.327718446601949"/>
    <s v="technology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60"/>
    <n v="92.222222222222229"/>
    <s v="technology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707"/>
    <n v="60.964285714285715"/>
    <s v="technology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201"/>
    <n v="91"/>
    <s v="technology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36393"/>
    <n v="41.583333333333336"/>
    <s v="technology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22164"/>
    <n v="33.761904761904759"/>
    <s v="technology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6681"/>
    <n v="70.61702127659575"/>
    <s v="technology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28968"/>
    <n v="167.15151515151516"/>
    <s v="technology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13006"/>
    <n v="128.61988304093566"/>
    <s v="technology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23103"/>
    <n v="65.41379310344827"/>
    <s v="technology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1042"/>
    <n v="117.55555555555556"/>
    <s v="technology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16085"/>
    <n v="126.48148148148148"/>
    <s v="technology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7998900"/>
    <n v="550"/>
    <s v="technology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39868"/>
    <n v="44"/>
    <s v="technology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31724"/>
    <n v="69"/>
    <s v="technology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7945"/>
    <n v="27.5"/>
    <s v="food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4302"/>
    <n v="84.9"/>
    <s v="food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14964"/>
    <n v="12"/>
    <s v="food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69200"/>
    <n v="200"/>
    <s v="food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49990"/>
    <n v="10"/>
    <s v="food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30000"/>
    <e v="#DIV/0!"/>
    <s v="food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5000"/>
    <e v="#DIV/0!"/>
    <s v="food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49926"/>
    <n v="5.2857142857142856"/>
    <s v="food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34999"/>
    <n v="1"/>
    <s v="food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71414"/>
    <n v="72.762711864406782"/>
    <s v="food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64965"/>
    <n v="17.5"/>
    <s v="food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3475"/>
    <n v="25"/>
    <s v="food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4960"/>
    <n v="13.333333333333334"/>
    <s v="food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29999"/>
    <n v="1"/>
    <s v="food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14929"/>
    <n v="23.666666666666668"/>
    <s v="food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56610"/>
    <n v="89.21052631578948"/>
    <s v="food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16939"/>
    <n v="116.55769230769231"/>
    <s v="food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7973.99"/>
    <n v="13.005000000000001"/>
    <s v="food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2"/>
    <e v="#DIV/0!"/>
    <s v="food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9929"/>
    <n v="17.5"/>
    <s v="food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1830"/>
    <n v="34.130434782608695"/>
    <s v="theater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6559"/>
    <n v="132.34615384615384"/>
    <s v="theater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500"/>
    <n v="922.22222222222217"/>
    <s v="theater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17855"/>
    <n v="163.57142857142858"/>
    <s v="theater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14761"/>
    <n v="217.375"/>
    <s v="theater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4304"/>
    <n v="149.44486692015209"/>
    <s v="theater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0067.57"/>
    <n v="71.237487309644663"/>
    <s v="theater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6643.07"/>
    <n v="44.464318398474738"/>
    <s v="theater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803"/>
    <n v="164.94480519480518"/>
    <s v="theater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32340.210000000006"/>
    <n v="84.871516544117654"/>
    <s v="theater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28"/>
    <n v="53.945205479452056"/>
    <s v="theater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726"/>
    <n v="50.531468531468533"/>
    <s v="theater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3362"/>
    <n v="108.00140845070422"/>
    <s v="theater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4089"/>
    <n v="95.373770491803285"/>
    <s v="theater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9754.689999999999"/>
    <n v="57.631016333938291"/>
    <s v="theater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998.0100000000002"/>
    <n v="64.160481283422456"/>
    <s v="theater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5026"/>
    <n v="92.387692307692305"/>
    <s v="theater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645"/>
    <n v="125.97972972972973"/>
    <s v="theater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530"/>
    <n v="94.637681159420296"/>
    <s v="theater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4531"/>
    <n v="170.69942196531792"/>
    <s v="theater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0215"/>
    <n v="40.762081784386616"/>
    <s v="technology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7627"/>
    <n v="68.254054054054052"/>
    <s v="technology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4806"/>
    <n v="95.48863636363636"/>
    <s v="technology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4858.88"/>
    <n v="7.1902649656526005"/>
    <s v="technology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7817"/>
    <n v="511.65486725663715"/>
    <s v="technology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745"/>
    <n v="261.74504950495049"/>
    <s v="technology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9321"/>
    <n v="69.760961810466767"/>
    <s v="technology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5274"/>
    <n v="77.229591836734699"/>
    <s v="technology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33"/>
    <n v="340.56521739130437"/>
    <s v="technology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8979.010000000002"/>
    <n v="67.417903225806455"/>
    <s v="technology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291"/>
    <n v="845.70270270270271"/>
    <s v="technology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2190"/>
    <n v="97.191780821917803"/>
    <s v="technology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3769"/>
    <n v="451.84033613445376"/>
    <s v="technology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871165644173"/>
    <s v="technology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6586.01"/>
    <n v="21.640147492625371"/>
    <s v="technology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832"/>
    <n v="169.51724137931035"/>
    <s v="technology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43818.240000000005"/>
    <n v="161.88210526315791"/>
    <s v="technology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2397"/>
    <n v="493.13333333333333"/>
    <s v="technology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125"/>
    <n v="22.120418848167539"/>
    <s v="technology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"/>
    <n v="18.235294117647058"/>
    <s v="technology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7965"/>
    <n v="8.75"/>
    <s v="publishing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1769"/>
    <n v="40.611111111111114"/>
    <s v="publishing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5999"/>
    <e v="#DIV/0!"/>
    <s v="publishing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15165"/>
    <n v="37.954545454545453"/>
    <s v="publishing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6249"/>
    <n v="35.734693877551024"/>
    <s v="publishing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2199"/>
    <n v="42.157894736842103"/>
    <s v="publishing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360"/>
    <n v="35"/>
    <s v="publishing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4947"/>
    <n v="13.25"/>
    <s v="publishing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9890"/>
    <n v="55"/>
    <s v="publishing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999"/>
    <e v="#DIV/0!"/>
    <s v="publishing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3274"/>
    <e v="#DIV/0!"/>
    <s v="publishing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4250"/>
    <n v="39.285714285714285"/>
    <s v="publishing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1620"/>
    <n v="47.5"/>
    <s v="publishing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0000"/>
    <e v="#DIV/0!"/>
    <s v="publishing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240"/>
    <n v="17.333333333333332"/>
    <s v="publishing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8952"/>
    <n v="31.757575757575758"/>
    <s v="publishing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1490"/>
    <n v="5"/>
    <s v="publishing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1766"/>
    <n v="39"/>
    <s v="publishing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895"/>
    <n v="52.5"/>
    <s v="publishing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5000"/>
    <e v="#DIV/0!"/>
    <s v="publishing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4964"/>
    <n v="9"/>
    <s v="publishing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3225"/>
    <n v="25"/>
    <s v="publishing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39310"/>
    <n v="30"/>
    <s v="publishing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3955"/>
    <n v="11.25"/>
    <s v="publishing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4000"/>
    <e v="#DIV/0!"/>
    <s v="publishing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4900"/>
    <n v="25"/>
    <s v="publishing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3966"/>
    <n v="11.333333333333334"/>
    <s v="publishing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5998"/>
    <n v="29.470588235294116"/>
    <s v="publishing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798"/>
    <n v="1"/>
    <s v="publishing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17917.75"/>
    <n v="63.098484848484851"/>
    <s v="publishing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9980"/>
    <e v="#DIV/0!"/>
    <s v="publishing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8000"/>
    <e v="#DIV/0!"/>
    <s v="publishing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529"/>
    <n v="1"/>
    <s v="publishing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3430"/>
    <n v="43.846153846153847"/>
    <s v="publishing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4850"/>
    <n v="75"/>
    <s v="publishing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19345"/>
    <n v="45.972222222222221"/>
    <s v="publishing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2990"/>
    <n v="10"/>
    <s v="publishing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4095"/>
    <n v="93.666666666666671"/>
    <s v="publishing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2447"/>
    <n v="53"/>
    <s v="publishing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00000"/>
    <e v="#DIV/0!"/>
    <s v="publishing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66"/>
    <n v="47"/>
    <s v="theater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200"/>
    <n v="66.666666666666671"/>
    <s v="theater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45"/>
    <n v="18.770491803278688"/>
    <s v="theater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40"/>
    <n v="66.111111111111114"/>
    <s v="theater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34"/>
    <n v="36.859154929577464"/>
    <s v="theater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446"/>
    <n v="39.810810810810814"/>
    <s v="theater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97"/>
    <n v="31.5"/>
    <s v="theater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50"/>
    <n v="102.5"/>
    <s v="theater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35"/>
    <n v="126.45833333333333"/>
    <s v="theater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60"/>
    <n v="47.878787878787875"/>
    <s v="theater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50"/>
    <n v="73.214285714285708"/>
    <s v="theater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52"/>
    <n v="89.666666666666671"/>
    <s v="theater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056.75"/>
    <n v="151.4623287671233"/>
    <s v="theater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5"/>
    <n v="25"/>
    <s v="theater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0"/>
    <n v="36.5"/>
    <s v="theater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24"/>
    <n v="44"/>
    <s v="theater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11.61000000000058"/>
    <n v="87.357553191489373"/>
    <s v="theater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70"/>
    <n v="36.474820143884891"/>
    <s v="theater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831.73999999999978"/>
    <n v="44.859538461538463"/>
    <s v="theater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330"/>
    <n v="42.903225806451616"/>
    <s v="theater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66"/>
    <n v="51.230769230769234"/>
    <s v="theater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55"/>
    <n v="33.944444444444443"/>
    <s v="theater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2795"/>
    <n v="90.744680851063833"/>
    <s v="theater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50"/>
    <n v="50"/>
    <s v="theater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40"/>
    <n v="24.444444444444443"/>
    <s v="theater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363"/>
    <n v="44.25"/>
    <s v="theater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300"/>
    <n v="67.741935483870961"/>
    <s v="theater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1"/>
    <n v="65.376811594202906"/>
    <s v="theater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60"/>
    <n v="121.9047619047619"/>
    <s v="theater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205"/>
    <n v="47.456140350877192"/>
    <s v="theater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7"/>
    <n v="92.842592592592595"/>
    <s v="theater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665"/>
    <n v="68.253012048192772"/>
    <s v="theater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772.11999999999989"/>
    <n v="37.209583333333335"/>
    <s v="theater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16"/>
    <n v="25.25"/>
    <s v="theater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55"/>
    <n v="43.214285714285715"/>
    <s v="theater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247"/>
    <n v="25.130177514792898"/>
    <s v="theater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80"/>
    <n v="23.636363636363637"/>
    <s v="theater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03"/>
    <n v="103.95098039215686"/>
    <s v="theater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40"/>
    <n v="50.384615384615387"/>
    <s v="theater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72"/>
    <n v="13.6"/>
    <s v="theater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1428571428573"/>
    <s v="theater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29787234042556"/>
    <s v="theater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24"/>
    <n v="8.8571428571428577"/>
    <s v="theater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0"/>
    <n v="50.666666666666664"/>
    <s v="theater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0"/>
    <n v="60.784313725490193"/>
    <s v="theater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55"/>
    <n v="113.42105263157895"/>
    <s v="theater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405"/>
    <n v="104.56521739130434"/>
    <s v="theater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6"/>
    <n v="98.30927835051547"/>
    <s v="theater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63"/>
    <n v="35.039473684210527"/>
    <s v="theater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2727272727275"/>
    <s v="theater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320"/>
    <n v="63.846153846153847"/>
    <s v="theater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367.98999999999978"/>
    <n v="30.189368421052631"/>
    <s v="theater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223"/>
    <n v="83.51428571428572"/>
    <s v="theater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560"/>
    <n v="64.761904761904759"/>
    <s v="theater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870.99"/>
    <n v="20.118172043010752"/>
    <s v="theater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35"/>
    <n v="44.090909090909093"/>
    <s v="theater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6190476190474"/>
    <s v="theater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405"/>
    <n v="44.537037037037038"/>
    <s v="theater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400"/>
    <n v="125.80645161290323"/>
    <s v="theater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0"/>
    <n v="19.696969696969695"/>
    <s v="theater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990"/>
    <n v="10"/>
    <s v="theater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500"/>
    <e v="#DIV/0!"/>
    <s v="theater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200"/>
    <e v="#DIV/0!"/>
    <s v="theater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520"/>
    <n v="30"/>
    <s v="theater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5134"/>
    <n v="60.666666666666664"/>
    <s v="theater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8000"/>
    <e v="#DIV/0!"/>
    <s v="theater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2000"/>
    <e v="#DIV/0!"/>
    <s v="theater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34930"/>
    <n v="23.333333333333332"/>
    <s v="theater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495"/>
    <n v="5"/>
    <s v="theater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7689"/>
    <n v="23.923076923076923"/>
    <s v="theater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4500"/>
    <e v="#DIV/0!"/>
    <s v="theater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4905"/>
    <n v="15.833333333333334"/>
    <s v="theater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9500"/>
    <e v="#DIV/0!"/>
    <s v="theater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583"/>
    <n v="29.785714285714285"/>
    <s v="theater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300"/>
    <n v="60"/>
    <s v="theater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2854"/>
    <n v="24.333333333333332"/>
    <s v="theater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30500"/>
    <n v="500"/>
    <s v="theater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000"/>
    <e v="#DIV/0!"/>
    <s v="theater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1965"/>
    <n v="35"/>
    <s v="theater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3734"/>
    <n v="29.555555555555557"/>
    <s v="theater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170"/>
    <n v="26.666666666666668"/>
    <s v="theater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12645"/>
    <n v="18.333333333333332"/>
    <s v="theater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49980"/>
    <n v="20"/>
    <s v="theater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2460"/>
    <n v="13.333333333333334"/>
    <s v="theater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2888"/>
    <e v="#DIV/0!"/>
    <s v="theater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4955"/>
    <n v="22.5"/>
    <s v="theater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1996"/>
    <n v="50.4"/>
    <s v="theater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8698.24"/>
    <n v="105.02933333333334"/>
    <s v="theater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19823"/>
    <n v="35.4"/>
    <s v="theater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4250"/>
    <n v="83.333333333333329"/>
    <s v="theater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9533"/>
    <n v="35.92307692307692"/>
    <s v="theater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3000"/>
    <e v="#DIV/0!"/>
    <s v="theater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1547"/>
    <n v="119.125"/>
    <s v="theater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4729"/>
    <n v="90.333333333333329"/>
    <s v="theater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19993"/>
    <n v="2.3333333333333335"/>
    <s v="theater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50000"/>
    <e v="#DIV/0!"/>
    <s v="theater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5350"/>
    <n v="108.33333333333333"/>
    <s v="theater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2937"/>
    <n v="15.75"/>
    <s v="theater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11171"/>
    <n v="29"/>
    <s v="theater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9200"/>
    <n v="96.551724137931032"/>
    <s v="theater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5500"/>
    <e v="#DIV/0!"/>
    <s v="theater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498"/>
    <n v="63"/>
    <s v="theater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8092"/>
    <n v="381.6"/>
    <s v="theater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44815"/>
    <n v="46.25"/>
    <s v="theater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270"/>
    <n v="26"/>
    <s v="theater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190"/>
    <n v="10"/>
    <s v="theater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2995"/>
    <n v="5"/>
    <s v="theater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30000"/>
    <e v="#DIV/0!"/>
    <s v="theater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1858"/>
    <n v="81.571428571428569"/>
    <s v="theater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1979"/>
    <n v="7"/>
    <s v="theater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9727"/>
    <n v="27.3"/>
    <s v="theater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5000"/>
    <n v="29.411764705882351"/>
    <s v="theater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4975"/>
    <n v="12.5"/>
    <s v="theater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50000"/>
    <e v="#DIV/0!"/>
    <s v="theater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477"/>
    <n v="5.75"/>
    <s v="theater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2375"/>
    <n v="52.083333333333336"/>
    <s v="theater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11450"/>
    <n v="183.33333333333334"/>
    <s v="theater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7184"/>
    <n v="26.333333333333332"/>
    <s v="theater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0000"/>
    <e v="#DIV/0!"/>
    <s v="theater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2095"/>
    <n v="486.42857142857144"/>
    <s v="theater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744"/>
    <n v="3"/>
    <s v="theater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149975"/>
    <n v="25"/>
    <s v="theater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4961"/>
    <n v="9.75"/>
    <s v="theater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1425"/>
    <n v="18.75"/>
    <s v="theater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2878"/>
    <n v="36.588235294117645"/>
    <s v="theater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5435"/>
    <n v="80.714285714285708"/>
    <s v="theater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2498"/>
    <n v="1"/>
    <s v="theater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9336"/>
    <n v="52.8"/>
    <s v="theater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179980"/>
    <n v="20"/>
    <s v="theater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29999"/>
    <n v="1"/>
    <s v="theater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1143"/>
    <n v="46.928571428571431"/>
    <s v="theater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12410"/>
    <n v="78.07692307692308"/>
    <s v="theater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9998"/>
    <n v="1"/>
    <s v="theater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24999"/>
    <n v="1"/>
    <s v="theater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389"/>
    <n v="203.66666666666666"/>
    <s v="theater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1705"/>
    <n v="20.714285714285715"/>
    <s v="theater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1563"/>
    <n v="48.555555555555557"/>
    <s v="theater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3638"/>
    <n v="68.099999999999994"/>
    <s v="theater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549"/>
    <n v="8.5"/>
    <s v="theater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1829"/>
    <n v="51.615384615384613"/>
    <s v="theater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29"/>
    <n v="43"/>
    <s v="theater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3333333333329"/>
    <s v="theater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s v="theater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800"/>
    <n v="175.51020408163265"/>
    <s v="theater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100.6900000000023"/>
    <n v="231.66175879396985"/>
    <s v="theater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750"/>
    <n v="75"/>
    <s v="theater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555"/>
    <n v="112.14285714285714"/>
    <s v="theater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66666666666664"/>
    <s v="theater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65.55000000000018"/>
    <n v="255.17343750000001"/>
    <s v="theater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2"/>
    <n v="162.7741935483871"/>
    <s v="theater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45"/>
    <n v="88.333333333333329"/>
    <s v="theater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58"/>
    <n v="85.736842105263165"/>
    <s v="theater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69"/>
    <n v="47.574074074074076"/>
    <s v="theater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200"/>
    <n v="72.972972972972968"/>
    <s v="theater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31"/>
    <n v="90.538461538461533"/>
    <s v="theater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280"/>
    <n v="37.647058823529413"/>
    <s v="theater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500"/>
    <n v="36.363636363636367"/>
    <s v="theater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55"/>
    <n v="126.71875"/>
    <s v="theater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30"/>
    <n v="329.2"/>
    <s v="theater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81"/>
    <n v="81.242424242424249"/>
    <s v="theater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24999"/>
    <n v="1"/>
    <s v="theater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159150"/>
    <n v="202.22772277227722"/>
    <s v="theater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3000"/>
    <e v="#DIV/0!"/>
    <s v="theater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9900"/>
    <n v="100"/>
    <s v="theater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50000"/>
    <e v="#DIV/0!"/>
    <s v="theater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1998"/>
    <n v="1"/>
    <s v="theater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23928"/>
    <n v="82.461538461538467"/>
    <s v="theater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499976"/>
    <n v="2.6666666666666665"/>
    <s v="theater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975"/>
    <n v="12.5"/>
    <s v="theater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5000000"/>
    <e v="#DIV/0!"/>
    <s v="theater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48904"/>
    <n v="18.896551724137932"/>
    <s v="theater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18395"/>
    <n v="200.625"/>
    <s v="theater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399395"/>
    <n v="201.66666666666666"/>
    <s v="theater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5000"/>
    <e v="#DIV/0!"/>
    <s v="theater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485"/>
    <n v="65"/>
    <s v="theater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6578"/>
    <n v="66.099999999999994"/>
    <s v="theater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14720"/>
    <n v="93.333333333333329"/>
    <s v="theater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80000"/>
    <e v="#DIV/0!"/>
    <s v="theater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0000"/>
    <e v="#DIV/0!"/>
    <s v="theater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30000000"/>
    <e v="#DIV/0!"/>
    <s v="theater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481"/>
    <n v="50.75"/>
    <s v="theater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218"/>
    <n v="60.9"/>
    <s v="theater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85"/>
    <n v="109.03061224489795"/>
    <s v="theater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35.6899999999996"/>
    <n v="25.692295918367346"/>
    <s v="theater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35"/>
    <n v="41.92307692307692"/>
    <s v="theater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363"/>
    <n v="88.7734375"/>
    <s v="theater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696"/>
    <n v="80.225352112676063"/>
    <s v="theater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210"/>
    <n v="78.936170212765958"/>
    <s v="theater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625"/>
    <n v="95.588235294117652"/>
    <s v="theater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60"/>
    <n v="69.890109890109883"/>
    <s v="theater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5"/>
    <n v="74.534883720930239"/>
    <s v="theater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7"/>
    <n v="123.94117647058823"/>
    <s v="theater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3740"/>
    <n v="264.84848484848487"/>
    <s v="theater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0"/>
    <n v="58.620689655172413"/>
    <s v="theater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"/>
    <n v="70.884955752212392"/>
    <s v="theater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50"/>
    <n v="8.5714285714285712"/>
    <s v="theater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407"/>
    <n v="113.56666666666666"/>
    <s v="theater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221"/>
    <n v="60.6875"/>
    <s v="theater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70"/>
    <n v="110.21739130434783"/>
    <s v="theater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275"/>
    <n v="136.45833333333334"/>
    <s v="theater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157"/>
    <n v="53.164948453608247"/>
    <s v="theater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3"/>
    <n v="86.491525423728817"/>
    <s v="theater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53985.91"/>
    <n v="155.23827397260274"/>
    <s v="theater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88"/>
    <n v="115.08256880733946"/>
    <s v="theater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2165"/>
    <n v="109.5945945945946"/>
    <s v="theater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32"/>
    <n v="45.214285714285715"/>
    <s v="theater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2600.2000000000007"/>
    <n v="104.15169811320754"/>
    <s v="theater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4285714285715"/>
    <s v="theater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5307"/>
    <n v="96.997252747252745"/>
    <s v="theater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037037037038"/>
    <s v="theater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280"/>
    <n v="94.408602150537632"/>
    <s v="theater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35"/>
    <n v="48.984375"/>
    <s v="theater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3"/>
    <n v="45.590909090909093"/>
    <s v="theater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073.24"/>
    <n v="23.275254237288134"/>
    <s v="theater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44"/>
    <n v="63.2289156626506"/>
    <s v="theater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5180"/>
    <n v="153.5204081632653"/>
    <s v="theater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73"/>
    <n v="90.2"/>
    <s v="theater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514.5"/>
    <n v="118.97113163972287"/>
    <s v="theater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255"/>
    <n v="80.25"/>
    <s v="theater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s v="theater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5777.009999999998"/>
    <n v="131.37719999999999"/>
    <s v="theater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595.43000000000029"/>
    <n v="73.032980769230775"/>
    <s v="theater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35"/>
    <n v="178.52941176470588"/>
    <s v="theater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5126"/>
    <n v="162.90974729241879"/>
    <s v="theater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2172.6000000000004"/>
    <n v="108.24237288135593"/>
    <s v="theater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620"/>
    <n v="88.865979381443296"/>
    <s v="theater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480"/>
    <n v="54"/>
    <s v="theater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35"/>
    <n v="116.73076923076923"/>
    <s v="theater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4939"/>
    <n v="233.8984375"/>
    <s v="theater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870"/>
    <n v="158"/>
    <s v="theater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71"/>
    <n v="14.84"/>
    <s v="theater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685"/>
    <n v="85.181818181818187"/>
    <s v="theater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5696"/>
    <n v="146.69158878504672"/>
    <s v="theater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3276"/>
    <n v="50.764811490125673"/>
    <s v="theater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8"/>
    <n v="87.7"/>
    <s v="theater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22"/>
    <n v="242.27777777777777"/>
    <s v="theater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285"/>
    <n v="146.44654088050314"/>
    <s v="theater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30"/>
    <n v="103.17073170731707"/>
    <s v="theater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3185"/>
    <n v="80.464601769911511"/>
    <s v="theater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40"/>
    <n v="234.66666666666666"/>
    <s v="theater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721"/>
    <n v="50.689320388349515"/>
    <s v="theater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8"/>
    <n v="162.70967741935485"/>
    <s v="theater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21"/>
    <n v="120.16666666666667"/>
    <s v="theater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7321"/>
    <n v="67.697802197802204"/>
    <s v="theater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5055"/>
    <n v="52.103448275862071"/>
    <s v="theater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390"/>
    <n v="51.6"/>
    <s v="theater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2576"/>
    <n v="164.3"/>
    <s v="theater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3401"/>
    <n v="84.858585858585855"/>
    <s v="theater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2903"/>
    <n v="94.548850574712645"/>
    <s v="theater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17"/>
    <n v="45.536585365853661"/>
    <s v="theater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4137931034484"/>
    <s v="theater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272"/>
    <n v="50.88"/>
    <s v="theater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396"/>
    <n v="191.13043478260869"/>
    <s v="theater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2536"/>
    <n v="89.314285714285717"/>
    <s v="theater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196.7099999999991"/>
    <n v="88.588631921824103"/>
    <s v="theater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6683"/>
    <n v="96.300911854103347"/>
    <s v="theater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66"/>
    <n v="33.3125"/>
    <s v="theater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"/>
    <n v="37.222222222222221"/>
    <s v="theater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742.7799999999988"/>
    <n v="92.130423728813554"/>
    <s v="theater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225"/>
    <n v="76.785714285714292"/>
    <s v="theater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870"/>
    <n v="96.526315789473685"/>
    <s v="theater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420"/>
    <n v="51.891891891891895"/>
    <s v="theater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501"/>
    <n v="128.9140625"/>
    <s v="theater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21"/>
    <n v="84.108974358974365"/>
    <s v="theater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08.2600000000002"/>
    <n v="82.941562500000003"/>
    <s v="theater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177"/>
    <n v="259.94827586206895"/>
    <s v="theater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245"/>
    <n v="37.25"/>
    <s v="theater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3320"/>
    <n v="177.02127659574469"/>
    <s v="theater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50"/>
    <n v="74.074074074074076"/>
    <s v="theater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36"/>
    <n v="70.666666666666671"/>
    <s v="theater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2673"/>
    <n v="23.62857142857143"/>
    <s v="theater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49925"/>
    <n v="37.5"/>
    <s v="theater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9960"/>
    <n v="13.333333333333334"/>
    <s v="theater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300"/>
    <e v="#DIV/0!"/>
    <s v="theater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19999"/>
    <n v="1"/>
    <s v="theater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25000"/>
    <e v="#DIV/0!"/>
    <s v="theater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50000"/>
    <e v="#DIV/0!"/>
    <s v="theater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17997"/>
    <n v="1"/>
    <s v="theater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14549"/>
    <n v="41"/>
    <s v="theater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219665"/>
    <n v="55.833333333333336"/>
    <s v="theater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000000"/>
    <e v="#DIV/0!"/>
    <s v="theater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3316"/>
    <n v="99.761194029850742"/>
    <s v="theater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2413"/>
    <n v="25.521739130434781"/>
    <s v="theater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66529"/>
    <n v="117.65277777777777"/>
    <s v="theater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24990"/>
    <n v="5"/>
    <s v="theater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308050"/>
    <n v="2796.6666666666665"/>
    <s v="theater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7800"/>
    <n v="200"/>
    <s v="theater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249825"/>
    <n v="87.5"/>
    <s v="theater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859"/>
    <n v="20.142857142857142"/>
    <s v="theater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9666"/>
    <n v="20.875"/>
    <s v="theater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4827"/>
    <n v="61.307692307692307"/>
    <s v="theater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11998"/>
    <n v="1"/>
    <s v="theater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2799355"/>
    <n v="92.142857142857139"/>
    <s v="theater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24978"/>
    <n v="7.333333333333333"/>
    <s v="theater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13704"/>
    <n v="64.8"/>
    <s v="theater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8494"/>
    <n v="30.12"/>
    <s v="theater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21895"/>
    <n v="52.5"/>
    <s v="theater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59929"/>
    <n v="23.666666666666668"/>
    <s v="theater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1322440"/>
    <n v="415.77777777777777"/>
    <s v="theater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1999624"/>
    <n v="53.714285714285715"/>
    <s v="theater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997897"/>
    <n v="420.6"/>
    <s v="theater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9000"/>
    <e v="#DIV/0!"/>
    <s v="theater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19944"/>
    <n v="18.666666666666668"/>
    <s v="theater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3589"/>
    <n v="78.333333333333329"/>
    <s v="theater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24390"/>
    <n v="67.777777777777771"/>
    <s v="theater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19950"/>
    <n v="16.666666666666668"/>
    <s v="theater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19875"/>
    <n v="62.5"/>
    <s v="theater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64874"/>
    <n v="42"/>
    <s v="theater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19146"/>
    <n v="130.0888888888889"/>
    <s v="theater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213568"/>
    <n v="1270.2222222222222"/>
    <s v="theater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4204"/>
    <n v="88.444444444444443"/>
    <s v="theater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98816.81"/>
    <n v="56.342380952380957"/>
    <s v="theater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3090"/>
    <n v="53.529411764705884"/>
    <s v="theater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99975"/>
    <n v="25"/>
    <s v="theater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14870"/>
    <n v="50"/>
    <s v="theater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19205"/>
    <n v="56.785714285714285"/>
    <s v="theater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8285"/>
    <n v="40.833333333333336"/>
    <s v="theater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46967"/>
    <n v="65.111111111111114"/>
    <s v="theater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1722"/>
    <n v="55.6"/>
    <s v="theater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10173"/>
    <n v="140.53846153846155"/>
    <s v="theater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2200"/>
    <n v="25"/>
    <s v="theater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9742"/>
    <n v="69.533333333333331"/>
    <s v="theater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4089"/>
    <n v="5.5"/>
    <s v="theater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2815"/>
    <n v="237"/>
    <s v="theater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3369"/>
    <n v="79.870967741935488"/>
    <s v="theater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959"/>
    <n v="10.25"/>
    <s v="theater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32095"/>
    <n v="272.58620689655174"/>
    <s v="theater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49974"/>
    <n v="13"/>
    <s v="theater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19867"/>
    <n v="58.184210526315788"/>
    <s v="theater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24990"/>
    <n v="10"/>
    <s v="theater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14672"/>
    <n v="70.10526315789474"/>
    <s v="theater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10479"/>
    <n v="57.888888888888886"/>
    <s v="theater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104590"/>
    <n v="125.27027027027027"/>
    <s v="theater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75000"/>
    <e v="#DIV/0!"/>
    <s v="theater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9700"/>
    <n v="300"/>
    <s v="theater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320"/>
    <n v="43"/>
    <s v="theater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999"/>
    <n v="1"/>
    <s v="theater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498450"/>
    <n v="775"/>
    <s v="theater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9995"/>
    <n v="5"/>
    <s v="theater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1299872"/>
    <n v="12.8"/>
    <s v="theater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1490"/>
    <n v="10"/>
    <s v="theater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83"/>
    <n v="58"/>
    <s v="theater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39808"/>
    <n v="244.80459770114942"/>
    <s v="theater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799974"/>
    <n v="6.5"/>
    <s v="theater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500000"/>
    <e v="#DIV/0!"/>
    <s v="theater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23960"/>
    <n v="61.176470588235297"/>
    <s v="theater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00000"/>
    <e v="#DIV/0!"/>
    <s v="theater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291"/>
    <n v="139.23931623931625"/>
    <s v="theater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1240"/>
    <n v="10"/>
    <s v="theater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9625"/>
    <n v="93.75"/>
    <s v="theater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3455"/>
    <n v="53.75"/>
    <s v="theater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29990"/>
    <n v="10"/>
    <s v="theater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40"/>
    <n v="33.75"/>
    <s v="theater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775"/>
    <n v="18.75"/>
    <s v="theater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615"/>
    <n v="23.142857142857142"/>
    <s v="theater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39"/>
    <n v="29.045454545454547"/>
    <s v="theater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1450"/>
    <n v="50"/>
    <s v="theater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200"/>
    <e v="#DIV/0!"/>
    <s v="theater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47300"/>
    <n v="450"/>
    <s v="theater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9904"/>
    <n v="24"/>
    <s v="theater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242"/>
    <n v="32.25"/>
    <s v="theater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2705"/>
    <n v="15"/>
    <s v="theater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700"/>
    <e v="#DIV/0!"/>
    <s v="theater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2460"/>
    <n v="251.33333333333334"/>
    <s v="theater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25000"/>
    <e v="#DIV/0!"/>
    <s v="theater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44750"/>
    <n v="437.5"/>
    <s v="theater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3505"/>
    <n v="110.35211267605634"/>
    <s v="theater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561"/>
    <n v="41.421052631578945"/>
    <s v="theater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50"/>
    <n v="52"/>
    <s v="theater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35"/>
    <n v="33.990384615384613"/>
    <s v="theater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4"/>
    <n v="103.35294117647059"/>
    <s v="theater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31"/>
    <n v="34.791044776119406"/>
    <s v="theater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7067.5"/>
    <n v="41.773858921161825"/>
    <s v="theater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905"/>
    <n v="64.268292682926827"/>
    <s v="theater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425.2299999999996"/>
    <n v="31.209370860927152"/>
    <s v="theater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0"/>
    <n v="62.921348314606739"/>
    <s v="theater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40"/>
    <n v="98.536585365853654"/>
    <s v="theater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700"/>
    <n v="82.608695652173907"/>
    <s v="theater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502.22"/>
    <n v="38.504230769230773"/>
    <s v="theater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69"/>
    <n v="80.15789473684211"/>
    <s v="theater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2"/>
    <n v="28.405405405405407"/>
    <s v="theater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086"/>
    <n v="80.730158730158735"/>
    <s v="theater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450"/>
    <n v="200.69444444444446"/>
    <s v="theater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69"/>
    <n v="37.591549295774648"/>
    <s v="theater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470"/>
    <n v="58.095238095238095"/>
    <s v="theater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1079.83"/>
    <n v="60.300892473118282"/>
    <s v="theater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485"/>
    <n v="63.363636363636367"/>
    <s v="theater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605"/>
    <n v="50.901639344262293"/>
    <s v="theater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241"/>
    <n v="100.5"/>
    <s v="theater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245"/>
    <n v="31.619718309859156"/>
    <s v="theater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617"/>
    <n v="65.102564102564102"/>
    <s v="theater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300"/>
    <n v="79.310344827586206"/>
    <s v="theater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00"/>
    <n v="139.18918918918919"/>
    <s v="theater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34"/>
    <n v="131.91304347826087"/>
    <s v="theater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478"/>
    <n v="91.3"/>
    <s v="theater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282"/>
    <n v="39.672727272727272"/>
    <s v="theater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435"/>
    <n v="57.549019607843135"/>
    <s v="theater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076"/>
    <n v="33.025641025641029"/>
    <s v="theater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594.81999999999971"/>
    <n v="77.335806451612896"/>
    <s v="theater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237"/>
    <n v="31.933333333333334"/>
    <s v="theater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45"/>
    <n v="36.333333333333336"/>
    <s v="theater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62"/>
    <n v="46.768211920529801"/>
    <s v="theater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225"/>
    <n v="40.073529411764703"/>
    <s v="theater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310"/>
    <n v="100.21739130434783"/>
    <s v="theater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66666666666664"/>
    <s v="theater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70"/>
    <n v="46.714285714285715"/>
    <s v="theater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2444"/>
    <n v="71.491803278688522"/>
    <s v="theater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70"/>
    <n v="14.444444444444445"/>
    <s v="theater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48220"/>
    <n v="356.84210526315792"/>
    <s v="theater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4000"/>
    <e v="#DIV/0!"/>
    <s v="theater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3599"/>
    <n v="37.75"/>
    <s v="theater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9898"/>
    <n v="12.75"/>
    <s v="theater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4413"/>
    <n v="24.458333333333332"/>
    <s v="theater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1000"/>
    <e v="#DIV/0!"/>
    <s v="theater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1430"/>
    <n v="53.07692307692308"/>
    <s v="theater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2998200"/>
    <n v="300"/>
    <s v="theater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8855"/>
    <n v="286.25"/>
    <s v="theater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29890"/>
    <n v="36.666666666666664"/>
    <s v="theater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2392"/>
    <n v="49.20754716981132"/>
    <s v="theater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49999"/>
    <n v="1"/>
    <s v="theater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1975"/>
    <n v="12.5"/>
    <s v="theater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2274"/>
    <n v="109.04"/>
    <s v="theater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750"/>
    <n v="41.666666666666664"/>
    <s v="theater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500"/>
    <e v="#DIV/0!"/>
    <s v="theater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7727"/>
    <n v="22.75"/>
    <s v="theater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5000"/>
    <e v="#DIV/0!"/>
    <s v="theater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2950"/>
    <n v="70.833333333333329"/>
    <s v="theater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75"/>
    <n v="63.109756097560975"/>
    <s v="theater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835.7000000000007"/>
    <n v="50.157964601769912"/>
    <s v="theater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773"/>
    <n v="62.883333333333333"/>
    <s v="theater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4541"/>
    <n v="85.531055900621112"/>
    <s v="theater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050"/>
    <n v="53.723404255319146"/>
    <s v="theater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7"/>
    <n v="127.80851063829788"/>
    <s v="theater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56"/>
    <n v="106.57391304347826"/>
    <s v="theater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23"/>
    <n v="262.11194029850748"/>
    <s v="theater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1428571428571"/>
    <s v="theater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721"/>
    <n v="50.20192307692308"/>
    <s v="theater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52"/>
    <n v="66.586956521739125"/>
    <s v="theater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22"/>
    <n v="168.25210084033614"/>
    <s v="theater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26"/>
    <n v="256.37288135593218"/>
    <s v="theater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37"/>
    <n v="36.610619469026545"/>
    <s v="theater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620"/>
    <n v="37.142857142857146"/>
    <s v="theater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295"/>
    <n v="45.878378378378379"/>
    <s v="theater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610"/>
    <n v="141.71296296296296"/>
    <s v="theater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47"/>
    <n v="52.487179487179489"/>
    <s v="theater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50"/>
    <n v="59.523809523809526"/>
    <s v="theater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300"/>
    <n v="50"/>
    <s v="theater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64"/>
    <n v="193.62162162162161"/>
    <s v="theater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573"/>
    <n v="106.79702970297029"/>
    <s v="theater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257"/>
    <n v="77.21621621621621"/>
    <s v="theater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610"/>
    <n v="57.5"/>
    <s v="theater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312"/>
    <n v="50.46153846153846"/>
    <s v="theater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940"/>
    <n v="97.377049180327873"/>
    <s v="theater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5.710000000000036"/>
    <n v="34.91921739130435"/>
    <s v="theater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481"/>
    <n v="85.530386740331494"/>
    <s v="theater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20"/>
    <n v="182.90909090909091"/>
    <s v="theater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275.63999999999942"/>
    <n v="131.13620817843866"/>
    <s v="theater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45"/>
    <n v="39.810126582278478"/>
    <s v="theater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46.97999999999956"/>
    <n v="59.701730769230764"/>
    <s v="theater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7"/>
    <n v="88.735294117647058"/>
    <s v="theater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301"/>
    <n v="58.688622754491021"/>
    <s v="theater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2730.42"/>
    <n v="69.56513661202186"/>
    <s v="theater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27"/>
    <n v="115.87323943661971"/>
    <s v="theater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47"/>
    <n v="23.869565217391305"/>
    <s v="theater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904"/>
    <n v="81.125925925925927"/>
    <s v="theater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22"/>
    <n v="57.626943005181346"/>
    <s v="theater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46.5"/>
    <n v="46.429824561403507"/>
    <s v="theater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95"/>
    <n v="60.475000000000001"/>
    <s v="theater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71"/>
    <n v="65.579545454545453"/>
    <s v="theater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388"/>
    <n v="119.1924882629108"/>
    <s v="theater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61"/>
    <n v="83.05"/>
    <s v="theater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626"/>
    <n v="57.52"/>
    <s v="theater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365"/>
    <n v="177.08695652173913"/>
    <s v="theater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63.5"/>
    <n v="70.771505376344081"/>
    <s v="theater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25"/>
    <n v="29.166666666666668"/>
    <s v="theater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2806"/>
    <n v="72.76136363636364"/>
    <s v="theater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25.98999999999978"/>
    <n v="51.853414634146333"/>
    <s v="theater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65"/>
    <n v="98.2"/>
    <s v="theater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418.5999999999985"/>
    <n v="251.7381443298969"/>
    <s v="theater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462"/>
    <n v="74.821917808219183"/>
    <s v="theater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5"/>
    <n v="67.65306122448979"/>
    <s v="theater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71"/>
    <n v="93.81343283582089"/>
    <s v="theater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304.15999999999985"/>
    <n v="41.237647058823526"/>
    <s v="theater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75"/>
    <n v="52.551020408163268"/>
    <s v="theater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728"/>
    <n v="70.285714285714292"/>
    <s v="theater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877"/>
    <n v="48.325153374233132"/>
    <s v="theater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315"/>
    <n v="53.177083333333336"/>
    <s v="theater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560"/>
    <n v="60.952380952380949"/>
    <s v="theater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20"/>
    <n v="116"/>
    <s v="theater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30"/>
    <n v="61"/>
    <s v="theater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450"/>
    <n v="38.235294117647058"/>
    <s v="theater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5443"/>
    <n v="106.50344827586207"/>
    <s v="theater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96"/>
    <n v="204.57142857142858"/>
    <s v="theater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205"/>
    <n v="54.912587412587413"/>
    <s v="theater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5"/>
    <n v="150.41666666666666"/>
    <s v="theater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758"/>
    <n v="52.58"/>
    <s v="theater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430"/>
    <n v="54.3"/>
    <s v="theater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85"/>
    <n v="76.029411764705884"/>
    <s v="theater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828"/>
    <n v="105.2063492063492"/>
    <s v="theater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60"/>
    <n v="68.666666666666671"/>
    <s v="theater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080"/>
    <n v="129.36170212765958"/>
    <s v="theater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820.5"/>
    <n v="134.26371308016877"/>
    <s v="theater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38"/>
    <n v="17.829787234042552"/>
    <s v="theater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48"/>
    <n v="203.2"/>
    <s v="theater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605"/>
    <n v="69.18518518518519"/>
    <s v="theater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265"/>
    <n v="125.12295081967213"/>
    <s v="theater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29411764705884"/>
    <s v="theater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6.489999999999782"/>
    <n v="48.437149758454105"/>
    <s v="theater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65.21000000000004"/>
    <n v="26.608400000000003"/>
    <s v="theater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424"/>
    <n v="33.666666666666664"/>
    <s v="theater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70"/>
    <n v="40.714285714285715"/>
    <s v="theater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88"/>
    <n v="19.266666666666666"/>
    <s v="theater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170"/>
    <n v="84.285714285714292"/>
    <s v="theater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0"/>
    <n v="29.583333333333332"/>
    <s v="theater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0.009999999999991"/>
    <n v="26.667037037037037"/>
    <s v="theater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661"/>
    <n v="45.978723404255319"/>
    <s v="theater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4"/>
    <n v="125.09090909090909"/>
    <s v="theater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73"/>
    <n v="141.29166666666666"/>
    <s v="theater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486"/>
    <n v="55.333333333333336"/>
    <s v="theater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085"/>
    <n v="46.420454545454547"/>
    <s v="theater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004"/>
    <n v="57.2"/>
    <s v="theater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285"/>
    <n v="173.7"/>
    <s v="theater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286"/>
    <n v="59.6"/>
    <s v="theater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677.5"/>
    <n v="89.585714285714289"/>
    <s v="theater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81"/>
    <n v="204.05"/>
    <s v="theater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130"/>
    <n v="48.703703703703702"/>
    <s v="theater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6.799999999999955"/>
    <n v="53.339999999999996"/>
    <s v="theater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780"/>
    <n v="75.087719298245617"/>
    <s v="theater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08"/>
    <n v="18"/>
    <s v="theater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5"/>
    <n v="209.83870967741936"/>
    <s v="theater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246"/>
    <n v="61.022222222222226"/>
    <s v="theater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s v="theater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321"/>
    <n v="80.034482758620683"/>
    <s v="theater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86"/>
    <n v="29.068965517241381"/>
    <s v="theater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00"/>
    <n v="49.438202247191015"/>
    <s v="theater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.180000000000291"/>
    <n v="93.977440000000001"/>
    <s v="theater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5"/>
    <n v="61.944444444444443"/>
    <s v="theater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512"/>
    <n v="78.5"/>
    <s v="theater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40"/>
    <n v="33.75"/>
    <s v="theater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25"/>
    <n v="66.44736842105263"/>
    <s v="theater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37"/>
    <n v="35.799999999999997"/>
    <s v="theater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50"/>
    <n v="145.65217391304347"/>
    <s v="theater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259"/>
    <n v="25.693877551020407"/>
    <s v="theater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25"/>
    <n v="152.5"/>
    <s v="theater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50"/>
    <n v="30"/>
    <s v="theater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10"/>
    <n v="142.28070175438597"/>
    <s v="theater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"/>
    <n v="24.545454545454547"/>
    <s v="theater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835"/>
    <n v="292.77777777777777"/>
    <s v="theater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68"/>
    <n v="44.92307692307692"/>
    <s v="theater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94"/>
    <n v="23.10144927536232"/>
    <s v="theater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26"/>
    <n v="80.400000000000006"/>
    <s v="theater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89156626506028"/>
    <s v="theater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60"/>
    <n v="32.972972972972975"/>
    <s v="theater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495"/>
    <n v="116.65217391304348"/>
    <s v="theater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6"/>
    <n v="79.61904761904762"/>
    <s v="theater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77777777777779"/>
    <s v="theater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255"/>
    <n v="81.029411764705884"/>
    <s v="theater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327"/>
    <n v="136.84821428571428"/>
    <s v="theater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348"/>
    <n v="177.61702127659575"/>
    <s v="theater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145"/>
    <n v="109.07894736842105"/>
    <s v="theater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285714285714"/>
    <s v="theater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0"/>
    <n v="78.205128205128204"/>
    <s v="theater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00"/>
    <n v="52.173913043478258"/>
    <s v="theater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65"/>
    <n v="114.125"/>
    <s v="theater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50"/>
    <n v="50"/>
    <s v="theater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50"/>
    <n v="91.666666666666671"/>
    <s v="theater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389"/>
    <n v="108.59090909090909"/>
    <s v="theater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6"/>
    <n v="69.822784810126578"/>
    <s v="theater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534"/>
    <n v="109.57142857142857"/>
    <s v="theater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55"/>
    <n v="71.666666666666671"/>
    <s v="theater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55"/>
    <n v="93.611111111111114"/>
    <s v="theater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376"/>
    <n v="76.8"/>
    <s v="theater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075"/>
    <n v="35.795454545454547"/>
    <s v="theater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58"/>
    <n v="55.6"/>
    <s v="theater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460"/>
    <n v="147.33333333333334"/>
    <s v="theater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21"/>
    <n v="56.333333333333336"/>
    <s v="theater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20"/>
    <n v="96.19047619047619"/>
    <s v="theater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99"/>
    <n v="63.574074074074076"/>
    <s v="theater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50"/>
    <n v="184.78260869565219"/>
    <s v="theater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24"/>
    <n v="126.72222222222223"/>
    <s v="theater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673"/>
    <n v="83.42647058823529"/>
    <s v="theater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90"/>
    <n v="54.5"/>
    <s v="theater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10"/>
    <n v="302.30769230769232"/>
    <s v="theater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78"/>
    <n v="44.138888888888886"/>
    <s v="theater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0"/>
    <n v="866.66666666666663"/>
    <s v="theater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605"/>
    <n v="61.388888888888886"/>
    <s v="theater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40"/>
    <n v="29.666666666666668"/>
    <s v="theater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6"/>
    <n v="45.478260869565219"/>
    <s v="theater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95"/>
    <n v="96.203703703703709"/>
    <s v="theater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266"/>
    <n v="67.92307692307692"/>
    <s v="theater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77"/>
    <n v="30.777777777777779"/>
    <s v="theater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5"/>
    <n v="38.333333333333336"/>
    <s v="theater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5"/>
    <n v="66.833333333333329"/>
    <s v="theater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230"/>
    <n v="71.730769230769226"/>
    <s v="theater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058823529412"/>
    <s v="theater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0526315789474"/>
    <s v="theater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84"/>
    <n v="104.98701298701299"/>
    <s v="theater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42"/>
    <n v="28.19047619047619"/>
    <s v="theater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73"/>
    <n v="54.55263157894737"/>
    <s v="theater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33"/>
    <n v="111.89285714285714"/>
    <s v="theater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90"/>
    <n v="85.208333333333329"/>
    <s v="theater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26"/>
    <n v="76.652173913043484"/>
    <s v="theater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205"/>
    <n v="65.166666666666671"/>
    <s v="theater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65999999999985448"/>
    <n v="93.760312499999998"/>
    <s v="theater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333333333334"/>
    <s v="theater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0"/>
    <n v="51.219512195121951"/>
    <s v="theater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506"/>
    <n v="100.17142857142858"/>
    <s v="theater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57"/>
    <n v="34.6"/>
    <s v="theater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450"/>
    <n v="184.67741935483872"/>
    <s v="theater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36"/>
    <n v="69.818181818181813"/>
    <s v="theater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615"/>
    <n v="61.944444444444443"/>
    <s v="theater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66666666666664"/>
    <s v="theater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87"/>
    <n v="36.06818181818182"/>
    <s v="theater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233"/>
    <n v="29"/>
    <s v="theater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20"/>
    <n v="24.210526315789473"/>
    <s v="theater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65"/>
    <n v="55.892857142857146"/>
    <s v="theater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30"/>
    <n v="11.666666666666666"/>
    <s v="theater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443"/>
    <n v="68.353846153846149"/>
    <s v="theater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45"/>
    <n v="27.065217391304348"/>
    <s v="theater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1"/>
    <n v="118.12941176470588"/>
    <s v="theater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54"/>
    <n v="44.757575757575758"/>
    <s v="theater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465"/>
    <n v="99.787878787878782"/>
    <s v="theater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4705882352941"/>
    <s v="theater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10"/>
    <n v="203.33333333333334"/>
    <s v="theater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1.5"/>
    <n v="28.323529411764707"/>
    <s v="theater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1"/>
    <n v="110.23076923076923"/>
    <s v="theater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42"/>
    <n v="31.970149253731343"/>
    <s v="theater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55"/>
    <n v="58.611111111111114"/>
    <s v="theater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18"/>
    <n v="29.428571428571427"/>
    <s v="theater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255"/>
    <n v="81.375"/>
    <s v="theater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535"/>
    <n v="199.16666666666666"/>
    <s v="theater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461538461539"/>
    <s v="theater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50"/>
    <n v="46.428571428571431"/>
    <s v="theater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5"/>
    <n v="70.568181818181813"/>
    <s v="theater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2222222222221"/>
    <s v="theater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784"/>
    <n v="159.46666666666667"/>
    <s v="theater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9.9999999999909051E-3"/>
    <n v="37.777999999999999"/>
    <s v="theater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35"/>
    <n v="72.053571428571431"/>
    <s v="theater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80"/>
    <n v="63.695652173913047"/>
    <s v="theater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266"/>
    <n v="28.411764705882351"/>
    <s v="theater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15"/>
    <n v="103.21428571428571"/>
    <s v="theater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273"/>
    <n v="71.152173913043484"/>
    <s v="theater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00"/>
    <n v="35"/>
    <s v="theater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215"/>
    <n v="81.776315789473685"/>
    <s v="theater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891.09999999999854"/>
    <n v="297.02980769230766"/>
    <s v="theater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305"/>
    <n v="46.609195402298852"/>
    <s v="theater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4137931034484"/>
    <s v="theater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55"/>
    <n v="40.294117647058826"/>
    <s v="theater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45"/>
    <n v="16.25"/>
    <s v="theater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70.98999999999978"/>
    <n v="30.152638888888887"/>
    <s v="theater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38095238095241"/>
    <s v="theater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93"/>
    <n v="52.214285714285715"/>
    <s v="theater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5"/>
    <n v="134.1549295774648"/>
    <s v="theater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55"/>
    <n v="62.827380952380949"/>
    <s v="theater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20"/>
    <n v="58.94736842105263"/>
    <s v="theater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95"/>
    <n v="143.1081081081081"/>
    <s v="theater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30"/>
    <n v="84.166666666666671"/>
    <s v="theater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n v="186.07142857142858"/>
    <s v="theater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416.1400000000001"/>
    <n v="89.785555555555561"/>
    <s v="theater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60.92000000000007"/>
    <n v="64.157560975609755"/>
    <s v="theater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65"/>
    <n v="59.651162790697676"/>
    <s v="theater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s v="theater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855"/>
    <n v="41.222222222222221"/>
    <s v="theater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567"/>
    <n v="43.35"/>
    <s v="theater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16129032258064"/>
    <s v="theater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2"/>
    <n v="43.28"/>
    <s v="theater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8"/>
    <n v="77"/>
    <s v="theater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205"/>
    <n v="51.222222222222221"/>
    <s v="theater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565"/>
    <n v="68.25"/>
    <s v="theater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60"/>
    <n v="19.487179487179485"/>
    <s v="theater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8"/>
    <n v="41.125"/>
    <s v="theater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532"/>
    <n v="41.405405405405403"/>
    <s v="theater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85"/>
    <n v="27.5"/>
    <s v="theater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5"/>
    <n v="33.571428571428569"/>
    <s v="theater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5"/>
    <n v="145.86956521739131"/>
    <s v="theater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739"/>
    <n v="358.6875"/>
    <s v="theater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804"/>
    <n v="50.981818181818184"/>
    <s v="theater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238"/>
    <n v="45.037037037037038"/>
    <s v="theater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31"/>
    <n v="17.527777777777779"/>
    <s v="theater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50"/>
    <n v="50"/>
    <s v="theater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95"/>
    <n v="57.916666666666664"/>
    <s v="theater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55"/>
    <n v="29.705882352941178"/>
    <s v="theater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38"/>
    <n v="90.684210526315795"/>
    <s v="theater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16.18000000000029"/>
    <n v="55.012688172043013"/>
    <s v="theater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60"/>
    <n v="57.222222222222221"/>
    <s v="theater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950"/>
    <n v="72.950819672131146"/>
    <s v="theater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30"/>
    <n v="64.468085106382972"/>
    <s v="theater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2178"/>
    <n v="716.35294117647061"/>
    <s v="theater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375"/>
    <n v="50.396825396825399"/>
    <s v="theater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25"/>
    <n v="41.666666666666664"/>
    <s v="theater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73"/>
    <n v="35.766666666666666"/>
    <s v="theater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41"/>
    <n v="88.739130434782609"/>
    <s v="theater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848484848485"/>
    <s v="theater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20"/>
    <n v="51.794871794871796"/>
    <s v="theater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40"/>
    <n v="20"/>
    <s v="theater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2"/>
    <n v="52"/>
    <s v="theater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276"/>
    <n v="53.230769230769234"/>
    <s v="theater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257"/>
    <n v="39.596491228070178"/>
    <s v="theater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418"/>
    <n v="34.25"/>
    <s v="theater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640"/>
    <n v="164.61538461538461"/>
    <s v="theater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880"/>
    <n v="125.05263157894737"/>
    <s v="theater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150"/>
    <n v="51.875"/>
    <s v="theater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008"/>
    <n v="40.285714285714285"/>
    <s v="theater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356"/>
    <n v="64.909090909090907"/>
    <s v="theater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"/>
    <n v="55.333333333333336"/>
    <s v="theater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656"/>
    <n v="83.142857142857139"/>
    <s v="theater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555"/>
    <n v="38.712121212121211"/>
    <s v="theater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636"/>
    <n v="125.37931034482759"/>
    <s v="theater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635"/>
    <n v="78.263888888888886"/>
    <s v="theater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275"/>
    <n v="47.222222222222221"/>
    <s v="theater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91"/>
    <n v="79.099999999999994"/>
    <s v="theater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00.2199999999998"/>
    <n v="114.29199999999999"/>
    <s v="theater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4137931034484"/>
    <s v="theater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6923076923077"/>
    <s v="theater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343"/>
    <n v="74.208333333333329"/>
    <s v="theater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732"/>
    <n v="47.846153846153847"/>
    <s v="theater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35"/>
    <n v="34.408163265306122"/>
    <s v="theater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40"/>
    <n v="40.238095238095241"/>
    <s v="theater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10"/>
    <n v="60.285714285714285"/>
    <s v="theater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3"/>
    <n v="25.30952380952381"/>
    <s v="theater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"/>
    <n v="35.952380952380949"/>
    <s v="theater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16"/>
    <n v="136"/>
    <s v="theater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89"/>
    <n v="70.763157894736835"/>
    <s v="theater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s v="theater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94"/>
    <n v="66.512820512820511"/>
    <s v="theater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45"/>
    <n v="105"/>
    <s v="theater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40"/>
    <n v="145"/>
    <s v="theater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80"/>
    <n v="12"/>
    <s v="theater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90"/>
    <n v="96.666666666666671"/>
    <s v="theater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"/>
    <n v="60.333333333333336"/>
    <s v="theater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8"/>
    <n v="79.89473684210526"/>
    <s v="theater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3529411764703"/>
    <s v="theater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515"/>
    <n v="75.340909090909093"/>
    <s v="theater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50"/>
    <n v="55"/>
    <s v="theater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80"/>
    <n v="66.956521739130437"/>
    <s v="theater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272727272728"/>
    <s v="theater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230769230768"/>
    <s v="theater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50.69000000000005"/>
    <n v="50.020909090909093"/>
    <s v="theater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27"/>
    <n v="72.392857142857139"/>
    <s v="theater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5"/>
    <n v="95.952380952380949"/>
    <s v="theater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43"/>
    <n v="45.615384615384613"/>
    <s v="theater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29411764705884"/>
    <s v="theater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546"/>
    <n v="56.825000000000003"/>
    <s v="theater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56"/>
    <n v="137.24324324324326"/>
    <s v="theater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30"/>
    <n v="75.714285714285708"/>
    <s v="theater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66"/>
    <n v="99"/>
    <s v="theater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015"/>
    <n v="81.569767441860463"/>
    <s v="theater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9"/>
    <n v="45.108108108108105"/>
    <s v="theater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60"/>
    <n v="36.666666666666664"/>
    <s v="theater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s v="theater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280"/>
    <n v="49.230769230769234"/>
    <s v="theater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82"/>
    <n v="42.296296296296298"/>
    <s v="theater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31"/>
    <n v="78.875"/>
    <s v="theater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810"/>
    <n v="38.284313725490193"/>
    <s v="theater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63"/>
    <n v="44.847826086956523"/>
    <s v="theater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80"/>
    <n v="13.529411764705882"/>
    <s v="theater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543"/>
    <n v="43.5"/>
    <s v="theater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569"/>
    <n v="30.951807228915662"/>
    <s v="theater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8"/>
    <n v="55.230769230769234"/>
    <s v="theater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69"/>
    <n v="46.125"/>
    <s v="theater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60"/>
    <n v="39.375"/>
    <s v="theater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23"/>
    <n v="66.152941176470591"/>
    <s v="theater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70"/>
    <n v="54.137931034482762"/>
    <s v="theater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6666666666667"/>
    <s v="theater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75"/>
    <s v="theater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5"/>
    <n v="59.210526315789473"/>
    <s v="theater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5043.25"/>
    <n v="119.17633928571429"/>
    <s v="theater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40"/>
    <n v="164.61538461538461"/>
    <s v="theater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0"/>
    <n v="24.285714285714285"/>
    <s v="theater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20"/>
    <n v="40.9375"/>
    <s v="theater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27.5"/>
    <n v="61.1"/>
    <s v="theater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s v="theater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345"/>
    <n v="56.20192307692308"/>
    <s v="theater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671.10999999999967"/>
    <n v="107.00207547169811"/>
    <s v="theater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2857142857142"/>
    <s v="theater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"/>
    <n v="110.5"/>
    <s v="theater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6"/>
    <n v="179.27598566308242"/>
    <s v="theater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54"/>
    <n v="22.90909090909091"/>
    <s v="theater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5"/>
    <n v="43.125"/>
    <s v="theater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270"/>
    <n v="46.891891891891895"/>
    <s v="theater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60"/>
    <n v="47.407407407407405"/>
    <s v="theater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54"/>
    <n v="15.129032258064516"/>
    <s v="theater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7.450000000000045"/>
    <n v="21.098000000000003"/>
    <s v="theater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"/>
    <n v="59.117647058823529"/>
    <s v="theater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275"/>
    <n v="97.916666666666671"/>
    <s v="theater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95"/>
    <n v="55.131578947368418"/>
    <s v="theater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8"/>
    <n v="26.536585365853657"/>
    <s v="theater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0"/>
    <n v="58.421052631578945"/>
    <s v="theater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24"/>
    <n v="122.53658536585365"/>
    <s v="theater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287"/>
    <n v="87.961538461538467"/>
    <s v="theater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331"/>
    <n v="73.239999999999995"/>
    <s v="theater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55555555555557"/>
    <s v="theater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84"/>
    <n v="39.53846153846154"/>
    <s v="theater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55"/>
    <n v="136.77777777777777"/>
    <s v="theater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33"/>
    <n v="99.343137254901961"/>
    <s v="theater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s v="theater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80"/>
    <n v="28.888888888888889"/>
    <s v="theater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20000000000004547"/>
    <n v="40.545945945945945"/>
    <s v="theater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4285714285715"/>
    <s v="theater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25"/>
    <n v="37.962962962962962"/>
    <s v="theater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3333333333336"/>
    <s v="theater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870"/>
    <n v="58.571428571428569"/>
    <s v="theater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255"/>
    <n v="135.625"/>
    <s v="theater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465"/>
    <n v="30.9375"/>
    <s v="theater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650"/>
    <n v="176.08695652173913"/>
    <s v="theater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707"/>
    <n v="151.9814814814815"/>
    <s v="theater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33"/>
    <n v="22.607142857142858"/>
    <s v="theater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n v="18.272727272727273"/>
    <s v="theater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100"/>
    <n v="82.258064516129039"/>
    <s v="theater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3"/>
    <n v="68.534246575342465"/>
    <s v="theater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525"/>
    <n v="68.055555555555557"/>
    <s v="theater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545"/>
    <n v="72.714285714285708"/>
    <s v="theater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319"/>
    <n v="77.186046511627907"/>
    <s v="theater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415"/>
    <n v="55.972222222222221"/>
    <s v="theater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481"/>
    <n v="49.693548387096776"/>
    <s v="theater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85"/>
    <n v="79"/>
    <s v="theater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65"/>
    <n v="77.727272727272734"/>
    <s v="theater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01"/>
    <n v="40.777777777777779"/>
    <s v="theater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10"/>
    <n v="59.411764705882355"/>
    <s v="theater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3"/>
    <n v="3.25"/>
    <s v="theater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87"/>
    <n v="39.377358490566039"/>
    <s v="theater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2"/>
    <n v="81.673469387755105"/>
    <s v="theater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060"/>
    <n v="44.912280701754383"/>
    <s v="theater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385"/>
    <n v="49.05797101449275"/>
    <s v="theater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10"/>
    <n v="30.666666666666668"/>
    <s v="theater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908"/>
    <n v="61.0625"/>
    <s v="theater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30"/>
    <n v="29"/>
    <s v="theater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2962962962963"/>
    <s v="theater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045"/>
    <n v="143.0952380952381"/>
    <s v="theater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623"/>
    <n v="52.354838709677416"/>
    <s v="theater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900"/>
    <n v="66.666666666666671"/>
    <s v="theater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2220"/>
    <n v="126.66666666666667"/>
    <s v="theater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s v="theater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20"/>
    <n v="35.492957746478872"/>
    <s v="theater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70"/>
    <n v="37.083333333333336"/>
    <s v="theater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620"/>
    <n v="69.333333333333329"/>
    <s v="theater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40"/>
    <n v="17.254901960784313"/>
    <s v="theater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20"/>
    <n v="36.071428571428569"/>
    <s v="theater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30"/>
    <n v="66.470588235294116"/>
    <s v="theater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45"/>
    <n v="56.065989847715734"/>
    <s v="theater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292"/>
    <n v="47.028571428571432"/>
    <s v="theater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000000000000909"/>
    <n v="47.666190476190479"/>
    <s v="theater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500"/>
    <n v="88.235294117647058"/>
    <s v="theater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48"/>
    <n v="80.717948717948715"/>
    <s v="theater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80"/>
    <n v="39.487179487179489"/>
    <s v="theater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73"/>
    <n v="84.854166666666671"/>
    <s v="theater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65517241379317"/>
    <s v="theater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00000"/>
    <e v="#DIV/0!"/>
    <s v="theater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999998"/>
    <n v="1"/>
    <s v="theater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2999"/>
    <n v="1"/>
    <s v="theater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8375"/>
    <n v="147.88135593220338"/>
    <s v="theater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400"/>
    <n v="100"/>
    <s v="theater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3238"/>
    <n v="56.838709677419352"/>
    <s v="theater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71815"/>
    <n v="176.94444444444446"/>
    <s v="theater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2224"/>
    <n v="127.6"/>
    <s v="theater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50000"/>
    <e v="#DIV/0!"/>
    <s v="theater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2074"/>
    <n v="66.142857142857139"/>
    <s v="theater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3084"/>
    <n v="108"/>
    <s v="theater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24999"/>
    <n v="1"/>
    <s v="theater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945"/>
    <n v="18.333333333333332"/>
    <s v="theater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3000"/>
    <e v="#DIV/0!"/>
    <s v="theater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685"/>
    <n v="7.5"/>
    <s v="theater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25000"/>
    <e v="#DIV/0!"/>
    <s v="theater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4179"/>
    <n v="68.416666666666671"/>
    <s v="theater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999"/>
    <n v="1"/>
    <s v="theater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9519"/>
    <n v="60.125"/>
    <s v="theater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470"/>
    <n v="15"/>
    <s v="theater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53"/>
    <n v="550.04109589041093"/>
    <s v="theater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30"/>
    <n v="97.5"/>
    <s v="theater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1764705882351"/>
    <s v="theater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20"/>
    <n v="57.777777777777779"/>
    <s v="theater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452"/>
    <n v="44.235294117647058"/>
    <s v="theater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"/>
    <n v="60.909090909090907"/>
    <s v="theater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116"/>
    <n v="68.84210526315789"/>
    <s v="theater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813"/>
    <n v="73.582278481012665"/>
    <s v="theater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91"/>
    <n v="115.02173913043478"/>
    <s v="theater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215"/>
    <n v="110.75"/>
    <s v="theater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"/>
    <n v="75.5"/>
    <s v="theater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61"/>
    <n v="235.46153846153845"/>
    <s v="theater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3636363636363"/>
    <s v="theater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330"/>
    <n v="92.5"/>
    <s v="theater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14"/>
    <n v="202.85"/>
    <s v="theater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9"/>
    <n v="26"/>
    <s v="theater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75"/>
    <n v="46.05263157894737"/>
    <s v="theater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94"/>
    <n v="51"/>
    <s v="theater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78947368421051"/>
    <s v="theater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95.110000000000127"/>
    <n v="53.363965517241382"/>
    <s v="theater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5"/>
    <n v="36.964285714285715"/>
    <s v="theater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382"/>
    <n v="81.294117647058826"/>
    <s v="theater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21"/>
    <n v="20.083333333333332"/>
    <s v="theater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30"/>
    <n v="88.25"/>
    <s v="theater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46"/>
    <n v="53.438596491228068"/>
    <s v="theater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545"/>
    <n v="39.868421052631582"/>
    <s v="theater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129032258064"/>
    <s v="theater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20"/>
    <n v="23.333333333333332"/>
    <s v="theater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230"/>
    <n v="64.375"/>
    <s v="theater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348.5"/>
    <n v="62.052763819095475"/>
    <s v="theater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50"/>
    <n v="66.129032258064512"/>
    <s v="theater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202"/>
    <n v="73.400000000000006"/>
    <s v="theater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383"/>
    <n v="99.5"/>
    <s v="theater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9"/>
    <n v="62.166666666666664"/>
    <s v="theater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176"/>
    <n v="62.328358208955223"/>
    <s v="theater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380"/>
    <n v="58.787878787878789"/>
    <s v="theater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293"/>
    <n v="45.347826086956523"/>
    <s v="theater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85"/>
    <n v="41.944444444444443"/>
    <s v="theater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5"/>
    <n v="59.166666666666664"/>
    <s v="theater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2.25"/>
    <n v="200.49"/>
    <s v="theater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275"/>
    <n v="83.974358974358978"/>
    <s v="theater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550"/>
    <n v="57.258064516129032"/>
    <s v="theater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300"/>
    <n v="58.064516129032256"/>
    <s v="theater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1184"/>
    <n v="186.80291970802921"/>
    <s v="theater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260"/>
    <n v="74.117647058823536"/>
    <s v="theater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97"/>
    <n v="30.714285714285715"/>
    <s v="theater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260"/>
    <n v="62.666666666666664"/>
    <s v="theater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5"/>
    <n v="121.36363636363636"/>
    <s v="theater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100"/>
    <n v="39.743589743589745"/>
    <s v="theater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60"/>
    <n v="72"/>
    <s v="theater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526"/>
    <n v="40.632352941176471"/>
    <s v="theater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20"/>
    <n v="63"/>
    <s v="theater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06"/>
    <n v="33.666666666666664"/>
    <s v="theater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5"/>
    <n v="38.589743589743591"/>
    <s v="theater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275"/>
    <n v="155.95238095238096"/>
    <s v="theater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246"/>
    <n v="43.2"/>
    <s v="theater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09.00999999999999"/>
    <n v="15.148518518518518"/>
    <s v="theater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98"/>
    <n v="83.571428571428569"/>
    <s v="theater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320"/>
    <n v="140"/>
    <s v="theater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860"/>
    <n v="80.869565217391298"/>
    <s v="theater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400"/>
    <n v="53.846153846153847"/>
    <s v="theater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2.5"/>
    <n v="30.928571428571427"/>
    <s v="theater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535"/>
    <n v="67.962962962962962"/>
    <s v="theater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70"/>
    <n v="27.142857142857142"/>
    <s v="theater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4030"/>
    <n v="110.86538461538461"/>
    <s v="theater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30"/>
    <n v="106.84210526315789"/>
    <s v="theater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35"/>
    <n v="105.51546391752578"/>
    <s v="theater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90"/>
    <n v="132.96296296296296"/>
    <s v="theater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446"/>
    <n v="51.916666666666664"/>
    <s v="theater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30"/>
    <n v="310"/>
    <s v="theater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697"/>
    <n v="26.021739130434781"/>
    <s v="theater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20"/>
    <n v="105"/>
    <s v="theater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49"/>
    <n v="86.224999999999994"/>
    <s v="theater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40"/>
    <n v="114.54545454545455"/>
    <s v="theater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68"/>
    <n v="47.657142857142858"/>
    <s v="theater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92"/>
    <n v="72.888888888888886"/>
    <s v="theater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9.55000000000018"/>
    <n v="49.545505617977533"/>
    <s v="theater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81"/>
    <n v="25.4"/>
    <s v="theater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029"/>
    <n v="62.586956521739133"/>
    <s v="theater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5"/>
    <n v="61.060606060606062"/>
    <s v="theater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18138"/>
    <n v="60.064516129032256"/>
    <s v="theater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4638"/>
    <n v="72.400000000000006"/>
    <s v="theater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900"/>
    <n v="100"/>
    <s v="theater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4880"/>
    <n v="51.666666666666664"/>
    <s v="theater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719"/>
    <n v="32.75"/>
    <s v="theater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500"/>
    <e v="#DIV/0!"/>
    <s v="theater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1073"/>
    <n v="61"/>
    <s v="theater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130"/>
    <n v="10"/>
    <s v="theater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1490"/>
    <n v="10"/>
    <s v="theater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550"/>
    <n v="37.5"/>
    <s v="theater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1230"/>
    <n v="45"/>
    <s v="theater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3195"/>
    <n v="100.625"/>
    <s v="theater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1642"/>
    <n v="25.571428571428573"/>
    <s v="theater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20000"/>
    <e v="#DIV/0!"/>
    <s v="theater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4900"/>
    <n v="25"/>
    <s v="theater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2200"/>
    <e v="#DIV/0!"/>
    <s v="theater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200"/>
    <e v="#DIV/0!"/>
    <s v="theater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90"/>
    <n v="10"/>
    <s v="theater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8298"/>
    <n v="202"/>
    <s v="theater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2475"/>
    <n v="25"/>
    <s v="theater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76"/>
    <n v="99.538461538461533"/>
    <s v="theater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25"/>
    <n v="75"/>
    <s v="theater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27"/>
    <n v="215.25"/>
    <s v="theater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326"/>
    <n v="120.54545454545455"/>
    <s v="theater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65"/>
    <n v="37.666666666666664"/>
    <s v="theater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67"/>
    <n v="172.23333333333332"/>
    <s v="theater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500"/>
    <n v="111.11111111111111"/>
    <s v="theater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63"/>
    <n v="25.464285714285715"/>
    <s v="theater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50"/>
    <n v="267.64705882352939"/>
    <s v="theater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298"/>
    <n v="75.959999999999994"/>
    <s v="theater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35"/>
    <n v="59.03846153846154"/>
    <s v="theater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409.77000000000044"/>
    <n v="50.111022727272733"/>
    <s v="theater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50.770000000000437"/>
    <n v="55.502967032967035"/>
    <s v="theater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6666666666666"/>
    <s v="theater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78"/>
    <n v="47.428571428571431"/>
    <s v="theater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35064935064929"/>
    <s v="theater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55555555555557"/>
    <s v="theater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942"/>
    <n v="74.224299065420567"/>
    <s v="theater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65.01000000000022"/>
    <n v="106.9271875"/>
    <s v="theater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335"/>
    <n v="41.696428571428569"/>
    <s v="theater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306.10999999999967"/>
    <n v="74.243275862068955"/>
    <s v="theater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3333333333329"/>
    <s v="theater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s v="theater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460"/>
    <n v="38.421052631578945"/>
    <s v="theater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510"/>
    <n v="166.96969696969697"/>
    <s v="theater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410"/>
    <n v="94.912280701754383"/>
    <s v="theater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s v="theater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5"/>
    <n v="143.21428571428572"/>
    <s v="theater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537"/>
    <n v="90.819148936170208"/>
    <s v="theater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864"/>
    <n v="48.542372881355931"/>
    <s v="theater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21"/>
    <n v="70.027777777777771"/>
    <s v="theater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597"/>
    <n v="135.62608695652173"/>
    <s v="theater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500"/>
    <n v="100"/>
    <s v="theater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435"/>
    <n v="94.90384615384616"/>
    <s v="theater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35"/>
    <n v="75.370370370370367"/>
    <s v="theater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347"/>
    <n v="64.458333333333329"/>
    <s v="theater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50"/>
    <n v="115"/>
    <s v="theater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15"/>
    <n v="100.5"/>
    <s v="theater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658"/>
    <n v="93.774647887323937"/>
    <s v="theater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s v="theater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74500"/>
    <n v="500"/>
    <s v="theater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3434"/>
    <n v="29"/>
    <s v="theater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5000"/>
    <e v="#DIV/0!"/>
    <s v="theater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500"/>
    <e v="#DIV/0!"/>
    <s v="theater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12465"/>
    <n v="17.5"/>
    <s v="theater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2824"/>
    <n v="174"/>
    <s v="theater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4950"/>
    <n v="50"/>
    <s v="theater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590"/>
    <n v="5"/>
    <s v="theater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22499"/>
    <n v="1"/>
    <s v="theater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620"/>
    <n v="145.40540540540542"/>
    <s v="theater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68975"/>
    <n v="205"/>
    <s v="theater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9598"/>
    <n v="100.5"/>
    <s v="theater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21119"/>
    <n v="55.0625"/>
    <s v="theater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4574"/>
    <n v="47.333333333333336"/>
    <s v="theater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3000"/>
    <e v="#DIV/0!"/>
    <s v="theater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9642"/>
    <n v="58.95"/>
    <s v="theater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8000"/>
    <e v="#DIV/0!"/>
    <s v="theater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149997"/>
    <n v="1.5"/>
    <s v="theater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7495"/>
    <n v="5"/>
    <s v="theater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1045"/>
    <n v="50.555555555555557"/>
    <s v="theater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66666666666664"/>
    <s v="theater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25"/>
    <n v="53.289473684210527"/>
    <s v="theater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326"/>
    <n v="70.230769230769226"/>
    <s v="theater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575"/>
    <n v="43.421052631578945"/>
    <s v="theater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91"/>
    <n v="199.18181818181819"/>
    <s v="theater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9.989999999999782"/>
    <n v="78.518148148148143"/>
    <s v="theater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602"/>
    <n v="61.823529411764703"/>
    <s v="theater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1E-3"/>
    <n v="50.000500000000002"/>
    <s v="theater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288.56999999999994"/>
    <n v="48.339729729729726"/>
    <s v="theater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45"/>
    <n v="107.25"/>
    <s v="theater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320"/>
    <n v="57"/>
    <s v="theater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4"/>
    <n v="40.92307692307692"/>
    <s v="theater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30"/>
    <n v="21.5"/>
    <s v="theater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59"/>
    <n v="79.543478260869563"/>
    <s v="theater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501"/>
    <n v="72.381578947368425"/>
    <s v="theater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50"/>
    <n v="64.634146341463421"/>
    <s v="theater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20"/>
    <n v="38.571428571428569"/>
    <s v="theater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71"/>
    <n v="107.57142857142857"/>
    <s v="theater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5"/>
    <n v="27.5"/>
    <s v="theater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80"/>
    <n v="70.461538461538467"/>
    <s v="theater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142857142858"/>
    <s v="theater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25"/>
    <s v="theater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25"/>
    <n v="75"/>
    <s v="theater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30.110000000000014"/>
    <n v="58.901111111111113"/>
    <s v="theater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56"/>
    <n v="139.55555555555554"/>
    <s v="theater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200"/>
    <n v="70"/>
    <s v="theater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271"/>
    <n v="57.385964912280699"/>
    <s v="theater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20"/>
    <n v="40"/>
    <s v="theater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00"/>
    <n v="64.285714285714292"/>
    <s v="theater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42"/>
    <n v="120.11764705882354"/>
    <s v="theater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24"/>
    <n v="1008.24"/>
    <s v="theater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25"/>
    <n v="63.28125"/>
    <s v="theater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66666666666668"/>
    <s v="theater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9128"/>
    <n v="25.647058823529413"/>
    <s v="theater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3903"/>
    <n v="47.695652173913047"/>
    <s v="theater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3935"/>
    <n v="56.05263157894737"/>
    <s v="theater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5734"/>
    <n v="81.319999999999993"/>
    <s v="theater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39158"/>
    <n v="70.166666666666671"/>
    <s v="theater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6811"/>
    <n v="23.625"/>
    <s v="theater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8803"/>
    <n v="188.55555555555554"/>
    <s v="theater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10871"/>
    <n v="49.511627906976742"/>
    <s v="theater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27887"/>
    <n v="75.464285714285708"/>
    <s v="theater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962"/>
    <n v="9.5"/>
    <s v="theater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1648"/>
    <n v="35.5"/>
    <s v="theater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9980"/>
    <n v="10"/>
    <s v="theater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99974"/>
    <n v="13"/>
    <s v="theater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9212"/>
    <n v="89.4"/>
    <s v="theater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975"/>
    <n v="25"/>
    <s v="theater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4999"/>
    <n v="1"/>
    <s v="theater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4740"/>
    <n v="65"/>
    <s v="theater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490"/>
    <n v="10"/>
    <s v="theater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2499"/>
    <n v="1"/>
    <s v="theater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4940"/>
    <n v="81.538461538461533"/>
    <s v="theater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1900"/>
    <n v="100"/>
    <s v="theater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7499"/>
    <n v="1"/>
    <s v="theater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6000"/>
    <e v="#DIV/0!"/>
    <s v="theater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4940"/>
    <n v="20"/>
    <s v="theater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1763"/>
    <n v="46.428571428571431"/>
    <s v="theater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1989"/>
    <n v="5.5"/>
    <s v="theater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1749"/>
    <n v="50.2"/>
    <s v="theater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4990"/>
    <n v="10"/>
    <s v="theater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12659"/>
    <n v="30.133333333333333"/>
    <s v="theater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8500"/>
    <n v="150"/>
    <s v="theater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1460"/>
    <n v="13.333333333333334"/>
    <s v="theater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5000"/>
    <e v="#DIV/0!"/>
    <s v="theater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5500"/>
    <e v="#DIV/0!"/>
    <s v="theater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620"/>
    <e v="#DIV/0!"/>
    <s v="theater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30000"/>
    <e v="#DIV/0!"/>
    <s v="theater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1841"/>
    <n v="44.760869565217391"/>
    <s v="theater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23759"/>
    <n v="88.642857142857139"/>
    <s v="theater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17990"/>
    <n v="10"/>
    <s v="theater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5000"/>
    <e v="#DIV/0!"/>
    <s v="theater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6520"/>
    <n v="57.647058823529413"/>
    <s v="theater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475"/>
    <n v="25"/>
    <s v="theater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30000"/>
    <e v="#DIV/0!"/>
    <s v="theater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5000"/>
    <e v="#DIV/0!"/>
    <s v="theater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0000"/>
    <e v="#DIV/0!"/>
    <s v="theater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375000"/>
    <e v="#DIV/0!"/>
    <s v="theater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-10000"/>
    <e v="#DIV/0!"/>
    <s v="theater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1965"/>
    <n v="17.5"/>
    <s v="theater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1458"/>
    <n v="38.714285714285715"/>
    <s v="theater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7882"/>
    <n v="13.111111111111111"/>
    <s v="theater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12476"/>
    <n v="315.5"/>
    <s v="theater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540"/>
    <n v="37.142857142857146"/>
    <s v="theater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000"/>
    <e v="#DIV/0!"/>
    <s v="theater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39225"/>
    <n v="128.27380952380952"/>
    <s v="theater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14480"/>
    <n v="47.272727272727273"/>
    <s v="theater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950"/>
    <n v="50"/>
    <s v="theater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1430"/>
    <n v="42.5"/>
    <s v="theater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2060"/>
    <n v="44"/>
    <s v="theater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1686"/>
    <n v="50.875"/>
    <s v="theater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9875"/>
    <n v="62.5"/>
    <s v="theater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2365"/>
    <n v="27"/>
    <s v="theater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2975"/>
    <n v="25"/>
    <s v="theater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1535"/>
    <n v="47.258064516129032"/>
    <s v="theater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500"/>
    <e v="#DIV/0!"/>
    <s v="theater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9997"/>
    <n v="1.5"/>
    <s v="theater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1327"/>
    <n v="24.714285714285715"/>
    <s v="theater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490"/>
    <n v="63.125"/>
    <s v="theater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847"/>
    <n v="38.25"/>
    <s v="theater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685"/>
    <n v="16.25"/>
    <s v="theater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59865"/>
    <n v="33.75"/>
    <s v="theater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5815"/>
    <n v="61.666666666666664"/>
    <s v="theater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5007"/>
    <n v="83.138888888888886"/>
    <s v="theater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14999"/>
    <n v="1"/>
    <s v="theater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9000"/>
    <n v="142.85714285714286"/>
    <s v="theater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1591"/>
    <n v="33.666666666666664"/>
    <s v="theater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1495"/>
    <n v="5"/>
    <s v="theater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2000"/>
    <e v="#DIV/0!"/>
    <s v="theater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3490"/>
    <n v="10"/>
    <s v="theater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59880"/>
    <n v="40"/>
    <s v="theater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4910"/>
    <n v="30"/>
    <s v="theater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2365"/>
    <n v="45"/>
    <s v="theater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3000"/>
    <e v="#DIV/0!"/>
    <s v="theater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689"/>
    <n v="10.166666666666666"/>
    <s v="theater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10116"/>
    <n v="81.411764705882348"/>
    <s v="theater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12710"/>
    <n v="57.25"/>
    <s v="theater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135"/>
    <n v="5"/>
    <s v="theater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4985"/>
    <n v="15"/>
    <s v="theater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2475"/>
    <n v="12.5"/>
    <s v="theater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4349"/>
    <n v="93"/>
    <s v="theater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19547"/>
    <n v="32.357142857142854"/>
    <s v="theater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0000"/>
    <e v="#DIV/0!"/>
    <s v="theater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8000"/>
    <e v="#DIV/0!"/>
    <s v="theater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11999"/>
    <n v="1"/>
    <s v="theater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5898"/>
    <n v="91.833333333333329"/>
    <s v="theater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4450"/>
    <n v="45.833333333333336"/>
    <s v="theater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1685"/>
    <n v="57.173913043478258"/>
    <s v="theater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20000"/>
    <e v="#DIV/0!"/>
    <s v="theater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400"/>
    <n v="248.5"/>
    <s v="theater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2858"/>
    <n v="79.400000000000006"/>
    <s v="theater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4995"/>
    <n v="5"/>
    <s v="theater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4989"/>
    <n v="5.5"/>
    <s v="theater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5450"/>
    <n v="25"/>
    <s v="theater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200"/>
    <e v="#DIV/0!"/>
    <s v="theater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3218"/>
    <n v="137.07692307692307"/>
    <s v="theater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5000"/>
    <e v="#DIV/0!"/>
    <s v="theater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1995"/>
    <n v="5"/>
    <s v="theater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5805"/>
    <n v="39"/>
    <s v="theater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2899"/>
    <n v="50.5"/>
    <s v="theater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30000"/>
    <e v="#DIV/0!"/>
    <s v="theater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8423"/>
    <n v="49.28125"/>
    <s v="theater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3975"/>
    <n v="25"/>
    <s v="theater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199999"/>
    <n v="1"/>
    <s v="theater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25975"/>
    <n v="25"/>
    <s v="theater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7600"/>
    <e v="#DIV/0!"/>
    <s v="theater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25000"/>
    <e v="#DIV/0!"/>
    <s v="theater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1325"/>
    <n v="53.125"/>
    <s v="theater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5500"/>
    <e v="#DIV/0!"/>
    <s v="theater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27993"/>
    <n v="7"/>
    <s v="theater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1359"/>
    <n v="40.0625"/>
    <s v="theater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908"/>
    <n v="24.333333333333332"/>
    <s v="theater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2955"/>
    <n v="11.25"/>
    <s v="theater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4979"/>
    <n v="10.5"/>
    <s v="theater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1355"/>
    <n v="15"/>
    <s v="theater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0000"/>
    <e v="#DIV/0!"/>
    <s v="theater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1874"/>
    <n v="42"/>
    <s v="theater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1715"/>
    <n v="71.25"/>
    <s v="theater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7455"/>
    <n v="22.5"/>
    <s v="theater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1290"/>
    <n v="41"/>
    <s v="theater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4473"/>
    <n v="47.909090909090907"/>
    <s v="theater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2614"/>
    <n v="35.166666666666664"/>
    <s v="theater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14989"/>
    <n v="5.5"/>
    <s v="theater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13864"/>
    <n v="22.666666666666668"/>
    <s v="theater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789"/>
    <n v="26.375"/>
    <s v="theater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1095"/>
    <n v="105.54054054054055"/>
    <s v="theater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680"/>
    <n v="29.09090909090909"/>
    <s v="theater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678"/>
    <e v="#DIV/0!"/>
    <s v="theater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680"/>
    <n v="62"/>
    <s v="theater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88695"/>
    <n v="217.5"/>
    <s v="theater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1786"/>
    <n v="26.75"/>
    <s v="theater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5890"/>
    <n v="18.333333333333332"/>
    <s v="theater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2050"/>
    <n v="64.285714285714292"/>
    <s v="theater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28775"/>
    <n v="175"/>
    <s v="theater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680"/>
    <n v="34"/>
    <s v="theater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7263"/>
    <n v="84.282608695652172"/>
    <s v="theater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1405"/>
    <n v="9.5"/>
    <s v="theater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1359"/>
    <n v="33.736842105263158"/>
    <s v="theater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4512"/>
    <n v="37.53846153846154"/>
    <s v="theater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249"/>
    <n v="11.615384615384615"/>
    <s v="theater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1468"/>
    <n v="8"/>
    <s v="theater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3000"/>
    <e v="#DIV/0!"/>
    <s v="theater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1581"/>
    <n v="23"/>
    <s v="theater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400"/>
    <n v="100"/>
    <s v="theater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9459"/>
    <n v="60.111111111111114"/>
    <s v="theater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49997"/>
    <n v="3"/>
    <s v="theater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1995"/>
    <n v="5"/>
    <s v="theater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130"/>
    <n v="17.5"/>
    <s v="theater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2503"/>
    <n v="29.235294117647058"/>
    <s v="theater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3000"/>
    <e v="#DIV/0!"/>
    <s v="theater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535"/>
    <n v="59.583333333333336"/>
    <s v="theater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5844"/>
    <n v="82.571428571428569"/>
    <s v="theater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7990"/>
    <n v="10"/>
    <s v="theater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747"/>
    <n v="32.357142857142854"/>
    <s v="theater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1227"/>
    <n v="5.75"/>
    <s v="theater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1799"/>
    <n v="100.5"/>
    <s v="theater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499"/>
    <n v="1"/>
    <s v="theater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2960"/>
    <n v="20"/>
    <s v="theater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29998"/>
    <n v="2"/>
    <s v="theater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1995"/>
    <n v="5"/>
    <s v="theater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940"/>
    <n v="15"/>
    <s v="theater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1855"/>
    <n v="25"/>
    <s v="theater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5458"/>
    <n v="45.842105263157897"/>
    <s v="theater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231"/>
    <n v="4.75"/>
    <s v="theater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575"/>
    <e v="#DIV/0!"/>
    <s v="theater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1974"/>
    <n v="13"/>
    <s v="theater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9000"/>
    <e v="#DIV/0!"/>
    <s v="theater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6999"/>
    <n v="1"/>
    <s v="theater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430"/>
    <n v="10"/>
    <s v="theater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9895"/>
    <n v="52.5"/>
    <s v="theater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1370"/>
    <n v="32.5"/>
    <s v="theater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3471"/>
    <n v="7.25"/>
    <s v="theater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500"/>
    <n v="33.333333333333336"/>
    <s v="theater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14875"/>
    <n v="62.5"/>
    <s v="theater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5479"/>
    <n v="63.558375634517766"/>
    <s v="theater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7000"/>
    <e v="#DIV/0!"/>
    <s v="theater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790"/>
    <n v="10"/>
    <s v="theater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4750"/>
    <n v="62.5"/>
    <s v="theater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4000"/>
    <e v="#DIV/0!"/>
    <s v="theater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2785"/>
    <n v="30.714285714285715"/>
    <s v="theater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1439"/>
    <n v="51"/>
    <s v="theater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20000"/>
    <e v="#DIV/0!"/>
    <s v="theater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2100"/>
    <n v="66.666666666666671"/>
    <s v="theater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5000"/>
    <e v="#DIV/0!"/>
    <s v="theater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5635"/>
    <n v="59"/>
    <s v="theater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17758.010000000002"/>
    <n v="65.340319148936175"/>
    <s v="theater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13300"/>
    <n v="100"/>
    <s v="theater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6315"/>
    <n v="147.4"/>
    <s v="theater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3177"/>
    <n v="166.05882352941177"/>
    <s v="theater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620"/>
    <n v="40"/>
    <s v="theater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2199"/>
    <n v="75.25"/>
    <s v="theater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200"/>
    <n v="60"/>
    <s v="theater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5500"/>
    <n v="1250"/>
    <s v="theater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4979"/>
    <n v="10.5"/>
    <s v="theater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9979"/>
    <n v="7"/>
    <s v="theater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300"/>
    <e v="#DIV/0!"/>
    <s v="theater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375"/>
    <n v="56.25"/>
    <s v="theater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4999"/>
    <n v="1"/>
    <s v="theater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5140"/>
    <n v="38.333333333333336"/>
    <s v="theater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4890"/>
    <n v="27.5"/>
    <s v="theater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13999"/>
    <n v="32.978021978021978"/>
    <s v="theater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19984"/>
    <n v="16"/>
    <s v="theater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1499"/>
    <n v="1"/>
    <s v="theater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500"/>
    <e v="#DIV/0!"/>
    <s v="theater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1874"/>
    <n v="86.615384615384613"/>
    <s v="theater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390"/>
    <n v="55"/>
    <s v="theater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8880"/>
    <e v="#DIV/0!"/>
    <s v="theater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4119"/>
    <n v="41.952380952380949"/>
    <s v="theater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705"/>
    <n v="88.333333333333329"/>
    <s v="theater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2725"/>
    <n v="129.16666666666666"/>
    <s v="theater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3655"/>
    <n v="23.75"/>
    <s v="theater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9750"/>
    <n v="35.714285714285715"/>
    <s v="theater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9715"/>
    <n v="57"/>
    <s v="theater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525"/>
    <e v="#DIV/0!"/>
    <s v="theater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19510"/>
    <n v="163.33333333333334"/>
    <s v="theater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9365"/>
    <n v="15"/>
    <s v="theater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1615"/>
    <n v="64.166666666666671"/>
    <s v="theater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3973"/>
    <n v="6.75"/>
    <s v="theater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14975"/>
    <n v="25"/>
    <s v="theater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1955"/>
    <n v="179.11764705882354"/>
    <s v="theater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3460.05"/>
    <n v="34.950000000000003"/>
    <s v="theater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820"/>
    <n v="33.07692307692308"/>
    <s v="theater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835"/>
    <n v="27.5"/>
    <s v="theater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20000"/>
    <e v="#DIV/0!"/>
    <s v="theater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996"/>
    <n v="2"/>
    <s v="theater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3463"/>
    <n v="18.5"/>
    <s v="theater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2015"/>
    <n v="35"/>
    <s v="theater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1424"/>
    <n v="44.307692307692307"/>
    <s v="theater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700"/>
    <e v="#DIV/0!"/>
    <s v="theater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13665"/>
    <n v="222.5"/>
    <s v="theater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250"/>
    <e v="#DIV/0!"/>
    <s v="theater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2995"/>
    <n v="5"/>
    <s v="theater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3000"/>
    <e v="#DIV/0!"/>
    <s v="theater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1874"/>
    <n v="29.166666666666668"/>
    <s v="theater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147"/>
    <n v="1.5"/>
    <s v="theater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2741"/>
    <n v="126.5"/>
    <s v="theater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2990"/>
    <n v="10"/>
    <s v="theater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3490"/>
    <n v="10"/>
    <s v="theater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953"/>
    <n v="9.4"/>
    <s v="theater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9600"/>
    <e v="#DIV/0!"/>
    <s v="theater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1784"/>
    <n v="72"/>
    <s v="theater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4760"/>
    <n v="30"/>
    <s v="theater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968"/>
    <n v="10.666666666666666"/>
    <s v="theater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1396"/>
    <n v="25.5"/>
    <s v="theater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109980"/>
    <n v="20"/>
    <s v="theater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2440"/>
    <n v="15"/>
    <s v="theater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1270"/>
    <n v="91.25"/>
    <s v="theater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29200"/>
    <n v="800"/>
    <s v="theater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3100"/>
    <n v="80"/>
    <s v="theater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0000"/>
    <e v="#DIV/0!"/>
    <s v="theater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75000"/>
    <e v="#DIV/0!"/>
    <s v="theater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4450"/>
    <n v="50"/>
    <s v="theater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270"/>
    <e v="#DIV/0!"/>
    <s v="theater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600"/>
    <e v="#DIV/0!"/>
    <s v="theater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363"/>
    <n v="22.833333333333332"/>
    <s v="theater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900"/>
    <n v="16.666666666666668"/>
    <s v="theater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2359"/>
    <n v="45.785714285714285"/>
    <s v="theater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30700"/>
    <n v="383.33333333333331"/>
    <s v="theater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1470"/>
    <n v="106.96969696969697"/>
    <s v="theater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1959"/>
    <n v="10.25"/>
    <s v="theater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2941"/>
    <n v="59"/>
    <s v="theater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500"/>
    <e v="#DIV/0!"/>
    <s v="theater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214"/>
    <n v="14.333333333333334"/>
    <s v="theater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2906"/>
    <n v="15.666666666666666"/>
    <s v="theater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2499"/>
    <n v="1"/>
    <s v="theater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1497"/>
    <n v="1"/>
    <s v="theater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3D0C3-851D-42DB-BEF1-BD8283590C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38B29-D0E8-4E93-9E1A-577DE6F5E0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3" hier="-1"/>
    <pageField fld="6" hier="-1"/>
  </pageFields>
  <dataFields count="1">
    <dataField name="Count of Sub-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F7885-A1F9-414F-98A0-7DE974F7F6C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A4115"/>
  <sheetViews>
    <sheetView tabSelected="1" topLeftCell="L1" zoomScale="85" zoomScaleNormal="85" workbookViewId="0">
      <pane ySplit="1" topLeftCell="A2" activePane="bottomLeft" state="frozen"/>
      <selection activeCell="L1" sqref="L1"/>
      <selection pane="bottomLeft" activeCell="R2" sqref="R2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81640625" style="15" bestFit="1" customWidth="1"/>
    <col min="16" max="16" width="15.31640625" bestFit="1" customWidth="1"/>
    <col min="17" max="17" width="11.1328125" bestFit="1" customWidth="1"/>
    <col min="18" max="18" width="11.86328125" bestFit="1" customWidth="1"/>
    <col min="19" max="19" width="21.6328125" bestFit="1" customWidth="1"/>
    <col min="20" max="20" width="20.26953125" bestFit="1" customWidth="1"/>
    <col min="21" max="21" width="15.58984375" bestFit="1" customWidth="1"/>
    <col min="22" max="22" width="9.6796875" bestFit="1" customWidth="1"/>
    <col min="24" max="24" width="14.58984375" bestFit="1" customWidth="1"/>
    <col min="26" max="26" width="25.5" customWidth="1"/>
    <col min="27" max="27" width="21.6328125" bestFit="1" customWidth="1"/>
  </cols>
  <sheetData>
    <row r="1" spans="1:27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8333</v>
      </c>
      <c r="Q1" s="1" t="s">
        <v>8307</v>
      </c>
      <c r="R1" s="1" t="s">
        <v>8308</v>
      </c>
      <c r="S1" s="1" t="s">
        <v>8315</v>
      </c>
      <c r="T1" s="1" t="s">
        <v>8317</v>
      </c>
      <c r="AA1" s="1" t="s">
        <v>8316</v>
      </c>
    </row>
    <row r="2" spans="1:27" ht="45" x14ac:dyDescent="0.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E2/D2*100</f>
        <v>136.85882352941178</v>
      </c>
      <c r="P2">
        <f>AVERAGE(E2/L2)</f>
        <v>63.917582417582416</v>
      </c>
      <c r="Q2" t="str">
        <f>LEFT(N2,FIND("/",N2)-1)</f>
        <v>film &amp; video</v>
      </c>
      <c r="R2" t="str">
        <f>RIGHT(N2,LEN(N2)-FIND("/",N2,FIND("/",N2)))</f>
        <v>television</v>
      </c>
      <c r="S2" s="11">
        <f>(I2/86400)+25569+(-5/24)</f>
        <v>42207.916666666664</v>
      </c>
      <c r="T2" s="11">
        <f>(J2/86400)+25569+(-5/24)</f>
        <v>42176.798738425925</v>
      </c>
      <c r="U2" s="11"/>
      <c r="Y2" s="9"/>
    </row>
    <row r="3" spans="1:27" ht="30.25" x14ac:dyDescent="0.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E3/D3*100</f>
        <v>142.60827250608273</v>
      </c>
      <c r="P3">
        <f t="shared" ref="P3:P66" si="1">AVERAGE(E3/L3)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RIGHT(N3,LEN(N3)-FIND("/",N3,FIND("/",N3)))</f>
        <v>television</v>
      </c>
      <c r="S3" s="11">
        <f t="shared" ref="S3:S66" si="4">(I3/86400)+25569+(-5/24)</f>
        <v>42796.392164351848</v>
      </c>
      <c r="T3" s="11">
        <f t="shared" ref="T3:T66" si="5">(J3/86400)+25569+(-5/24)</f>
        <v>42766.392164351848</v>
      </c>
      <c r="U3" s="11"/>
      <c r="Y3" s="9"/>
    </row>
    <row r="4" spans="1:27" ht="45.75" x14ac:dyDescent="1.0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  <c r="U4" s="11"/>
      <c r="Y4" s="10"/>
    </row>
    <row r="5" spans="1:27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  <c r="U5" s="11"/>
    </row>
    <row r="6" spans="1:27" ht="59.75" x14ac:dyDescent="0.9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  <c r="Z6" s="9"/>
    </row>
    <row r="7" spans="1:27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7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7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42555.838738425919</v>
      </c>
      <c r="T9" s="11">
        <f t="shared" si="5"/>
        <v>42515.838738425919</v>
      </c>
    </row>
    <row r="10" spans="1:27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7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7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7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7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7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7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41899.333981481475</v>
      </c>
      <c r="T20" s="11">
        <f t="shared" si="5"/>
        <v>41869.333981481475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42260.549907407403</v>
      </c>
      <c r="T22" s="11">
        <f t="shared" si="5"/>
        <v>42200.549907407403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42262.610416666663</v>
      </c>
      <c r="T26" s="11">
        <f t="shared" si="5"/>
        <v>42229.611840277772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42316.494224537033</v>
      </c>
      <c r="T35" s="11">
        <f t="shared" si="5"/>
        <v>42286.452557870369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41404.84888888889</v>
      </c>
      <c r="T40" s="11">
        <f t="shared" si="5"/>
        <v>41374.84888888889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41918.890474537031</v>
      </c>
      <c r="T46" s="11">
        <f t="shared" si="5"/>
        <v>41873.890474537031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42353.756643518514</v>
      </c>
      <c r="T48" s="11">
        <f t="shared" si="5"/>
        <v>42323.756643518514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</v>
      </c>
      <c r="T53" s="11">
        <f t="shared" si="5"/>
        <v>42196.72033564814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42149.340555555558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42230.027499999997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41701.693483796298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41431.605983796289</v>
      </c>
      <c r="T63" s="11">
        <f t="shared" si="5"/>
        <v>41409.605983796289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E67/D67*100</f>
        <v>107.52857142857141</v>
      </c>
      <c r="P67">
        <f t="shared" ref="P67:P130" si="7">AVERAGE(E67/L67)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RIGHT(N67,LEN(N67)-FIND("/",N67,FIND("/",N67)))</f>
        <v>shorts</v>
      </c>
      <c r="S67" s="11">
        <f t="shared" ref="S67:S130" si="10">(I67/86400)+25569+(-5/24)</f>
        <v>41862.040972222218</v>
      </c>
      <c r="T67" s="11">
        <f t="shared" ref="T67:T130" si="11">(J67/86400)+25569+(-5/24)</f>
        <v>41835.612893518519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40996.936539351846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41103.918055555558</v>
      </c>
      <c r="T83" s="11">
        <f t="shared" si="11"/>
        <v>41099.950543981475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40331.861805555549</v>
      </c>
      <c r="T89" s="11">
        <f t="shared" si="11"/>
        <v>40322.331053240741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41427.543888888882</v>
      </c>
      <c r="T91" s="11">
        <f t="shared" si="11"/>
        <v>41402.543888888882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41214.586504629631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41001.568298611106</v>
      </c>
      <c r="T108" s="11">
        <f t="shared" si="11"/>
        <v>40987.568298611106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41717.834699074076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40943.530601851853</v>
      </c>
      <c r="T117" s="11">
        <f t="shared" si="11"/>
        <v>40918.530601851853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E131/D131*100</f>
        <v>0</v>
      </c>
      <c r="P131" t="e">
        <f t="shared" ref="P131:P194" si="13">AVERAGE(E131/L131)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RIGHT(N131,LEN(N131)-FIND("/",N131,FIND("/",N131)))</f>
        <v>science fiction</v>
      </c>
      <c r="S131" s="11">
        <f t="shared" ref="S131:S194" si="16">(I131/86400)+25569+(-5/24)</f>
        <v>41942.728969907403</v>
      </c>
      <c r="T131" s="11">
        <f t="shared" ref="T131:T194" si="17">(J131/86400)+25569+(-5/24)</f>
        <v>41882.728969907403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41778.707083333335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41904.869212962956</v>
      </c>
      <c r="T154" s="11">
        <f t="shared" si="17"/>
        <v>41874.869212962956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</v>
      </c>
      <c r="T162" s="11">
        <f t="shared" si="17"/>
        <v>42171.70475694444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42082.144942129627</v>
      </c>
      <c r="T174" s="11">
        <f t="shared" si="17"/>
        <v>42047.186608796292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E195/D195*100</f>
        <v>0</v>
      </c>
      <c r="P195" t="e">
        <f t="shared" ref="P195:P258" si="19">AVERAGE(E195/L195)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RIGHT(N195,LEN(N195)-FIND("/",N195,FIND("/",N195)))</f>
        <v>drama</v>
      </c>
      <c r="S195" s="11">
        <f t="shared" ref="S195:S258" si="22">(I195/86400)+25569+(-5/24)</f>
        <v>41971.768124999995</v>
      </c>
      <c r="T195" s="11">
        <f t="shared" ref="T195:T258" si="23">(J195/86400)+25569+(-5/24)</f>
        <v>41911.726458333331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41896.875034722216</v>
      </c>
      <c r="T202" s="11">
        <f t="shared" si="23"/>
        <v>41866.875034722216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42265.951585648145</v>
      </c>
      <c r="T213" s="11">
        <f t="shared" si="23"/>
        <v>42235.951585648145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42236.629166666666</v>
      </c>
      <c r="T222" s="11">
        <f t="shared" si="23"/>
        <v>42195.435532407406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42159.568877314814</v>
      </c>
      <c r="T232" s="11">
        <f t="shared" si="23"/>
        <v>42129.568877314814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</v>
      </c>
      <c r="T233" s="11">
        <f t="shared" si="23"/>
        <v>42341.75059027777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42320.876145833332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42713.754166666666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40253.087500000001</v>
      </c>
      <c r="T246" s="11">
        <f t="shared" si="23"/>
        <v>40213.115266203698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40266.454374999994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42263.744328703702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E259/D259*100</f>
        <v>106.72648571428572</v>
      </c>
      <c r="P259">
        <f t="shared" ref="P259:P322" si="25">AVERAGE(E259/L259)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RIGHT(N259,LEN(N259)-FIND("/",N259,FIND("/",N259)))</f>
        <v>documentary</v>
      </c>
      <c r="S259" s="11">
        <f t="shared" ref="S259:S322" si="28">(I259/86400)+25569+(-5/24)</f>
        <v>42509.418541666666</v>
      </c>
      <c r="T259" s="11">
        <f t="shared" ref="T259:T322" si="29">(J259/86400)+25569+(-5/24)</f>
        <v>42479.418541666666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40267.03738425926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40637.658217592594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41611.891909722217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40966.873541666668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41789.382349537038</v>
      </c>
      <c r="T282" s="11">
        <f t="shared" si="29"/>
        <v>41744.382349537038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41313.607916666668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42089.519687499997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41061.862800925919</v>
      </c>
      <c r="T305" s="11">
        <f t="shared" si="29"/>
        <v>41031.862800925919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41353.587187499994</v>
      </c>
      <c r="T308" s="11">
        <f t="shared" si="29"/>
        <v>41333.628854166665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41312.736122685186</v>
      </c>
      <c r="T309" s="11">
        <f t="shared" si="29"/>
        <v>41282.736122685186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E323/D323*100</f>
        <v>102.66285714285715</v>
      </c>
      <c r="P323">
        <f t="shared" ref="P323:P386" si="31">AVERAGE(E323/L323)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RIGHT(N323,LEN(N323)-FIND("/",N323,FIND("/",N323)))</f>
        <v>documentary</v>
      </c>
      <c r="S323" s="11">
        <f t="shared" ref="S323:S386" si="34">(I323/86400)+25569+(-5/24)</f>
        <v>42682.279930555553</v>
      </c>
      <c r="T323" s="11">
        <f t="shared" ref="T323:T386" si="35">(J323/86400)+25569+(-5/24)</f>
        <v>42647.238263888888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42291.291909722218</v>
      </c>
      <c r="T348" s="11">
        <f t="shared" si="35"/>
        <v>42261.291909722218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41934.86215277778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41049.584699074076</v>
      </c>
      <c r="T368" s="11">
        <f t="shared" si="35"/>
        <v>41019.584699074076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E387/D387*100</f>
        <v>105.982</v>
      </c>
      <c r="P387">
        <f t="shared" ref="P387:P450" si="37">AVERAGE(E387/L387)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RIGHT(N387,LEN(N387)-FIND("/",N387,FIND("/",N387)))</f>
        <v>documentary</v>
      </c>
      <c r="S387" s="11">
        <f t="shared" ref="S387:S450" si="40">(I387/86400)+25569+(-5/24)</f>
        <v>41964.41783564815</v>
      </c>
      <c r="T387" s="11">
        <f t="shared" ref="T387:T450" si="41">(J387/86400)+25569+(-5/24)</f>
        <v>41934.376168981478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</v>
      </c>
      <c r="T390" s="11">
        <f t="shared" si="41"/>
        <v>42548.86782407407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41673.854745370372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40864.833923611106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41097.356550925928</v>
      </c>
      <c r="T398" s="11">
        <f t="shared" si="41"/>
        <v>41082.356550925928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41675.75277777778</v>
      </c>
      <c r="T406" s="11">
        <f t="shared" si="41"/>
        <v>41646.419699074067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42173.773113425923</v>
      </c>
      <c r="T412" s="11">
        <f t="shared" si="41"/>
        <v>42113.773113425923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41360.762268518512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41893.052048611113</v>
      </c>
      <c r="T424" s="11">
        <f t="shared" si="41"/>
        <v>41863.052048611113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42285.700694444444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42556.662997685184</v>
      </c>
      <c r="T433" s="11">
        <f t="shared" si="41"/>
        <v>42526.662997685184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42288.421550925923</v>
      </c>
      <c r="T435" s="11">
        <f t="shared" si="41"/>
        <v>42228.421550925923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41929.553449074076</v>
      </c>
      <c r="T441" s="11">
        <f t="shared" si="41"/>
        <v>41919.553449074076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E451/D451*100</f>
        <v>2.25</v>
      </c>
      <c r="P451">
        <f t="shared" ref="P451:P514" si="43">AVERAGE(E451/L451)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RIGHT(N451,LEN(N451)-FIND("/",N451,FIND("/",N451)))</f>
        <v>animation</v>
      </c>
      <c r="S451" s="11">
        <f t="shared" ref="S451:S514" si="46">(I451/86400)+25569+(-5/24)</f>
        <v>41564.359780092593</v>
      </c>
      <c r="T451" s="11">
        <f t="shared" ref="T451:T514" si="47">(J451/86400)+25569+(-5/24)</f>
        <v>41534.359780092593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42137.49554398148</v>
      </c>
      <c r="T454" s="11">
        <f t="shared" si="47"/>
        <v>42107.49554398148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40970.794236111113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41547.486122685186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40764.918298611105</v>
      </c>
      <c r="T464" s="11">
        <f t="shared" si="47"/>
        <v>40704.918298611105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42508.640451388885</v>
      </c>
      <c r="T466" s="11">
        <f t="shared" si="47"/>
        <v>42488.640451388885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41040.959293981483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41495.29184027778</v>
      </c>
      <c r="T482" s="11">
        <f t="shared" si="47"/>
        <v>41465.29184027778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42447.688541666663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41411.297442129631</v>
      </c>
      <c r="T487" s="11">
        <f t="shared" si="47"/>
        <v>41381.297442129631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41143.760243055549</v>
      </c>
      <c r="T492" s="11">
        <f t="shared" si="47"/>
        <v>41113.760243055549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42396.774293981478</v>
      </c>
      <c r="T493" s="11">
        <f t="shared" si="47"/>
        <v>42366.774293981478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42144.517800925925</v>
      </c>
      <c r="T495" s="11">
        <f t="shared" si="47"/>
        <v>42114.517800925925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40247.677673611106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E515/D515*100</f>
        <v>13.923999999999999</v>
      </c>
      <c r="P515">
        <f t="shared" ref="P515:P578" si="49">AVERAGE(E515/L515)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RIGHT(N515,LEN(N515)-FIND("/",N515,FIND("/",N515)))</f>
        <v>animation</v>
      </c>
      <c r="S515" s="11">
        <f t="shared" ref="S515:S578" si="52">(I515/86400)+25569+(-5/24)</f>
        <v>42597.083333333336</v>
      </c>
      <c r="T515" s="11">
        <f t="shared" ref="T515:T578" si="53">(J515/86400)+25569+(-5/24)</f>
        <v>42552.445659722223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41248.183113425919</v>
      </c>
      <c r="T521" s="11">
        <f t="shared" si="53"/>
        <v>41218.183113425919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42741.336863425924</v>
      </c>
      <c r="T537" s="11">
        <f t="shared" si="53"/>
        <v>42711.336863425924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42179.136655092589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42722.180729166663</v>
      </c>
      <c r="T564" s="11">
        <f t="shared" si="53"/>
        <v>42692.180729166663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42195.576956018514</v>
      </c>
      <c r="T567" s="11">
        <f t="shared" si="53"/>
        <v>42165.576956018514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42418.589918981474</v>
      </c>
      <c r="T572" s="11">
        <f t="shared" si="53"/>
        <v>42388.589918981474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E579/D579*100</f>
        <v>0.2</v>
      </c>
      <c r="P579">
        <f t="shared" ref="P579:P642" si="55">AVERAGE(E579/L579)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RIGHT(N579,LEN(N579)-FIND("/",N579,FIND("/",N579)))</f>
        <v>web</v>
      </c>
      <c r="S579" s="11">
        <f t="shared" ref="S579:S642" si="58">(I579/86400)+25569+(-5/24)</f>
        <v>42510.380810185183</v>
      </c>
      <c r="T579" s="11">
        <f t="shared" ref="T579:T642" si="59">(J579/86400)+25569+(-5/24)</f>
        <v>42450.380810185183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42127.861550925925</v>
      </c>
      <c r="T597" s="11">
        <f t="shared" si="59"/>
        <v>42082.861550925925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42239.149398148147</v>
      </c>
      <c r="T607" s="11">
        <f t="shared" si="59"/>
        <v>42194.149398148147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42614.823449074072</v>
      </c>
      <c r="T614" s="11">
        <f t="shared" si="59"/>
        <v>42584.823449074072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42791.167905092589</v>
      </c>
      <c r="T618" s="11">
        <f t="shared" si="59"/>
        <v>42761.167905092589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42507.090995370367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42683.211979166663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E643/D643*100</f>
        <v>119.16249999999999</v>
      </c>
      <c r="P643">
        <f t="shared" ref="P643:P706" si="61">AVERAGE(E643/L643)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RIGHT(N643,LEN(N643)-FIND("/",N643,FIND("/",N643)))</f>
        <v>wearables</v>
      </c>
      <c r="S643" s="11">
        <f t="shared" ref="S643:S706" si="64">(I643/86400)+25569+(-5/24)</f>
        <v>42229.361666666664</v>
      </c>
      <c r="T643" s="11">
        <f t="shared" ref="T643:T706" si="65">(J643/86400)+25569+(-5/24)</f>
        <v>42199.361666666664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42477.554618055554</v>
      </c>
      <c r="T658" s="11">
        <f t="shared" si="65"/>
        <v>42417.596284722218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</v>
      </c>
      <c r="T662" s="11">
        <f t="shared" si="65"/>
        <v>41922.533321759256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41868.623819444438</v>
      </c>
      <c r="T668" s="11">
        <f t="shared" si="65"/>
        <v>41838.623819444438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42042.559965277775</v>
      </c>
      <c r="T678" s="11">
        <f t="shared" si="65"/>
        <v>42012.559965277775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42808.515300925923</v>
      </c>
      <c r="T684" s="11">
        <f t="shared" si="65"/>
        <v>42778.556967592587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41866.722743055558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42698.560034722221</v>
      </c>
      <c r="T704" s="11">
        <f t="shared" si="65"/>
        <v>42668.518368055556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E707/D707*100</f>
        <v>0.97699999999999987</v>
      </c>
      <c r="P707">
        <f t="shared" ref="P707:P770" si="67">AVERAGE(E707/L707)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RIGHT(N707,LEN(N707)-FIND("/",N707,FIND("/",N707)))</f>
        <v>wearables</v>
      </c>
      <c r="S707" s="11">
        <f t="shared" ref="S707:S770" si="70">(I707/86400)+25569+(-5/24)</f>
        <v>42756.283310185179</v>
      </c>
      <c r="T707" s="11">
        <f t="shared" ref="T707:T770" si="71">(J707/86400)+25569+(-5/24)</f>
        <v>42726.283310185179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42414.472592592589</v>
      </c>
      <c r="T714" s="11">
        <f t="shared" si="71"/>
        <v>42384.472592592589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41887.645856481475</v>
      </c>
      <c r="T719" s="11">
        <f t="shared" si="71"/>
        <v>41857.645856481475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42184.608206018514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41246.811909722222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42700.597372685188</v>
      </c>
      <c r="T762" s="11">
        <f t="shared" si="71"/>
        <v>42670.555706018517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41501.238518518519</v>
      </c>
      <c r="T765" s="11">
        <f t="shared" si="71"/>
        <v>41471.238518518519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E771/D771*100</f>
        <v>41.4</v>
      </c>
      <c r="P771">
        <f t="shared" ref="P771:P834" si="73">AVERAGE(E771/L771)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RIGHT(N771,LEN(N771)-FIND("/",N771,FIND("/",N771)))</f>
        <v>fiction</v>
      </c>
      <c r="S771" s="11">
        <f t="shared" ref="S771:S834" si="76">(I771/86400)+25569+(-5/24)</f>
        <v>41634.788124999999</v>
      </c>
      <c r="T771" s="11">
        <f t="shared" ref="T771:T834" si="77">(J771/86400)+25569+(-5/24)</f>
        <v>41604.788124999999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41329.791307870364</v>
      </c>
      <c r="T772" s="11">
        <f t="shared" si="77"/>
        <v>41289.791307870364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42100.527604166666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41432.792523148142</v>
      </c>
      <c r="T783" s="11">
        <f t="shared" si="77"/>
        <v>41402.792523148142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41333.38559027778</v>
      </c>
      <c r="T787" s="11">
        <f t="shared" si="77"/>
        <v>41303.38559027778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41040.449305555558</v>
      </c>
      <c r="T788" s="11">
        <f t="shared" si="77"/>
        <v>40982.847615740735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41276.977777777771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41555.665312499994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41122.813935185179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40729.897291666661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41072.842384259253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40929.134027777771</v>
      </c>
      <c r="T834" s="11">
        <f t="shared" si="77"/>
        <v>40869.466840277775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E835/D835*100</f>
        <v>101.66666666666666</v>
      </c>
      <c r="P835">
        <f t="shared" ref="P835:P898" si="79">AVERAGE(E835/L835)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RIGHT(N835,LEN(N835)-FIND("/",N835,FIND("/",N835)))</f>
        <v>rock</v>
      </c>
      <c r="S835" s="11">
        <f t="shared" ref="S835:S898" si="82">(I835/86400)+25569+(-5/24)</f>
        <v>41748.669849537036</v>
      </c>
      <c r="T835" s="11">
        <f t="shared" ref="T835:T898" si="83">(J835/86400)+25569+(-5/24)</f>
        <v>41718.669849537036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41953.672025462962</v>
      </c>
      <c r="T843" s="11">
        <f t="shared" si="83"/>
        <v>41923.630358796298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41526.384062499994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</v>
      </c>
      <c r="T849" s="11">
        <f t="shared" si="83"/>
        <v>42165.59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42574.916863425919</v>
      </c>
      <c r="T857" s="11">
        <f t="shared" si="83"/>
        <v>42544.916863425919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41290.564780092587</v>
      </c>
      <c r="T867" s="11">
        <f t="shared" si="83"/>
        <v>41230.564780092587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41342.637233796289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41607.394618055558</v>
      </c>
      <c r="T873" s="11">
        <f t="shared" si="83"/>
        <v>41577.352951388886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41183.958796296291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41627.580555555549</v>
      </c>
      <c r="T879" s="11">
        <f t="shared" si="83"/>
        <v>41597.580555555549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40981.594282407408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42526.773263888885</v>
      </c>
      <c r="T896" s="11">
        <f t="shared" si="83"/>
        <v>42496.773263888885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E899/D899*100</f>
        <v>0</v>
      </c>
      <c r="P899" t="e">
        <f t="shared" ref="P899:P962" si="85">AVERAGE(E899/L899)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RIGHT(N899,LEN(N899)-FIND("/",N899,FIND("/",N899)))</f>
        <v>indie rock</v>
      </c>
      <c r="S899" s="11">
        <f t="shared" ref="S899:S962" si="88">(I899/86400)+25569+(-5/24)</f>
        <v>41241.52208333333</v>
      </c>
      <c r="T899" s="11">
        <f t="shared" ref="T899:T962" si="89">(J899/86400)+25569+(-5/24)</f>
        <v>41211.480416666665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41253.942673611113</v>
      </c>
      <c r="T914" s="11">
        <f t="shared" si="89"/>
        <v>41193.901006944441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41146.554942129624</v>
      </c>
      <c r="T916" s="11">
        <f t="shared" si="89"/>
        <v>41116.554942129624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41562.463217592587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41318.734594907401</v>
      </c>
      <c r="T926" s="11">
        <f t="shared" si="89"/>
        <v>41288.734594907401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41770.960752314808</v>
      </c>
      <c r="T935" s="11">
        <f t="shared" si="89"/>
        <v>41710.960752314808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41581.631446759253</v>
      </c>
      <c r="T939" s="11">
        <f t="shared" si="89"/>
        <v>41551.589780092589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42418.634953703702</v>
      </c>
      <c r="T944" s="11">
        <f t="shared" si="89"/>
        <v>42382.634953703702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42525.445277777777</v>
      </c>
      <c r="T953" s="11">
        <f t="shared" si="89"/>
        <v>42480.445277777777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</v>
      </c>
      <c r="T954" s="11">
        <f t="shared" si="89"/>
        <v>42662.405231481483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E963/D963*100</f>
        <v>42.188421052631583</v>
      </c>
      <c r="P963">
        <f t="shared" ref="P963:P1026" si="91">AVERAGE(E963/L963)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RIGHT(N963,LEN(N963)-FIND("/",N963,FIND("/",N963)))</f>
        <v>wearables</v>
      </c>
      <c r="S963" s="11">
        <f t="shared" ref="S963:S1026" si="94">(I963/86400)+25569+(-5/24)</f>
        <v>42786.583333333336</v>
      </c>
      <c r="T963" s="11">
        <f t="shared" ref="T963:T1026" si="95">(J963/86400)+25569+(-5/24)</f>
        <v>42740.485358796293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42506.208657407406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42574.459317129622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</v>
      </c>
      <c r="T986" s="11">
        <f t="shared" si="95"/>
        <v>42060.907499999994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42748.851388888885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42307.41646990741</v>
      </c>
      <c r="T1007" s="11">
        <f t="shared" si="95"/>
        <v>42276.41646990741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42466.857129629629</v>
      </c>
      <c r="T1018" s="11">
        <f t="shared" si="95"/>
        <v>42421.898796296293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42141.438391203701</v>
      </c>
      <c r="T1024" s="11">
        <f t="shared" si="95"/>
        <v>42111.438391203701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E1027/D1027*100</f>
        <v>109.92831428571431</v>
      </c>
      <c r="P1027">
        <f t="shared" ref="P1027:P1090" si="97">AVERAGE(E1027/L1027)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RIGHT(N1027,LEN(N1027)-FIND("/",N1027,FIND("/",N1027)))</f>
        <v>electronic music</v>
      </c>
      <c r="S1027" s="11">
        <f t="shared" ref="S1027:S1090" si="100">(I1027/86400)+25569+(-5/24)</f>
        <v>42079.583761574067</v>
      </c>
      <c r="T1027" s="11">
        <f t="shared" ref="T1027:T1090" si="101">(J1027/86400)+25569+(-5/24)</f>
        <v>42049.625428240739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</v>
      </c>
      <c r="T1035" s="11">
        <f t="shared" si="101"/>
        <v>42688.52407407407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41850.851759259254</v>
      </c>
      <c r="T1043" s="11">
        <f t="shared" si="101"/>
        <v>41830.851759259254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41874.666087962956</v>
      </c>
      <c r="T1047" s="11">
        <f t="shared" si="101"/>
        <v>41844.666087962956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42118.469641203701</v>
      </c>
      <c r="T1058" s="11">
        <f t="shared" si="101"/>
        <v>42058.511307870365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41490.754421296289</v>
      </c>
      <c r="T1068" s="11">
        <f t="shared" si="101"/>
        <v>41445.754421296289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42440.162777777776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42504.358055555553</v>
      </c>
      <c r="T1081" s="11">
        <f t="shared" si="101"/>
        <v>42479.358055555553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41131.697777777772</v>
      </c>
      <c r="T1084" s="11">
        <f t="shared" si="101"/>
        <v>41101.697777777772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41805.505636574067</v>
      </c>
      <c r="T1089" s="11">
        <f t="shared" si="101"/>
        <v>41775.505636574067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E1091/D1091*100</f>
        <v>7.8266666666666662</v>
      </c>
      <c r="P1091">
        <f t="shared" ref="P1091:P1154" si="103">AVERAGE(E1091/L1091)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RIGHT(N1091,LEN(N1091)-FIND("/",N1091,FIND("/",N1091)))</f>
        <v>video games</v>
      </c>
      <c r="S1091" s="11">
        <f t="shared" ref="S1091:S1154" si="106">(I1091/86400)+25569+(-5/24)</f>
        <v>42180.981192129628</v>
      </c>
      <c r="T1091" s="11">
        <f t="shared" ref="T1091:T1154" si="107">(J1091/86400)+25569+(-5/24)</f>
        <v>42150.981192129628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42470.570277777777</v>
      </c>
      <c r="T1093" s="11">
        <f t="shared" si="107"/>
        <v>42440.611944444441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40825.505011574074</v>
      </c>
      <c r="T1096" s="11">
        <f t="shared" si="107"/>
        <v>40795.505011574074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42376.995254629626</v>
      </c>
      <c r="T1113" s="11">
        <f t="shared" si="107"/>
        <v>42346.995254629626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41069.638981481483</v>
      </c>
      <c r="T1118" s="11">
        <f t="shared" si="107"/>
        <v>41009.638981481483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42565.119143518517</v>
      </c>
      <c r="T1128" s="11">
        <f t="shared" si="107"/>
        <v>42535.119143518517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42588.781180555554</v>
      </c>
      <c r="T1137" s="11">
        <f t="shared" si="107"/>
        <v>42558.781180555554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42357.46329861111</v>
      </c>
      <c r="T1138" s="11">
        <f t="shared" si="107"/>
        <v>42327.46329861111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42005.139189814814</v>
      </c>
      <c r="T1141" s="11">
        <f t="shared" si="107"/>
        <v>41975.139189814814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42051.797766203701</v>
      </c>
      <c r="T1144" s="11">
        <f t="shared" si="107"/>
        <v>42021.797766203701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41914.539259259254</v>
      </c>
      <c r="T1147" s="11">
        <f t="shared" si="107"/>
        <v>41854.539259259254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42253.894247685188</v>
      </c>
      <c r="T1153" s="11">
        <f t="shared" si="107"/>
        <v>42223.894247685188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E1155/D1155*100</f>
        <v>0.625</v>
      </c>
      <c r="P1155">
        <f t="shared" ref="P1155:P1218" si="109">AVERAGE(E1155/L1155)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RIGHT(N1155,LEN(N1155)-FIND("/",N1155,FIND("/",N1155)))</f>
        <v>food trucks</v>
      </c>
      <c r="S1155" s="11">
        <f t="shared" ref="S1155:S1218" si="112">(I1155/86400)+25569+(-5/24)</f>
        <v>42173.505844907406</v>
      </c>
      <c r="T1155" s="11">
        <f t="shared" ref="T1155:T1218" si="113">(J1155/86400)+25569+(-5/24)</f>
        <v>42143.505844907406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</v>
      </c>
      <c r="T1159" s="11">
        <f t="shared" si="113"/>
        <v>41918.419907407406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42090.904930555553</v>
      </c>
      <c r="T1162" s="11">
        <f t="shared" si="113"/>
        <v>42060.946597222217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41826.00613425926</v>
      </c>
      <c r="T1167" s="11">
        <f t="shared" si="113"/>
        <v>41792.00613425926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41871.473981481475</v>
      </c>
      <c r="T1174" s="11">
        <f t="shared" si="113"/>
        <v>41841.473981481475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42449.353703703702</v>
      </c>
      <c r="T1193" s="11">
        <f t="shared" si="113"/>
        <v>42419.395370370366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42409.567743055552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42182.08048611111</v>
      </c>
      <c r="T1204" s="11">
        <f t="shared" si="113"/>
        <v>42152.08048611111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42772.567743055552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E1219/D1219*100</f>
        <v>102.60000000000001</v>
      </c>
      <c r="P1219">
        <f t="shared" ref="P1219:P1282" si="115">AVERAGE(E1219/L1219)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RIGHT(N1219,LEN(N1219)-FIND("/",N1219,FIND("/",N1219)))</f>
        <v>photobooks</v>
      </c>
      <c r="S1219" s="11">
        <f t="shared" ref="S1219:S1282" si="118">(I1219/86400)+25569+(-5/24)</f>
        <v>42565.6011574074</v>
      </c>
      <c r="T1219" s="11">
        <f t="shared" ref="T1219:T1282" si="119">(J1219/86400)+25569+(-5/24)</f>
        <v>42535.6011574074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42663.253622685188</v>
      </c>
      <c r="T1221" s="11">
        <f t="shared" si="119"/>
        <v>42633.253622685188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41553.639699074069</v>
      </c>
      <c r="T1234" s="11">
        <f t="shared" si="119"/>
        <v>41506.639699074069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41355.617164351854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41804.391597222224</v>
      </c>
      <c r="T1247" s="11">
        <f t="shared" si="119"/>
        <v>41774.391597222224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41097.532534722217</v>
      </c>
      <c r="T1251" s="11">
        <f t="shared" si="119"/>
        <v>41067.532534722217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40951.711006944439</v>
      </c>
      <c r="T1258" s="11">
        <f t="shared" si="119"/>
        <v>40921.711006944439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42445.614722222221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40933.648634259254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E1283/D1283*100</f>
        <v>110.71428571428572</v>
      </c>
      <c r="P1283">
        <f t="shared" ref="P1283:P1346" si="121">AVERAGE(E1283/L1283)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RIGHT(N1283,LEN(N1283)-FIND("/",N1283,FIND("/",N1283)))</f>
        <v>rock</v>
      </c>
      <c r="S1283" s="11">
        <f t="shared" ref="S1283:S1346" si="124">(I1283/86400)+25569+(-5/24)</f>
        <v>41483.535138888888</v>
      </c>
      <c r="T1283" s="11">
        <f t="shared" ref="T1283:T1346" si="125">(J1283/86400)+25569+(-5/24)</f>
        <v>41463.535138888888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41586.266840277771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42738.926446759258</v>
      </c>
      <c r="T1291" s="11">
        <f t="shared" si="125"/>
        <v>42708.926446759258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42322.534386574072</v>
      </c>
      <c r="T1295" s="11">
        <f t="shared" si="125"/>
        <v>42292.492719907408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42488.472592592589</v>
      </c>
      <c r="T1300" s="11">
        <f t="shared" si="125"/>
        <v>42458.472592592589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42417.294895833336</v>
      </c>
      <c r="T1309" s="11">
        <f t="shared" si="125"/>
        <v>42387.294895833336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42428.753576388888</v>
      </c>
      <c r="T1318" s="11">
        <f t="shared" si="125"/>
        <v>42393.753576388888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42019.583657407406</v>
      </c>
      <c r="T1328" s="11">
        <f t="shared" si="125"/>
        <v>41974.583657407406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42202.608090277776</v>
      </c>
      <c r="T1344" s="11">
        <f t="shared" si="125"/>
        <v>42172.608090277776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E1347/D1347*100</f>
        <v>125</v>
      </c>
      <c r="P1347">
        <f t="shared" ref="P1347:P1410" si="127">AVERAGE(E1347/L1347)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RIGHT(N1347,LEN(N1347)-FIND("/",N1347,FIND("/",N1347)))</f>
        <v>nonfiction</v>
      </c>
      <c r="S1347" s="11">
        <f t="shared" ref="S1347:S1410" si="130">(I1347/86400)+25569+(-5/24)</f>
        <v>41834.606006944443</v>
      </c>
      <c r="T1347" s="11">
        <f t="shared" ref="T1347:T1410" si="131">(J1347/86400)+25569+(-5/24)</f>
        <v>41799.606006944443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41991.297835648147</v>
      </c>
      <c r="T1350" s="11">
        <f t="shared" si="131"/>
        <v>41963.297835648147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41459.830555555549</v>
      </c>
      <c r="T1358" s="11">
        <f t="shared" si="131"/>
        <v>41429.830555555549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41951.487337962964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42583.551041666666</v>
      </c>
      <c r="T1380" s="11">
        <f t="shared" si="131"/>
        <v>42568.551041666666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42160.283287037033</v>
      </c>
      <c r="T1381" s="11">
        <f t="shared" si="131"/>
        <v>42130.283287037033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42087.594976851855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42124.803368055553</v>
      </c>
      <c r="T1404" s="11">
        <f t="shared" si="131"/>
        <v>42064.845034722217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E1411/D1411*100</f>
        <v>0</v>
      </c>
      <c r="P1411" t="e">
        <f t="shared" ref="P1411:P1474" si="133">AVERAGE(E1411/L1411)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RIGHT(N1411,LEN(N1411)-FIND("/",N1411,FIND("/",N1411)))</f>
        <v>translations</v>
      </c>
      <c r="S1411" s="11">
        <f t="shared" ref="S1411:S1474" si="136">(I1411/86400)+25569+(-5/24)</f>
        <v>42004.966840277775</v>
      </c>
      <c r="T1411" s="11">
        <f t="shared" ref="T1411:T1474" si="137">(J1411/86400)+25569+(-5/24)</f>
        <v>41944.925173611111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42262.257638888885</v>
      </c>
      <c r="T1419" s="11">
        <f t="shared" si="137"/>
        <v>42231.941828703704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42103.852337962962</v>
      </c>
      <c r="T1431" s="11">
        <f t="shared" si="137"/>
        <v>42073.852337962962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41992.605185185188</v>
      </c>
      <c r="T1432" s="11">
        <f t="shared" si="137"/>
        <v>41961.605185185188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42070.621539351851</v>
      </c>
      <c r="T1441" s="11">
        <f t="shared" si="137"/>
        <v>42040.621539351851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40705.806122685179</v>
      </c>
      <c r="T1470" s="11">
        <f t="shared" si="137"/>
        <v>40645.806122685179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E1475/D1475*100</f>
        <v>120.51600000000001</v>
      </c>
      <c r="P1475">
        <f t="shared" ref="P1475:P1538" si="139">AVERAGE(E1475/L1475)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RIGHT(N1475,LEN(N1475)-FIND("/",N1475,FIND("/",N1475)))</f>
        <v>radio &amp; podcasts</v>
      </c>
      <c r="S1475" s="11">
        <f t="shared" ref="S1475:S1538" si="142">(I1475/86400)+25569+(-5/24)</f>
        <v>40969.771284722221</v>
      </c>
      <c r="T1475" s="11">
        <f t="shared" ref="T1475:T1538" si="143">(J1475/86400)+25569+(-5/24)</f>
        <v>40939.771284722221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41530.519583333335</v>
      </c>
      <c r="T1476" s="11">
        <f t="shared" si="143"/>
        <v>41500.519583333335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41159.118750000001</v>
      </c>
      <c r="T1484" s="11">
        <f t="shared" si="143"/>
        <v>41136.649722222217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41441.658275462956</v>
      </c>
      <c r="T1495" s="11">
        <f t="shared" si="143"/>
        <v>41411.658275462956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40254.242002314808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41839.176828703705</v>
      </c>
      <c r="T1512" s="11">
        <f t="shared" si="143"/>
        <v>41809.176828703705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42808.350532407407</v>
      </c>
      <c r="T1529" s="11">
        <f t="shared" si="143"/>
        <v>42780.392199074071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42300.558969907404</v>
      </c>
      <c r="T1532" s="11">
        <f t="shared" si="143"/>
        <v>42275.558969907404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42251.465995370367</v>
      </c>
      <c r="T1536" s="11">
        <f t="shared" si="143"/>
        <v>42221.465995370367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E1539/D1539*100</f>
        <v>179.9</v>
      </c>
      <c r="P1539">
        <f t="shared" ref="P1539:P1602" si="145">AVERAGE(E1539/L1539)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RIGHT(N1539,LEN(N1539)-FIND("/",N1539,FIND("/",N1539)))</f>
        <v>photobooks</v>
      </c>
      <c r="S1539" s="11">
        <f t="shared" ref="S1539:S1602" si="148">(I1539/86400)+25569+(-5/24)</f>
        <v>42588.541666666664</v>
      </c>
      <c r="T1539" s="11">
        <f t="shared" ref="T1539:T1602" si="149">(J1539/86400)+25569+(-5/24)</f>
        <v>42552.106793981475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42738.710868055554</v>
      </c>
      <c r="T1541" s="11">
        <f t="shared" si="149"/>
        <v>42705.710868055554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42316.715509259258</v>
      </c>
      <c r="T1550" s="11">
        <f t="shared" si="149"/>
        <v>42286.673842592594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42122.844895833332</v>
      </c>
      <c r="T1561" s="11">
        <f t="shared" si="149"/>
        <v>42107.844895833332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41584.875034722216</v>
      </c>
      <c r="T1563" s="11">
        <f t="shared" si="149"/>
        <v>41554.833368055552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41671.728530092594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</v>
      </c>
      <c r="T1573" s="11">
        <f t="shared" si="149"/>
        <v>42144.56114583333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41829.315925925919</v>
      </c>
      <c r="T1577" s="11">
        <f t="shared" si="149"/>
        <v>41799.315925925919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41114.639444444438</v>
      </c>
      <c r="T1579" s="11">
        <f t="shared" si="149"/>
        <v>41054.639444444438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41049.841736111106</v>
      </c>
      <c r="T1582" s="11">
        <f t="shared" si="149"/>
        <v>40989.841736111106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42068.896087962959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42505.472916666666</v>
      </c>
      <c r="T1596" s="11">
        <f t="shared" si="149"/>
        <v>42445.504421296289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41808.634027777771</v>
      </c>
      <c r="T1597" s="11">
        <f t="shared" si="149"/>
        <v>41779.84175925926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41790.848981481475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E1603/D1603*100</f>
        <v>108.2492</v>
      </c>
      <c r="P1603">
        <f t="shared" ref="P1603:P1666" si="151">AVERAGE(E1603/L1603)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RIGHT(N1603,LEN(N1603)-FIND("/",N1603,FIND("/",N1603)))</f>
        <v>rock</v>
      </c>
      <c r="S1603" s="11">
        <f t="shared" ref="S1603:S1666" si="154">(I1603/86400)+25569+(-5/24)</f>
        <v>40667.884641203702</v>
      </c>
      <c r="T1603" s="11">
        <f t="shared" ref="T1603:T1666" si="155">(J1603/86400)+25569+(-5/24)</f>
        <v>40637.884641203702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40985.595312500001</v>
      </c>
      <c r="T1606" s="11">
        <f t="shared" si="155"/>
        <v>40945.636979166666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41640.018055555549</v>
      </c>
      <c r="T1610" s="11">
        <f t="shared" si="155"/>
        <v>41607.622523148144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41794.772789351853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41896.977847222217</v>
      </c>
      <c r="T1621" s="11">
        <f t="shared" si="155"/>
        <v>41875.977847222217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41950.086504629631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41579.639664351846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40810.132569444446</v>
      </c>
      <c r="T1634" s="11">
        <f t="shared" si="155"/>
        <v>40750.132569444446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40178.777083333327</v>
      </c>
      <c r="T1639" s="11">
        <f t="shared" si="155"/>
        <v>40122.543287037035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41234.893055555549</v>
      </c>
      <c r="T1646" s="11">
        <f t="shared" si="155"/>
        <v>41174.851388888885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41535.40902777778</v>
      </c>
      <c r="T1647" s="11">
        <f t="shared" si="155"/>
        <v>41521.40902777778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41865.549305555549</v>
      </c>
      <c r="T1648" s="11">
        <f t="shared" si="155"/>
        <v>41833.241932870369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40939.553449074076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6">E1667/D1667*100</f>
        <v>119.45714285714286</v>
      </c>
      <c r="P1667">
        <f t="shared" ref="P1667:P1730" si="157">AVERAGE(E1667/L1667)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RIGHT(N1667,LEN(N1667)-FIND("/",N1667,FIND("/",N1667)))</f>
        <v>pop</v>
      </c>
      <c r="S1667" s="11">
        <f t="shared" ref="S1667:S1730" si="160">(I1667/86400)+25569+(-5/24)</f>
        <v>40595.916666666664</v>
      </c>
      <c r="T1667" s="11">
        <f t="shared" ref="T1667:T1730" si="161">(J1667/86400)+25569+(-5/24)</f>
        <v>40564.441122685181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40313.722210648142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40973.517905092587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42795.493148148147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42804.824629629627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42247.073344907403</v>
      </c>
      <c r="T1705" s="11">
        <f t="shared" si="161"/>
        <v>42187.073344907403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41841.355486111112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42341.382962962962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42713.410868055558</v>
      </c>
      <c r="T1718" s="11">
        <f t="shared" si="161"/>
        <v>42673.369201388887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42460.773587962962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42044.719641203701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2">E1731/D1731*100</f>
        <v>0</v>
      </c>
      <c r="P1731" t="e">
        <f t="shared" ref="P1731:P1794" si="163">AVERAGE(E1731/L1731)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RIGHT(N1731,LEN(N1731)-FIND("/",N1731,FIND("/",N1731)))</f>
        <v>faith</v>
      </c>
      <c r="S1731" s="11">
        <f t="shared" ref="S1731:S1794" si="166">(I1731/86400)+25569+(-5/24)</f>
        <v>42530.843819444439</v>
      </c>
      <c r="T1731" s="11">
        <f t="shared" ref="T1731:T1794" si="167">(J1731/86400)+25569+(-5/24)</f>
        <v>42470.843819444439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42301.879432870366</v>
      </c>
      <c r="T1732" s="11">
        <f t="shared" si="167"/>
        <v>42271.879432870366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42589.605844907404</v>
      </c>
      <c r="T1737" s="11">
        <f t="shared" si="167"/>
        <v>42559.605844907404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42205.740648148145</v>
      </c>
      <c r="T1739" s="11">
        <f t="shared" si="167"/>
        <v>42175.740648148145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42201.609050925923</v>
      </c>
      <c r="T1742" s="11">
        <f t="shared" si="167"/>
        <v>42171.609050925923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42710.668634259258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41935.771296296291</v>
      </c>
      <c r="T1773" s="11">
        <f t="shared" si="167"/>
        <v>41905.771296296291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41936.768055555549</v>
      </c>
      <c r="T1777" s="11">
        <f t="shared" si="167"/>
        <v>41891.768055555549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42553.392476851848</v>
      </c>
      <c r="T1782" s="11">
        <f t="shared" si="167"/>
        <v>42493.392476851848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42040.466180555552</v>
      </c>
      <c r="T1792" s="11">
        <f t="shared" si="167"/>
        <v>42010.466180555552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8">E1795/D1795*100</f>
        <v>1.3333333333333335</v>
      </c>
      <c r="P1795">
        <f t="shared" ref="P1795:P1858" si="169">AVERAGE(E1795/L1795)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RIGHT(N1795,LEN(N1795)-FIND("/",N1795,FIND("/",N1795)))</f>
        <v>photobooks</v>
      </c>
      <c r="S1795" s="11">
        <f t="shared" ref="S1795:S1858" si="172">(I1795/86400)+25569+(-5/24)</f>
        <v>41970.724999999999</v>
      </c>
      <c r="T1795" s="11">
        <f t="shared" ref="T1795:T1858" si="173">(J1795/86400)+25569+(-5/24)</f>
        <v>41940.683333333327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42048.863217592589</v>
      </c>
      <c r="T1805" s="11">
        <f t="shared" si="173"/>
        <v>42017.863217592589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42186.698344907403</v>
      </c>
      <c r="T1817" s="11">
        <f t="shared" si="173"/>
        <v>42172.698344907403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42064.876041666663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41634.588680555556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41626.707951388882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4">E1859/D1859*100</f>
        <v>100</v>
      </c>
      <c r="P1859">
        <f t="shared" ref="P1859:P1922" si="175">AVERAGE(E1859/L1859)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RIGHT(N1859,LEN(N1859)-FIND("/",N1859,FIND("/",N1859)))</f>
        <v>rock</v>
      </c>
      <c r="S1859" s="11">
        <f t="shared" ref="S1859:S1922" si="178">(I1859/86400)+25569+(-5/24)</f>
        <v>41894.560335648144</v>
      </c>
      <c r="T1859" s="11">
        <f t="shared" ref="T1859:T1922" si="179">(J1859/86400)+25569+(-5/24)</f>
        <v>41864.560335648144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41676.500972222224</v>
      </c>
      <c r="T1862" s="11">
        <f t="shared" si="179"/>
        <v>41655.500972222224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42755.284421296295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42680.200775462959</v>
      </c>
      <c r="T1867" s="11">
        <f t="shared" si="179"/>
        <v>42645.159108796295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41806.07644675926</v>
      </c>
      <c r="T1878" s="11">
        <f t="shared" si="179"/>
        <v>41776.07644675926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40951.696562499994</v>
      </c>
      <c r="T1896" s="11">
        <f t="shared" si="179"/>
        <v>40920.696562499994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41680.375069444439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42143.667233796295</v>
      </c>
      <c r="T1921" s="11">
        <f t="shared" si="179"/>
        <v>42113.667233796295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0">E1923/D1923*100</f>
        <v>136.80000000000001</v>
      </c>
      <c r="P1923">
        <f t="shared" ref="P1923:P1986" si="181">AVERAGE(E1923/L1923)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RIGHT(N1923,LEN(N1923)-FIND("/",N1923,FIND("/",N1923)))</f>
        <v>indie rock</v>
      </c>
      <c r="S1923" s="11">
        <f t="shared" ref="S1923:S1986" si="184">(I1923/86400)+25569+(-5/24)</f>
        <v>41104.013229166667</v>
      </c>
      <c r="T1923" s="11">
        <f t="shared" ref="T1923:T1986" si="185">(J1923/86400)+25569+(-5/24)</f>
        <v>41074.013229166667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41401.439745370364</v>
      </c>
      <c r="T1930" s="11">
        <f t="shared" si="185"/>
        <v>41371.439745370364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40932.601539351854</v>
      </c>
      <c r="T1934" s="11">
        <f t="shared" si="185"/>
        <v>40911.601539351854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41773.724201388883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42197.043495370366</v>
      </c>
      <c r="T1947" s="11">
        <f t="shared" si="185"/>
        <v>42157.043495370366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41688.941678240742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41830.21471064815</v>
      </c>
      <c r="T1951" s="11">
        <f t="shared" si="185"/>
        <v>41800.21471064815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41208.890196759261</v>
      </c>
      <c r="T1959" s="11">
        <f t="shared" si="185"/>
        <v>41178.890196759261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41871.637268518512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41383.943298611106</v>
      </c>
      <c r="T1972" s="11">
        <f t="shared" si="185"/>
        <v>41323.984965277778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6">E1987/D1987*100</f>
        <v>3.1875</v>
      </c>
      <c r="P1987">
        <f t="shared" ref="P1987:P2050" si="187">AVERAGE(E1987/L1987)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RIGHT(N1987,LEN(N1987)-FIND("/",N1987,FIND("/",N1987)))</f>
        <v>people</v>
      </c>
      <c r="S1987" s="11">
        <f t="shared" ref="S1987:S2050" si="190">(I1987/86400)+25569+(-5/24)</f>
        <v>42584.749999999993</v>
      </c>
      <c r="T1987" s="11">
        <f t="shared" ref="T1987:T2050" si="191">(J1987/86400)+25569+(-5/24)</f>
        <v>42555.490405092591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42413.225497685184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42359.380057870367</v>
      </c>
      <c r="T1995" s="11">
        <f t="shared" si="191"/>
        <v>42329.380057870367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41342.672442129631</v>
      </c>
      <c r="T2018" s="11">
        <f t="shared" si="191"/>
        <v>41312.672442129631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41773.75277777778</v>
      </c>
      <c r="T2022" s="11">
        <f t="shared" si="191"/>
        <v>41736.889166666668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42048.605543981474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41768.656469907401</v>
      </c>
      <c r="T2038" s="11">
        <f t="shared" si="191"/>
        <v>41738.656469907401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41578.718784722216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41098.880173611113</v>
      </c>
      <c r="T2047" s="11">
        <f t="shared" si="191"/>
        <v>41068.880173611113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2">E2051/D2051*100</f>
        <v>120.19070000000001</v>
      </c>
      <c r="P2051">
        <f t="shared" ref="P2051:P2114" si="193">AVERAGE(E2051/L2051)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RIGHT(N2051,LEN(N2051)-FIND("/",N2051,FIND("/",N2051)))</f>
        <v>hardware</v>
      </c>
      <c r="S2051" s="11">
        <f t="shared" ref="S2051:S2114" si="196">(I2051/86400)+25569+(-5/24)</f>
        <v>41610.749305555553</v>
      </c>
      <c r="T2051" s="11">
        <f t="shared" ref="T2051:T2114" si="197">(J2051/86400)+25569+(-5/24)</f>
        <v>41575.319016203699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41003.948553240734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40870.953657407408</v>
      </c>
      <c r="T2084" s="11">
        <f t="shared" si="197"/>
        <v>40810.911990740737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40395.506388888891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41329.173090277771</v>
      </c>
      <c r="T2092" s="11">
        <f t="shared" si="197"/>
        <v>41299.173090277771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40555.114328703705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40818.525150462963</v>
      </c>
      <c r="T2097" s="11">
        <f t="shared" si="197"/>
        <v>40758.525150462963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8">E2115/D2115*100</f>
        <v>104.85714285714285</v>
      </c>
      <c r="P2115">
        <f t="shared" ref="P2115:P2178" si="199">AVERAGE(E2115/L2115)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RIGHT(N2115,LEN(N2115)-FIND("/",N2115,FIND("/",N2115)))</f>
        <v>indie rock</v>
      </c>
      <c r="S2115" s="11">
        <f t="shared" ref="S2115:S2178" si="202">(I2115/86400)+25569+(-5/24)</f>
        <v>41905.657129629624</v>
      </c>
      <c r="T2115" s="11">
        <f t="shared" ref="T2115:T2178" si="203">(J2115/86400)+25569+(-5/24)</f>
        <v>41870.657129629624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40463.819849537038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42045.297025462962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41186.755011574074</v>
      </c>
      <c r="T2137" s="11">
        <f t="shared" si="203"/>
        <v>41156.755011574074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42550.639050925922</v>
      </c>
      <c r="T2153" s="11">
        <f t="shared" si="203"/>
        <v>42520.639050925922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40740.522847222222</v>
      </c>
      <c r="T2161" s="11">
        <f t="shared" si="203"/>
        <v>40710.522847222222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42270.644201388888</v>
      </c>
      <c r="T2163" s="11">
        <f t="shared" si="203"/>
        <v>42240.644201388888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42112.371759259258</v>
      </c>
      <c r="T2174" s="11">
        <f t="shared" si="203"/>
        <v>42082.371759259258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4">E2179/D2179*100</f>
        <v>100.12</v>
      </c>
      <c r="P2179">
        <f t="shared" ref="P2179:P2242" si="205">AVERAGE(E2179/L2179)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RIGHT(N2179,LEN(N2179)-FIND("/",N2179,FIND("/",N2179)))</f>
        <v>rock</v>
      </c>
      <c r="S2179" s="11">
        <f t="shared" ref="S2179:S2242" si="208">(I2179/86400)+25569+(-5/24)</f>
        <v>42527.042442129627</v>
      </c>
      <c r="T2179" s="11">
        <f t="shared" ref="T2179:T2242" si="209">(J2179/86400)+25569+(-5/24)</f>
        <v>42502.042442129627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42745.157141203701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41359.141655092586</v>
      </c>
      <c r="T2187" s="11">
        <f t="shared" si="209"/>
        <v>41319.141655092586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41290.638483796291</v>
      </c>
      <c r="T2203" s="11">
        <f t="shared" si="209"/>
        <v>41276.638483796291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41061.613298611112</v>
      </c>
      <c r="T2207" s="11">
        <f t="shared" si="209"/>
        <v>41031.613298611112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41013.525000000001</v>
      </c>
      <c r="T2212" s="11">
        <f t="shared" si="209"/>
        <v>40955.857754629629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42208.543344907404</v>
      </c>
      <c r="T2218" s="11">
        <f t="shared" si="209"/>
        <v>42194.543344907404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42331.170590277776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42091.772118055553</v>
      </c>
      <c r="T2237" s="11">
        <f t="shared" si="209"/>
        <v>42061.813784722217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0">E2243/D2243*100</f>
        <v>806.4</v>
      </c>
      <c r="P2243">
        <f t="shared" ref="P2243:P2306" si="211">AVERAGE(E2243/L2243)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RIGHT(N2243,LEN(N2243)-FIND("/",N2243,FIND("/",N2243)))</f>
        <v>tabletop games</v>
      </c>
      <c r="S2243" s="11">
        <f t="shared" ref="S2243:S2306" si="214">(I2243/86400)+25569+(-5/24)</f>
        <v>42796.619212962956</v>
      </c>
      <c r="T2243" s="11">
        <f t="shared" ref="T2243:T2306" si="215">(J2243/86400)+25569+(-5/24)</f>
        <v>42766.619212962956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41604.918055555558</v>
      </c>
      <c r="T2244" s="11">
        <f t="shared" si="215"/>
        <v>41569.367280092592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41660.500196759254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42805.874016203707</v>
      </c>
      <c r="T2270" s="11">
        <f t="shared" si="215"/>
        <v>42775.874016203707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42345.491157407407</v>
      </c>
      <c r="T2274" s="11">
        <f t="shared" si="215"/>
        <v>42315.491157407407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41995.408321759256</v>
      </c>
      <c r="T2277" s="11">
        <f t="shared" si="215"/>
        <v>41965.408321759256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42338.500775462962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42020.598368055558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41088.977349537039</v>
      </c>
      <c r="T2287" s="11">
        <f t="shared" si="215"/>
        <v>41058.977349537039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6">E2307/D2307*100</f>
        <v>101.22777777777779</v>
      </c>
      <c r="P2307">
        <f t="shared" ref="P2307:P2370" si="217">AVERAGE(E2307/L2307)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RIGHT(N2307,LEN(N2307)-FIND("/",N2307,FIND("/",N2307)))</f>
        <v>indie rock</v>
      </c>
      <c r="S2307" s="11">
        <f t="shared" ref="S2307:S2370" si="220">(I2307/86400)+25569+(-5/24)</f>
        <v>41859.541666666664</v>
      </c>
      <c r="T2307" s="11">
        <f t="shared" ref="T2307:T2370" si="221">(J2307/86400)+25569+(-5/24)</f>
        <v>41834.486944444441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41004.594131944446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40156.558333333327</v>
      </c>
      <c r="T2318" s="11">
        <f t="shared" si="221"/>
        <v>40079.516782407409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42814.546840277777</v>
      </c>
      <c r="T2325" s="11">
        <f t="shared" si="221"/>
        <v>42807.546840277777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41877.708796296291</v>
      </c>
      <c r="T2329" s="11">
        <f t="shared" si="221"/>
        <v>41842.708796296291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42169.573344907403</v>
      </c>
      <c r="T2330" s="11">
        <f t="shared" si="221"/>
        <v>42139.573344907403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41819.688472222224</v>
      </c>
      <c r="T2340" s="11">
        <f t="shared" si="221"/>
        <v>41789.688472222224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</v>
      </c>
      <c r="T2349" s="11">
        <f t="shared" si="221"/>
        <v>42577.39902777777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42126.709907407407</v>
      </c>
      <c r="T2357" s="11">
        <f t="shared" si="221"/>
        <v>42096.709907407407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42294.411782407406</v>
      </c>
      <c r="T2359" s="11">
        <f t="shared" si="221"/>
        <v>42264.411782407406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42108.471817129626</v>
      </c>
      <c r="T2370" s="11">
        <f t="shared" si="221"/>
        <v>42063.513483796291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2">E2371/D2371*100</f>
        <v>0</v>
      </c>
      <c r="P2371" t="e">
        <f t="shared" ref="P2371:P2434" si="223">AVERAGE(E2371/L2371)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RIGHT(N2371,LEN(N2371)-FIND("/",N2371,FIND("/",N2371)))</f>
        <v>web</v>
      </c>
      <c r="S2371" s="11">
        <f t="shared" ref="S2371:S2434" si="226">(I2371/86400)+25569+(-5/24)</f>
        <v>42410.60429398148</v>
      </c>
      <c r="T2371" s="11">
        <f t="shared" ref="T2371:T2434" si="227">(J2371/86400)+25569+(-5/24)</f>
        <v>42380.60429398148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42245.453981481478</v>
      </c>
      <c r="T2375" s="11">
        <f t="shared" si="227"/>
        <v>42215.453981481478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42047.634953703702</v>
      </c>
      <c r="T2376" s="11">
        <f t="shared" si="227"/>
        <v>42017.634953703702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42399.67428240741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42053.529965277776</v>
      </c>
      <c r="T2421" s="11">
        <f t="shared" si="227"/>
        <v>41993.529965277776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42223.961712962962</v>
      </c>
      <c r="T2428" s="11">
        <f t="shared" si="227"/>
        <v>42163.961712962962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42412.110335648147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8">E2435/D2435*100</f>
        <v>0</v>
      </c>
      <c r="P2435" t="e">
        <f t="shared" ref="P2435:P2498" si="229">AVERAGE(E2435/L2435)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RIGHT(N2435,LEN(N2435)-FIND("/",N2435,FIND("/",N2435)))</f>
        <v>food trucks</v>
      </c>
      <c r="S2435" s="11">
        <f t="shared" ref="S2435:S2498" si="232">(I2435/86400)+25569+(-5/24)</f>
        <v>42427.691469907404</v>
      </c>
      <c r="T2435" s="11">
        <f t="shared" ref="T2435:T2498" si="233">(J2435/86400)+25569+(-5/24)</f>
        <v>42397.691469907404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42219.977708333332</v>
      </c>
      <c r="T2436" s="11">
        <f t="shared" si="233"/>
        <v>42179.977708333332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42282.069282407407</v>
      </c>
      <c r="T2437" s="11">
        <f t="shared" si="233"/>
        <v>42252.069282407407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42413.691122685188</v>
      </c>
      <c r="T2442" s="11">
        <f t="shared" si="233"/>
        <v>42383.691122685188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42052.458657407406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41939.924305555549</v>
      </c>
      <c r="T2452" s="11">
        <f t="shared" si="233"/>
        <v>41901.864074074074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42804.993148148147</v>
      </c>
      <c r="T2456" s="11">
        <f t="shared" si="233"/>
        <v>42769.993148148147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41173.945844907408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40310.079340277771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41030.500034722216</v>
      </c>
      <c r="T2485" s="11">
        <f t="shared" si="233"/>
        <v>40970.541701388887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41083.01939814815</v>
      </c>
      <c r="T2492" s="11">
        <f t="shared" si="233"/>
        <v>41023.01939814815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40558.868750000001</v>
      </c>
      <c r="T2493" s="11">
        <f t="shared" si="233"/>
        <v>40542.630949074075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41052.436851851853</v>
      </c>
      <c r="T2496" s="11">
        <f t="shared" si="233"/>
        <v>41022.436851851853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41327.788101851846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4">E2499/D2499*100</f>
        <v>112.7715</v>
      </c>
      <c r="P2499">
        <f t="shared" ref="P2499:P2562" si="235">AVERAGE(E2499/L2499)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RIGHT(N2499,LEN(N2499)-FIND("/",N2499,FIND("/",N2499)))</f>
        <v>indie rock</v>
      </c>
      <c r="S2499" s="11">
        <f t="shared" ref="S2499:S2562" si="238">(I2499/86400)+25569+(-5/24)</f>
        <v>40760.670578703699</v>
      </c>
      <c r="T2499" s="11">
        <f t="shared" ref="T2499:T2562" si="239">(J2499/86400)+25569+(-5/24)</f>
        <v>40730.670578703699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41226.440243055556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41083.564525462956</v>
      </c>
      <c r="T2502" s="11">
        <f t="shared" si="239"/>
        <v>41053.564525462956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42274.568333333336</v>
      </c>
      <c r="T2503" s="11">
        <f t="shared" si="239"/>
        <v>42244.568333333336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42138.789027777777</v>
      </c>
      <c r="T2512" s="11">
        <f t="shared" si="239"/>
        <v>42078.789027777777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42658.597916666666</v>
      </c>
      <c r="T2522" s="11">
        <f t="shared" si="239"/>
        <v>42612.392187500001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41960.808935185181</v>
      </c>
      <c r="T2525" s="11">
        <f t="shared" si="239"/>
        <v>41930.767268518517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41088.636238425919</v>
      </c>
      <c r="T2527" s="11">
        <f t="shared" si="239"/>
        <v>41058.636238425919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40127.492037037031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41543.240949074076</v>
      </c>
      <c r="T2543" s="11">
        <f t="shared" si="239"/>
        <v>41483.240949074076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42026.929837962962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41524.650219907409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42618.417094907403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41172.990821759253</v>
      </c>
      <c r="T2555" s="11">
        <f t="shared" si="239"/>
        <v>41112.990821759253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42093.651689814811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0">E2563/D2563*100</f>
        <v>0</v>
      </c>
      <c r="P2563" t="e">
        <f t="shared" ref="P2563:P2626" si="241">AVERAGE(E2563/L2563)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RIGHT(N2563,LEN(N2563)-FIND("/",N2563,FIND("/",N2563)))</f>
        <v>food trucks</v>
      </c>
      <c r="S2563" s="11">
        <f t="shared" ref="S2563:S2626" si="244">(I2563/86400)+25569+(-5/24)</f>
        <v>42290.320474537039</v>
      </c>
      <c r="T2563" s="11">
        <f t="shared" ref="T2563:T2626" si="245">(J2563/86400)+25569+(-5/24)</f>
        <v>42260.320474537039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42015.900393518517</v>
      </c>
      <c r="T2577" s="11">
        <f t="shared" si="245"/>
        <v>41985.900393518517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42237.814571759256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42169.964918981474</v>
      </c>
      <c r="T2586" s="11">
        <f t="shared" si="245"/>
        <v>42139.964918981474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42119.636874999997</v>
      </c>
      <c r="T2595" s="11">
        <f t="shared" si="245"/>
        <v>42089.636874999997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41150.693854166668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41758.504421296289</v>
      </c>
      <c r="T2608" s="11">
        <f t="shared" si="245"/>
        <v>41726.504421296289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42145.539212962962</v>
      </c>
      <c r="T2623" s="11">
        <f t="shared" si="245"/>
        <v>42115.539212962962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41165.213217592587</v>
      </c>
      <c r="T2626" s="11">
        <f t="shared" si="245"/>
        <v>41144.213217592587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6">E2627/D2627*100</f>
        <v>956</v>
      </c>
      <c r="P2627">
        <f t="shared" ref="P2627:P2690" si="247">AVERAGE(E2627/L2627)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RIGHT(N2627,LEN(N2627)-FIND("/",N2627,FIND("/",N2627)))</f>
        <v>space exploration</v>
      </c>
      <c r="S2627" s="11">
        <f t="shared" ref="S2627:S2690" si="250">(I2627/86400)+25569+(-5/24)</f>
        <v>42683.643611111103</v>
      </c>
      <c r="T2627" s="11">
        <f t="shared" ref="T2627:T2690" si="251">(J2627/86400)+25569+(-5/24)</f>
        <v>42658.601944444446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42334.662743055553</v>
      </c>
      <c r="T2629" s="11">
        <f t="shared" si="251"/>
        <v>42304.621076388888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42642.448159722218</v>
      </c>
      <c r="T2636" s="11">
        <f t="shared" si="251"/>
        <v>42612.448159722218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42689.374016203707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42355.597326388888</v>
      </c>
      <c r="T2653" s="11">
        <f t="shared" si="251"/>
        <v>42327.597326388888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42055.392662037033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42767.480185185188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42581.675856481474</v>
      </c>
      <c r="T2660" s="11">
        <f t="shared" si="251"/>
        <v>42551.675856481474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42111.861226851848</v>
      </c>
      <c r="T2661" s="11">
        <f t="shared" si="251"/>
        <v>42081.861226851848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42275.380381944444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42378.827499999992</v>
      </c>
      <c r="T2671" s="11">
        <f t="shared" si="251"/>
        <v>42318.827499999992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41822.821099537039</v>
      </c>
      <c r="T2679" s="11">
        <f t="shared" si="251"/>
        <v>41792.821099537039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41860.706307870372</v>
      </c>
      <c r="T2686" s="11">
        <f t="shared" si="251"/>
        <v>41820.706307870372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</v>
      </c>
      <c r="T2687" s="11">
        <f t="shared" si="251"/>
        <v>42061.487615740734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42027.910532407404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2">E2691/D2691*100</f>
        <v>2.8571428571428571E-3</v>
      </c>
      <c r="P2691">
        <f t="shared" ref="P2691:P2754" si="253">AVERAGE(E2691/L2691)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RIGHT(N2691,LEN(N2691)-FIND("/",N2691,FIND("/",N2691)))</f>
        <v>food trucks</v>
      </c>
      <c r="S2691" s="11">
        <f t="shared" ref="S2691:S2754" si="256">(I2691/86400)+25569+(-5/24)</f>
        <v>42581.75335648148</v>
      </c>
      <c r="T2691" s="11">
        <f t="shared" ref="T2691:T2754" si="257">(J2691/86400)+25569+(-5/24)</f>
        <v>42551.75335648148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41900.666342592587</v>
      </c>
      <c r="T2702" s="11">
        <f t="shared" si="257"/>
        <v>41870.666342592587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41934.706585648142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42477.781180555554</v>
      </c>
      <c r="T2721" s="11">
        <f t="shared" si="257"/>
        <v>42417.822847222218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41044.439780092587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41078.691493055558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41807.678726851846</v>
      </c>
      <c r="T2753" s="11">
        <f t="shared" si="257"/>
        <v>41747.678726851846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8">E2755/D2755*100</f>
        <v>19</v>
      </c>
      <c r="P2755">
        <f t="shared" ref="P2755:P2818" si="259">AVERAGE(E2755/L2755)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RIGHT(N2755,LEN(N2755)-FIND("/",N2755,FIND("/",N2755)))</f>
        <v>children's books</v>
      </c>
      <c r="S2755" s="11">
        <f t="shared" ref="S2755:S2818" si="262">(I2755/86400)+25569+(-5/24)</f>
        <v>41147.692395833328</v>
      </c>
      <c r="T2755" s="11">
        <f t="shared" ref="T2755:T2818" si="263">(J2755/86400)+25569+(-5/24)</f>
        <v>41117.692395833328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41893.427673611106</v>
      </c>
      <c r="T2756" s="11">
        <f t="shared" si="263"/>
        <v>41863.427673611106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41650.692141203697</v>
      </c>
      <c r="T2758" s="11">
        <f t="shared" si="263"/>
        <v>41620.692141203697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40766.459699074076</v>
      </c>
      <c r="T2768" s="11">
        <f t="shared" si="263"/>
        <v>40736.459699074076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41795.617939814816</v>
      </c>
      <c r="T2771" s="11">
        <f t="shared" si="263"/>
        <v>41745.617939814816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42580.49355324074</v>
      </c>
      <c r="T2790" s="11">
        <f t="shared" si="263"/>
        <v>42550.49355324074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4">E2819/D2819*100</f>
        <v>130</v>
      </c>
      <c r="P2819">
        <f t="shared" ref="P2819:P2882" si="265">AVERAGE(E2819/L2819)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RIGHT(N2819,LEN(N2819)-FIND("/",N2819,FIND("/",N2819)))</f>
        <v>plays</v>
      </c>
      <c r="S2819" s="11">
        <f t="shared" ref="S2819:S2882" si="268">(I2819/86400)+25569+(-5/24)</f>
        <v>42063.42664351852</v>
      </c>
      <c r="T2819" s="11">
        <f t="shared" ref="T2819:T2882" si="269">(J2819/86400)+25569+(-5/24)</f>
        <v>42023.42664351852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42090.433935185181</v>
      </c>
      <c r="T2824" s="11">
        <f t="shared" si="269"/>
        <v>42060.475601851846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41784.744155092594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42540.592314814814</v>
      </c>
      <c r="T2862" s="11">
        <f t="shared" si="269"/>
        <v>42480.592314814814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0">E2883/D2883*100</f>
        <v>0</v>
      </c>
      <c r="P2883" t="e">
        <f t="shared" ref="P2883:P2946" si="271">AVERAGE(E2883/L2883)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RIGHT(N2883,LEN(N2883)-FIND("/",N2883,FIND("/",N2883)))</f>
        <v>plays</v>
      </c>
      <c r="S2883" s="11">
        <f t="shared" ref="S2883:S2946" si="274">(I2883/86400)+25569+(-5/24)</f>
        <v>41976.430972222217</v>
      </c>
      <c r="T2883" s="11">
        <f t="shared" ref="T2883:T2946" si="275">(J2883/86400)+25569+(-5/24)</f>
        <v>41916.389305555553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42504.669409722221</v>
      </c>
      <c r="T2909" s="11">
        <f t="shared" si="275"/>
        <v>42444.669409722221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42529.523368055554</v>
      </c>
      <c r="T2910" s="11">
        <f t="shared" si="275"/>
        <v>42499.523368055554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41893.375787037039</v>
      </c>
      <c r="T2927" s="11">
        <f t="shared" si="275"/>
        <v>41863.375787037039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6">E2947/D2947*100</f>
        <v>0</v>
      </c>
      <c r="P2947" t="e">
        <f t="shared" ref="P2947:P3010" si="277">AVERAGE(E2947/L2947)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RIGHT(N2947,LEN(N2947)-FIND("/",N2947,FIND("/",N2947)))</f>
        <v>spaces</v>
      </c>
      <c r="S2947" s="11">
        <f t="shared" ref="S2947:S3010" si="280">(I2947/86400)+25569+(-5/24)</f>
        <v>42147.931250000001</v>
      </c>
      <c r="T2947" s="11">
        <f t="shared" ref="T2947:T3010" si="281">(J2947/86400)+25569+(-5/24)</f>
        <v>42117.931250000001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42698.507638888885</v>
      </c>
      <c r="T2949" s="11">
        <f t="shared" si="281"/>
        <v>42649.353784722225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42810.333368055552</v>
      </c>
      <c r="T2956" s="11">
        <f t="shared" si="281"/>
        <v>42790.375034722216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42654.765370370369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42541.153715277775</v>
      </c>
      <c r="T2990" s="11">
        <f t="shared" si="281"/>
        <v>42511.153715277775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42150.704166666663</v>
      </c>
      <c r="T2998" s="11">
        <f t="shared" si="281"/>
        <v>42090.704166666663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</v>
      </c>
      <c r="T3008" s="11">
        <f t="shared" si="281"/>
        <v>41957.54850694444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2">E3011/D3011*100</f>
        <v>119.756</v>
      </c>
      <c r="P3011">
        <f t="shared" ref="P3011:P3074" si="283">AVERAGE(E3011/L3011)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RIGHT(N3011,LEN(N3011)-FIND("/",N3011,FIND("/",N3011)))</f>
        <v>spaces</v>
      </c>
      <c r="S3011" s="11">
        <f t="shared" ref="S3011:S3074" si="286">(I3011/86400)+25569+(-5/24)</f>
        <v>41969.403240740743</v>
      </c>
      <c r="T3011" s="11">
        <f t="shared" ref="T3011:T3074" si="287">(J3011/86400)+25569+(-5/24)</f>
        <v>41939.361574074072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41919.915277777771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42166.467430555553</v>
      </c>
      <c r="T3025" s="11">
        <f t="shared" si="287"/>
        <v>42121.467430555553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41975.692847222221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42774.207696759258</v>
      </c>
      <c r="T3053" s="11">
        <f t="shared" si="287"/>
        <v>42744.207696759258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42665.714560185188</v>
      </c>
      <c r="T3065" s="11">
        <f t="shared" si="287"/>
        <v>42630.714560185188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8">E3075/D3075*100</f>
        <v>2.3035714285714284E-2</v>
      </c>
      <c r="P3075">
        <f t="shared" ref="P3075:P3138" si="289">AVERAGE(E3075/L3075)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RIGHT(N3075,LEN(N3075)-FIND("/",N3075,FIND("/",N3075)))</f>
        <v>spaces</v>
      </c>
      <c r="S3075" s="11">
        <f t="shared" ref="S3075:S3138" si="292">(I3075/86400)+25569+(-5/24)</f>
        <v>42169.59652777778</v>
      </c>
      <c r="T3075" s="11">
        <f t="shared" ref="T3075:T3138" si="293">(J3075/86400)+25569+(-5/24)</f>
        <v>42111.475694444445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42439.362951388888</v>
      </c>
      <c r="T3076" s="11">
        <f t="shared" si="293"/>
        <v>42409.362951388888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42600.89398148148</v>
      </c>
      <c r="T3077" s="11">
        <f t="shared" si="293"/>
        <v>42550.89398148148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42276.675451388888</v>
      </c>
      <c r="T3087" s="11">
        <f t="shared" si="293"/>
        <v>42246.675451388888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41760.700706018521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42241.220787037033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42135.605914351851</v>
      </c>
      <c r="T3109" s="11">
        <f t="shared" si="293"/>
        <v>42128.605914351851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41916.386805555558</v>
      </c>
      <c r="T3113" s="11">
        <f t="shared" si="293"/>
        <v>41885.386805555558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42509.166203703702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42435.733749999992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42426.809745370367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42800.511793981474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4">E3139/D3139*100</f>
        <v>3.3333333333333335</v>
      </c>
      <c r="P3139">
        <f t="shared" ref="P3139:P3202" si="295">AVERAGE(E3139/L3139)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RIGHT(N3139,LEN(N3139)-FIND("/",N3139,FIND("/",N3139)))</f>
        <v>plays</v>
      </c>
      <c r="S3139" s="11">
        <f t="shared" ref="S3139:S3202" si="298">(I3139/86400)+25569+(-5/24)</f>
        <v>42858.591666666667</v>
      </c>
      <c r="T3139" s="11">
        <f t="shared" ref="T3139:T3202" si="299">(J3139/86400)+25569+(-5/24)</f>
        <v>42807.676724537036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41909.761053240734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41477.631388888891</v>
      </c>
      <c r="T3160" s="11">
        <f t="shared" si="299"/>
        <v>41447.631388888891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41799.597395833327</v>
      </c>
      <c r="T3166" s="11">
        <f t="shared" si="299"/>
        <v>41766.597395833327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41908.670046296298</v>
      </c>
      <c r="T3175" s="11">
        <f t="shared" si="299"/>
        <v>41878.670046296298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41858.553449074076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0">E3203/D3203*100</f>
        <v>1.25</v>
      </c>
      <c r="P3203">
        <f t="shared" ref="P3203:P3266" si="301">AVERAGE(E3203/L3203)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RIGHT(N3203,LEN(N3203)-FIND("/",N3203,FIND("/",N3203)))</f>
        <v>musical</v>
      </c>
      <c r="S3203" s="11">
        <f t="shared" ref="S3203:S3266" si="304">(I3203/86400)+25569+(-5/24)</f>
        <v>41882.558761574073</v>
      </c>
      <c r="T3203" s="11">
        <f t="shared" ref="T3203:T3266" si="305">(J3203/86400)+25569+(-5/24)</f>
        <v>41861.558761574073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41834.378240740734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42236.627037037033</v>
      </c>
      <c r="T3225" s="11">
        <f t="shared" si="305"/>
        <v>42206.627037037033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41897.959791666661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6">E3267/D3267*100</f>
        <v>164</v>
      </c>
      <c r="P3267">
        <f t="shared" ref="P3267:P3330" si="307">AVERAGE(E3267/L3267)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RIGHT(N3267,LEN(N3267)-FIND("/",N3267,FIND("/",N3267)))</f>
        <v>plays</v>
      </c>
      <c r="S3267" s="11">
        <f t="shared" ref="S3267:S3330" si="310">(I3267/86400)+25569+(-5/24)</f>
        <v>42341.499999999993</v>
      </c>
      <c r="T3267" s="11">
        <f t="shared" ref="T3267:T3330" si="311">(J3267/86400)+25569+(-5/24)</f>
        <v>42311.503645833327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42136.327800925923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42137.187465277777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41931.474606481475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42430.894201388888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42538.527499999997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</v>
      </c>
      <c r="T3317" s="11">
        <f t="shared" si="311"/>
        <v>42466.09538194444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41859.370833333327</v>
      </c>
      <c r="T3318" s="11">
        <f t="shared" si="311"/>
        <v>41826.662905092591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42528.831296296295</v>
      </c>
      <c r="T3319" s="11">
        <f t="shared" si="311"/>
        <v>42498.831296296295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2">E3331/D3331*100</f>
        <v>116.8</v>
      </c>
      <c r="P3331">
        <f t="shared" ref="P3331:P3394" si="313">AVERAGE(E3331/L3331)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RIGHT(N3331,LEN(N3331)-FIND("/",N3331,FIND("/",N3331)))</f>
        <v>plays</v>
      </c>
      <c r="S3331" s="11">
        <f t="shared" ref="S3331:S3394" si="316">(I3331/86400)+25569+(-5/24)</f>
        <v>41847.75</v>
      </c>
      <c r="T3331" s="11">
        <f t="shared" ref="T3331:T3394" si="317">(J3331/86400)+25569+(-5/24)</f>
        <v>41837.114675925921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42437.190347222218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42062.088078703702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42350.893425925919</v>
      </c>
      <c r="T3367" s="11">
        <f t="shared" si="317"/>
        <v>42320.893425925919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42053.524293981478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41972.786782407406</v>
      </c>
      <c r="T3382" s="11">
        <f t="shared" si="317"/>
        <v>41937.745115740741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41947.554259259261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41830.566493055558</v>
      </c>
      <c r="T3392" s="11">
        <f t="shared" si="317"/>
        <v>41815.566493055558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41859.727777777771</v>
      </c>
      <c r="T3393" s="11">
        <f t="shared" si="317"/>
        <v>41830.337361111109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8">E3395/D3395*100</f>
        <v>105.80000000000001</v>
      </c>
      <c r="P3395">
        <f t="shared" ref="P3395:P3458" si="319">AVERAGE(E3395/L3395)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RIGHT(N3395,LEN(N3395)-FIND("/",N3395,FIND("/",N3395)))</f>
        <v>plays</v>
      </c>
      <c r="S3395" s="11">
        <f t="shared" ref="S3395:S3458" si="322">(I3395/86400)+25569+(-5/24)</f>
        <v>41948.823611111111</v>
      </c>
      <c r="T3395" s="11">
        <f t="shared" ref="T3395:T3458" si="323">(J3395/86400)+25569+(-5/24)</f>
        <v>41923.713310185187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42140.503981481474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41764.238298611112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41941.543703703697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42544.605995370366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41937.821527777771</v>
      </c>
      <c r="T3419" s="11">
        <f t="shared" si="323"/>
        <v>41894.705416666664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41775.854803240734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41830.172094907401</v>
      </c>
      <c r="T3436" s="11">
        <f t="shared" si="323"/>
        <v>41800.172094907401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41872.477777777771</v>
      </c>
      <c r="T3438" s="11">
        <f t="shared" si="323"/>
        <v>41851.333252314813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42100.719525462962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42154.632777777777</v>
      </c>
      <c r="T3444" s="11">
        <f t="shared" si="323"/>
        <v>42124.632777777777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4">E3459/D3459*100</f>
        <v>140.19999999999999</v>
      </c>
      <c r="P3459">
        <f t="shared" ref="P3459:P3522" si="325">AVERAGE(E3459/L3459)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RIGHT(N3459,LEN(N3459)-FIND("/",N3459,FIND("/",N3459)))</f>
        <v>plays</v>
      </c>
      <c r="S3459" s="11">
        <f t="shared" ref="S3459:S3522" si="328">(I3459/86400)+25569+(-5/24)</f>
        <v>42047.040972222218</v>
      </c>
      <c r="T3459" s="11">
        <f t="shared" ref="T3459:T3522" si="329">(J3459/86400)+25569+(-5/24)</f>
        <v>42016.498344907406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41866.318888888891</v>
      </c>
      <c r="T3462" s="11">
        <f t="shared" si="329"/>
        <v>41852.318888888891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42605.55704861111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41841.61215277778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42053.708587962959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41811.64675925926</v>
      </c>
      <c r="T3481" s="11">
        <f t="shared" si="329"/>
        <v>41781.64675925926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42006.039212962962</v>
      </c>
      <c r="T3483" s="11">
        <f t="shared" si="329"/>
        <v>41989.039212962962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41915.554502314808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42511.53361111111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42419.711087962962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41794.609189814808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0">E3523/D3523*100</f>
        <v>169.42857142857144</v>
      </c>
      <c r="P3523">
        <f t="shared" ref="P3523:P3586" si="331">AVERAGE(E3523/L3523)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RIGHT(N3523,LEN(N3523)-FIND("/",N3523,FIND("/",N3523)))</f>
        <v>plays</v>
      </c>
      <c r="S3523" s="11">
        <f t="shared" ref="S3523:S3586" si="334">(I3523/86400)+25569+(-5/24)</f>
        <v>41911.153009259258</v>
      </c>
      <c r="T3523" s="11">
        <f t="shared" ref="T3523:T3586" si="335">(J3523/86400)+25569+(-5/24)</f>
        <v>41881.153009259258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42319.594525462962</v>
      </c>
      <c r="T3535" s="11">
        <f t="shared" si="335"/>
        <v>42289.552858796298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42248.431828703702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41923.146018518521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42691.275393518517</v>
      </c>
      <c r="T3557" s="11">
        <f t="shared" si="335"/>
        <v>42661.233726851853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42221.566666666666</v>
      </c>
      <c r="T3563" s="11">
        <f t="shared" si="335"/>
        <v>42203.471967592595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42236.414918981478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41926.734351851854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6">E3587/D3587*100</f>
        <v>119.11764705882352</v>
      </c>
      <c r="P3587">
        <f t="shared" ref="P3587:P3650" si="337">AVERAGE(E3587/L3587)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RIGHT(N3587,LEN(N3587)-FIND("/",N3587,FIND("/",N3587)))</f>
        <v>plays</v>
      </c>
      <c r="S3587" s="11">
        <f t="shared" ref="S3587:S3650" si="340">(I3587/86400)+25569+(-5/24)</f>
        <v>41994.507986111108</v>
      </c>
      <c r="T3587" s="11">
        <f t="shared" ref="T3587:T3650" si="341">(J3587/86400)+25569+(-5/24)</f>
        <v>41964.507986111108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42506.501041666663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42429.783391203702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41799.518645833326</v>
      </c>
      <c r="T3614" s="11">
        <f t="shared" si="341"/>
        <v>41789.518645833326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42660.923912037033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42605.56585648148</v>
      </c>
      <c r="T3626" s="11">
        <f t="shared" si="341"/>
        <v>42545.56585648148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42261.486446759256</v>
      </c>
      <c r="T3638" s="11">
        <f t="shared" si="341"/>
        <v>42226.486446759256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2">E3651/D3651*100</f>
        <v>104</v>
      </c>
      <c r="P3651">
        <f t="shared" ref="P3651:P3714" si="343">AVERAGE(E3651/L3651)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RIGHT(N3651,LEN(N3651)-FIND("/",N3651,FIND("/",N3651)))</f>
        <v>plays</v>
      </c>
      <c r="S3651" s="11">
        <f t="shared" ref="S3651:S3714" si="346">(I3651/86400)+25569+(-5/24)</f>
        <v>41806.504560185182</v>
      </c>
      <c r="T3651" s="11">
        <f t="shared" ref="T3651:T3714" si="347">(J3651/86400)+25569+(-5/24)</f>
        <v>41780.504560185182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42737.701805555553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42203.761793981474</v>
      </c>
      <c r="T3669" s="11">
        <f t="shared" si="347"/>
        <v>42173.761793981474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41802.365949074076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42648.245763888888</v>
      </c>
      <c r="T3682" s="11">
        <f t="shared" si="347"/>
        <v>42627.245763888888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41823.933865740742</v>
      </c>
      <c r="T3710" s="11">
        <f t="shared" si="347"/>
        <v>41809.933865740742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42133.963738425919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8">E3715/D3715*100</f>
        <v>101.49999999999999</v>
      </c>
      <c r="P3715">
        <f t="shared" ref="P3715:P3778" si="349">AVERAGE(E3715/L3715)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RIGHT(N3715,LEN(N3715)-FIND("/",N3715,FIND("/",N3715)))</f>
        <v>plays</v>
      </c>
      <c r="S3715" s="11">
        <f t="shared" ref="S3715:S3778" si="352">(I3715/86400)+25569+(-5/24)</f>
        <v>42525.529699074068</v>
      </c>
      <c r="T3715" s="11">
        <f t="shared" ref="T3715:T3778" si="353">(J3715/86400)+25569+(-5/24)</f>
        <v>42505.529699074068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42118.347997685181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41943.544699074067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42465.283101851848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42461.932534722218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41861.489606481475</v>
      </c>
      <c r="T3747" s="11">
        <f t="shared" si="353"/>
        <v>41831.489606481475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42462.785567129627</v>
      </c>
      <c r="T3753" s="11">
        <f t="shared" si="353"/>
        <v>42402.827233796292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42518.816666666666</v>
      </c>
      <c r="T3766" s="11">
        <f t="shared" si="353"/>
        <v>42499.634629629632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42655.796840277777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4">E3779/D3779*100</f>
        <v>143.19999999999999</v>
      </c>
      <c r="P3779">
        <f t="shared" ref="P3779:P3842" si="355">AVERAGE(E3779/L3779)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RIGHT(N3779,LEN(N3779)-FIND("/",N3779,FIND("/",N3779)))</f>
        <v>musical</v>
      </c>
      <c r="S3779" s="11">
        <f t="shared" ref="S3779:S3842" si="358">(I3779/86400)+25569+(-5/24)</f>
        <v>41908.958333333328</v>
      </c>
      <c r="T3779" s="11">
        <f t="shared" ref="T3779:T3842" si="359">(J3779/86400)+25569+(-5/24)</f>
        <v>41886.903020833335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42455.485416666663</v>
      </c>
      <c r="T3781" s="11">
        <f t="shared" si="359"/>
        <v>42425.527083333327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42198.629166666666</v>
      </c>
      <c r="T3782" s="11">
        <f t="shared" si="359"/>
        <v>42166.011400462965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42546.653900462959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41861.514444444438</v>
      </c>
      <c r="T3800" s="11">
        <f t="shared" si="359"/>
        <v>41831.514444444438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</v>
      </c>
      <c r="T3830" s="11">
        <f t="shared" si="359"/>
        <v>41944.319293981483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42214.934305555558</v>
      </c>
      <c r="T3841" s="11">
        <f t="shared" si="359"/>
        <v>42154.934305555558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0">E3843/D3843*100</f>
        <v>8.7200000000000006</v>
      </c>
      <c r="P3843">
        <f t="shared" ref="P3843:P3906" si="361">AVERAGE(E3843/L3843)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RIGHT(N3843,LEN(N3843)-FIND("/",N3843,FIND("/",N3843)))</f>
        <v>plays</v>
      </c>
      <c r="S3843" s="11">
        <f t="shared" ref="S3843:S3906" si="364">(I3843/86400)+25569+(-5/24)</f>
        <v>41840.57739583333</v>
      </c>
      <c r="T3843" s="11">
        <f t="shared" ref="T3843:T3906" si="365">(J3843/86400)+25569+(-5/24)</f>
        <v>41780.57739583333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42278.418680555558</v>
      </c>
      <c r="T3847" s="11">
        <f t="shared" si="365"/>
        <v>42248.418680555558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42128.222731481474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41863.452662037038</v>
      </c>
      <c r="T3862" s="11">
        <f t="shared" si="365"/>
        <v>41833.452662037038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41890.45144675926</v>
      </c>
      <c r="T3870" s="11">
        <f t="shared" si="365"/>
        <v>41865.45144675926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41822.963865740741</v>
      </c>
      <c r="T3872" s="11">
        <f t="shared" si="365"/>
        <v>41792.963865740741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41867.443946759253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41863.566678240742</v>
      </c>
      <c r="T3901" s="11">
        <f t="shared" si="365"/>
        <v>41843.566678240742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42357.618043981478</v>
      </c>
      <c r="T3903" s="11">
        <f t="shared" si="365"/>
        <v>42317.618043981478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6">E3907/D3907*100</f>
        <v>11.533333333333333</v>
      </c>
      <c r="P3907">
        <f t="shared" ref="P3907:P3970" si="367">AVERAGE(E3907/L3907)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RIGHT(N3907,LEN(N3907)-FIND("/",N3907,FIND("/",N3907)))</f>
        <v>plays</v>
      </c>
      <c r="S3907" s="11">
        <f t="shared" ref="S3907:S3970" si="370">(I3907/86400)+25569+(-5/24)</f>
        <v>42166.749999999993</v>
      </c>
      <c r="T3907" s="11">
        <f t="shared" ref="T3907:T3970" si="371">(J3907/86400)+25569+(-5/24)</f>
        <v>42124.415543981479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42114.610601851855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42687.220601851848</v>
      </c>
      <c r="T3922" s="11">
        <f t="shared" si="371"/>
        <v>42657.178935185184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42281.448449074072</v>
      </c>
      <c r="T3937" s="11">
        <f t="shared" si="371"/>
        <v>42221.448449074072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42182.697384259256</v>
      </c>
      <c r="T3940" s="11">
        <f t="shared" si="371"/>
        <v>42151.697384259256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41889.117164351854</v>
      </c>
      <c r="T3950" s="11">
        <f t="shared" si="371"/>
        <v>41829.117164351854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42559.76798611111</v>
      </c>
      <c r="T3959" s="11">
        <f t="shared" si="371"/>
        <v>42513.76798611111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41816.742037037031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2">E3971/D3971*100</f>
        <v>7.4690265486725664</v>
      </c>
      <c r="P3971">
        <f t="shared" ref="P3971:P4034" si="373">AVERAGE(E3971/L3971)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RIGHT(N3971,LEN(N3971)-FIND("/",N3971,FIND("/",N3971)))</f>
        <v>plays</v>
      </c>
      <c r="S3971" s="11">
        <f t="shared" ref="S3971:S4034" si="376">(I3971/86400)+25569+(-5/24)</f>
        <v>42610.954861111109</v>
      </c>
      <c r="T3971" s="11">
        <f t="shared" ref="T3971:T4034" si="377">(J3971/86400)+25569+(-5/24)</f>
        <v>42601.646365740737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42477.655219907407</v>
      </c>
      <c r="T3972" s="11">
        <f t="shared" si="377"/>
        <v>42447.655219907407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41920.75513888889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41950.058611111112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41877.477777777771</v>
      </c>
      <c r="T4009" s="11">
        <f t="shared" si="377"/>
        <v>41848.564594907402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42204.572488425925</v>
      </c>
      <c r="T4017" s="11">
        <f t="shared" si="377"/>
        <v>42174.572488425925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41990.375775462962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42408.791238425925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42351.816782407404</v>
      </c>
      <c r="T4031" s="11">
        <f t="shared" si="377"/>
        <v>42321.816782407404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42403.575694444444</v>
      </c>
      <c r="T4032" s="11">
        <f t="shared" si="377"/>
        <v>42374.446747685179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8">E4035/D4035*100</f>
        <v>25.698702928870294</v>
      </c>
      <c r="P4035">
        <f t="shared" ref="P4035:P4098" si="379">AVERAGE(E4035/L4035)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RIGHT(N4035,LEN(N4035)-FIND("/",N4035,FIND("/",N4035)))</f>
        <v>plays</v>
      </c>
      <c r="S4035" s="11">
        <f t="shared" ref="S4035:S4098" si="382">(I4035/86400)+25569+(-5/24)</f>
        <v>42645.166666666664</v>
      </c>
      <c r="T4035" s="11">
        <f t="shared" ref="T4035:T4098" si="383">(J4035/86400)+25569+(-5/24)</f>
        <v>42614.06046296296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41933.674618055556</v>
      </c>
      <c r="T4037" s="11">
        <f t="shared" si="383"/>
        <v>41903.674618055556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41804.728750000002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42496.862442129626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41929.590393518512</v>
      </c>
      <c r="T4040" s="11">
        <f t="shared" si="383"/>
        <v>41869.590393518512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41761.601817129624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42534.724988425922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42078.136874999997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41933.618750000001</v>
      </c>
      <c r="T4078" s="11">
        <f t="shared" si="383"/>
        <v>41905.587372685179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42535.579166666663</v>
      </c>
      <c r="T4082" s="11">
        <f t="shared" si="383"/>
        <v>42511.489768518521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42020.226388888885</v>
      </c>
      <c r="T4090" s="11">
        <f t="shared" si="383"/>
        <v>41990.40421296296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42098.944988425923</v>
      </c>
      <c r="T4094" s="11">
        <f t="shared" si="383"/>
        <v>42038.986655092587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42794.160416666666</v>
      </c>
      <c r="T4098" s="11">
        <f t="shared" si="383"/>
        <v>42750.321979166663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4">E4099/D4099*100</f>
        <v>0</v>
      </c>
      <c r="P4099" t="e">
        <f t="shared" ref="P4099:P4115" si="385">AVERAGE(E4099/L4099)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RIGHT(N4099,LEN(N4099)-FIND("/",N4099,FIND("/",N4099)))</f>
        <v>plays</v>
      </c>
      <c r="S4099" s="11">
        <f t="shared" ref="S4099:S4115" si="388">(I4099/86400)+25569+(-5/24)</f>
        <v>42400.788194444445</v>
      </c>
      <c r="T4099" s="11">
        <f t="shared" ref="T4099:T4115" si="389">(J4099/86400)+25569+(-5/24)</f>
        <v>42344.616168981483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42766.823344907403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42572.418414351851</v>
      </c>
      <c r="T4112" s="11">
        <f t="shared" si="389"/>
        <v>42512.418414351851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conditionalFormatting sqref="F1:F1048576">
    <cfRule type="cellIs" dxfId="9" priority="14" operator="equal">
      <formula>"live"</formula>
    </cfRule>
    <cfRule type="cellIs" dxfId="8" priority="15" operator="equal">
      <formula>"canceled"</formula>
    </cfRule>
    <cfRule type="cellIs" dxfId="7" priority="16" operator="equal">
      <formula>"failed"</formula>
    </cfRule>
    <cfRule type="cellIs" dxfId="6" priority="17" operator="equal">
      <formula>"successful"</formula>
    </cfRule>
  </conditionalFormatting>
  <conditionalFormatting sqref="P1:R1 T1">
    <cfRule type="cellIs" dxfId="5" priority="12" operator="between">
      <formula>100</formula>
      <formula>200</formula>
    </cfRule>
    <cfRule type="cellIs" dxfId="4" priority="13" operator="between">
      <formula>0</formula>
      <formula>100</formula>
    </cfRule>
  </conditionalFormatting>
  <conditionalFormatting sqref="AA1">
    <cfRule type="cellIs" dxfId="3" priority="8" operator="between">
      <formula>100</formula>
      <formula>200</formula>
    </cfRule>
    <cfRule type="cellIs" dxfId="2" priority="9" operator="between">
      <formula>0</formula>
      <formula>100</formula>
    </cfRule>
  </conditionalFormatting>
  <conditionalFormatting sqref="S1">
    <cfRule type="cellIs" dxfId="1" priority="6" operator="between">
      <formula>100</formula>
      <formula>200</formula>
    </cfRule>
    <cfRule type="cellIs" dxfId="0" priority="7" operator="between">
      <formula>0</formula>
      <formula>100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E938-76F1-4B06-BD62-19FCE7B86F7D}">
  <sheetPr>
    <tabColor theme="5"/>
  </sheetPr>
  <dimension ref="A1:F8"/>
  <sheetViews>
    <sheetView workbookViewId="0">
      <selection activeCell="A10" sqref="A10"/>
    </sheetView>
  </sheetViews>
  <sheetFormatPr defaultRowHeight="14.75" x14ac:dyDescent="0.75"/>
  <cols>
    <col min="1" max="1" width="12.40625" bestFit="1" customWidth="1"/>
    <col min="2" max="2" width="15.81640625" bestFit="1" customWidth="1"/>
  </cols>
  <sheetData>
    <row r="1" spans="1:6" x14ac:dyDescent="0.75">
      <c r="A1" s="6" t="s">
        <v>8223</v>
      </c>
      <c r="B1" t="s">
        <v>8312</v>
      </c>
    </row>
    <row r="2" spans="1:6" x14ac:dyDescent="0.75">
      <c r="F2" s="8" t="s">
        <v>8313</v>
      </c>
    </row>
    <row r="3" spans="1:6" x14ac:dyDescent="0.75">
      <c r="A3" s="6" t="s">
        <v>8310</v>
      </c>
      <c r="B3" t="s">
        <v>8309</v>
      </c>
    </row>
    <row r="4" spans="1:6" x14ac:dyDescent="0.75">
      <c r="A4" s="7" t="s">
        <v>8220</v>
      </c>
      <c r="B4" s="5">
        <v>349</v>
      </c>
    </row>
    <row r="5" spans="1:6" x14ac:dyDescent="0.75">
      <c r="A5" s="7" t="s">
        <v>8221</v>
      </c>
      <c r="B5" s="5">
        <v>1530</v>
      </c>
    </row>
    <row r="6" spans="1:6" x14ac:dyDescent="0.75">
      <c r="A6" s="7" t="s">
        <v>8222</v>
      </c>
      <c r="B6" s="5">
        <v>50</v>
      </c>
    </row>
    <row r="7" spans="1:6" x14ac:dyDescent="0.75">
      <c r="A7" s="7" t="s">
        <v>8219</v>
      </c>
      <c r="B7" s="5">
        <v>2185</v>
      </c>
    </row>
    <row r="8" spans="1:6" x14ac:dyDescent="0.75">
      <c r="A8" s="7" t="s">
        <v>8311</v>
      </c>
      <c r="B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F7CD2-1444-4E81-8AEA-02176096C8AF}">
  <sheetPr>
    <tabColor theme="5" tint="0.39997558519241921"/>
  </sheetPr>
  <dimension ref="A1:B9"/>
  <sheetViews>
    <sheetView workbookViewId="0">
      <selection activeCell="A14" sqref="A14"/>
    </sheetView>
  </sheetViews>
  <sheetFormatPr defaultRowHeight="14.75" x14ac:dyDescent="0.75"/>
  <cols>
    <col min="1" max="1" width="22.90625" bestFit="1" customWidth="1"/>
    <col min="2" max="2" width="19.58984375" bestFit="1" customWidth="1"/>
  </cols>
  <sheetData>
    <row r="1" spans="1:2" x14ac:dyDescent="0.75">
      <c r="A1" s="6" t="s">
        <v>8264</v>
      </c>
      <c r="B1" t="s">
        <v>8312</v>
      </c>
    </row>
    <row r="2" spans="1:2" x14ac:dyDescent="0.75">
      <c r="A2" s="6" t="s">
        <v>8223</v>
      </c>
      <c r="B2" t="s">
        <v>8312</v>
      </c>
    </row>
    <row r="4" spans="1:2" x14ac:dyDescent="0.75">
      <c r="A4" s="6" t="s">
        <v>8310</v>
      </c>
      <c r="B4" t="s">
        <v>8314</v>
      </c>
    </row>
    <row r="5" spans="1:2" x14ac:dyDescent="0.75">
      <c r="A5" s="7" t="s">
        <v>8220</v>
      </c>
      <c r="B5" s="5">
        <v>349</v>
      </c>
    </row>
    <row r="6" spans="1:2" x14ac:dyDescent="0.75">
      <c r="A6" s="7" t="s">
        <v>8221</v>
      </c>
      <c r="B6" s="5">
        <v>1530</v>
      </c>
    </row>
    <row r="7" spans="1:2" x14ac:dyDescent="0.75">
      <c r="A7" s="7" t="s">
        <v>8222</v>
      </c>
      <c r="B7" s="5">
        <v>50</v>
      </c>
    </row>
    <row r="8" spans="1:2" x14ac:dyDescent="0.75">
      <c r="A8" s="7" t="s">
        <v>8219</v>
      </c>
      <c r="B8" s="5">
        <v>2185</v>
      </c>
    </row>
    <row r="9" spans="1:2" x14ac:dyDescent="0.75">
      <c r="A9" s="7" t="s">
        <v>8311</v>
      </c>
      <c r="B9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B5FAF-41D1-4102-9098-A1472830C7B3}">
  <sheetPr>
    <tabColor theme="5" tint="0.59999389629810485"/>
  </sheetPr>
  <dimension ref="A1:F18"/>
  <sheetViews>
    <sheetView workbookViewId="0">
      <selection activeCell="K17" sqref="K17"/>
    </sheetView>
  </sheetViews>
  <sheetFormatPr defaultRowHeight="14.75" x14ac:dyDescent="0.75"/>
  <cols>
    <col min="1" max="1" width="22.9062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6" t="s">
        <v>8332</v>
      </c>
      <c r="B1" t="s">
        <v>8312</v>
      </c>
    </row>
    <row r="2" spans="1:6" x14ac:dyDescent="0.75">
      <c r="A2" s="6" t="s">
        <v>8264</v>
      </c>
      <c r="B2" t="s">
        <v>8312</v>
      </c>
    </row>
    <row r="4" spans="1:6" x14ac:dyDescent="0.75">
      <c r="A4" s="6" t="s">
        <v>8318</v>
      </c>
      <c r="B4" s="6" t="s">
        <v>8331</v>
      </c>
    </row>
    <row r="5" spans="1:6" x14ac:dyDescent="0.7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75">
      <c r="A6" s="12" t="s">
        <v>8324</v>
      </c>
      <c r="B6" s="5">
        <v>25</v>
      </c>
      <c r="C6" s="5">
        <v>124</v>
      </c>
      <c r="D6" s="5"/>
      <c r="E6" s="5">
        <v>133</v>
      </c>
      <c r="F6" s="5">
        <v>282</v>
      </c>
    </row>
    <row r="7" spans="1:6" x14ac:dyDescent="0.75">
      <c r="A7" s="12" t="s">
        <v>8325</v>
      </c>
      <c r="B7" s="5">
        <v>29</v>
      </c>
      <c r="C7" s="5">
        <v>128</v>
      </c>
      <c r="D7" s="5"/>
      <c r="E7" s="5">
        <v>152</v>
      </c>
      <c r="F7" s="5">
        <v>309</v>
      </c>
    </row>
    <row r="8" spans="1:6" x14ac:dyDescent="0.75">
      <c r="A8" s="12" t="s">
        <v>8326</v>
      </c>
      <c r="B8" s="5">
        <v>29</v>
      </c>
      <c r="C8" s="5">
        <v>122</v>
      </c>
      <c r="D8" s="5">
        <v>22</v>
      </c>
      <c r="E8" s="5">
        <v>208</v>
      </c>
      <c r="F8" s="5">
        <v>381</v>
      </c>
    </row>
    <row r="9" spans="1:6" x14ac:dyDescent="0.75">
      <c r="A9" s="12" t="s">
        <v>8327</v>
      </c>
      <c r="B9" s="5">
        <v>28</v>
      </c>
      <c r="C9" s="5">
        <v>97</v>
      </c>
      <c r="D9" s="5">
        <v>27</v>
      </c>
      <c r="E9" s="5">
        <v>186</v>
      </c>
      <c r="F9" s="5">
        <v>338</v>
      </c>
    </row>
    <row r="10" spans="1:6" x14ac:dyDescent="0.75">
      <c r="A10" s="12" t="s">
        <v>8328</v>
      </c>
      <c r="B10" s="5">
        <v>28</v>
      </c>
      <c r="C10" s="5">
        <v>123</v>
      </c>
      <c r="D10" s="5">
        <v>1</v>
      </c>
      <c r="E10" s="5">
        <v>208</v>
      </c>
      <c r="F10" s="5">
        <v>360</v>
      </c>
    </row>
    <row r="11" spans="1:6" x14ac:dyDescent="0.75">
      <c r="A11" s="12" t="s">
        <v>8329</v>
      </c>
      <c r="B11" s="5">
        <v>23</v>
      </c>
      <c r="C11" s="5">
        <v>118</v>
      </c>
      <c r="D11" s="5"/>
      <c r="E11" s="5">
        <v>215</v>
      </c>
      <c r="F11" s="5">
        <v>356</v>
      </c>
    </row>
    <row r="12" spans="1:6" x14ac:dyDescent="0.75">
      <c r="A12" s="12" t="s">
        <v>8330</v>
      </c>
      <c r="B12" s="5">
        <v>35</v>
      </c>
      <c r="C12" s="5">
        <v>137</v>
      </c>
      <c r="D12" s="5"/>
      <c r="E12" s="5">
        <v>222</v>
      </c>
      <c r="F12" s="5">
        <v>394</v>
      </c>
    </row>
    <row r="13" spans="1:6" x14ac:dyDescent="0.75">
      <c r="A13" s="12" t="s">
        <v>8319</v>
      </c>
      <c r="B13" s="5">
        <v>37</v>
      </c>
      <c r="C13" s="5">
        <v>154</v>
      </c>
      <c r="D13" s="5"/>
      <c r="E13" s="5">
        <v>198</v>
      </c>
      <c r="F13" s="5">
        <v>389</v>
      </c>
    </row>
    <row r="14" spans="1:6" x14ac:dyDescent="0.75">
      <c r="A14" s="12" t="s">
        <v>8320</v>
      </c>
      <c r="B14" s="5">
        <v>25</v>
      </c>
      <c r="C14" s="5">
        <v>137</v>
      </c>
      <c r="D14" s="5"/>
      <c r="E14" s="5">
        <v>160</v>
      </c>
      <c r="F14" s="5">
        <v>322</v>
      </c>
    </row>
    <row r="15" spans="1:6" x14ac:dyDescent="0.75">
      <c r="A15" s="12" t="s">
        <v>8321</v>
      </c>
      <c r="B15" s="5">
        <v>33</v>
      </c>
      <c r="C15" s="5">
        <v>145</v>
      </c>
      <c r="D15" s="5"/>
      <c r="E15" s="5">
        <v>158</v>
      </c>
      <c r="F15" s="5">
        <v>336</v>
      </c>
    </row>
    <row r="16" spans="1:6" x14ac:dyDescent="0.75">
      <c r="A16" s="12" t="s">
        <v>8322</v>
      </c>
      <c r="B16" s="5">
        <v>21</v>
      </c>
      <c r="C16" s="5">
        <v>132</v>
      </c>
      <c r="D16" s="5"/>
      <c r="E16" s="5">
        <v>160</v>
      </c>
      <c r="F16" s="5">
        <v>313</v>
      </c>
    </row>
    <row r="17" spans="1:6" x14ac:dyDescent="0.75">
      <c r="A17" s="12" t="s">
        <v>8323</v>
      </c>
      <c r="B17" s="5">
        <v>36</v>
      </c>
      <c r="C17" s="5">
        <v>113</v>
      </c>
      <c r="D17" s="5"/>
      <c r="E17" s="5">
        <v>185</v>
      </c>
      <c r="F17" s="5">
        <v>334</v>
      </c>
    </row>
    <row r="18" spans="1:6" x14ac:dyDescent="0.75">
      <c r="A18" s="12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E4EC-0B46-4DDD-9DAA-498F388AF560}">
  <sheetPr>
    <tabColor rgb="FF00B0F0"/>
  </sheetPr>
  <dimension ref="A1:I13"/>
  <sheetViews>
    <sheetView zoomScale="98" zoomScaleNormal="98" workbookViewId="0">
      <selection activeCell="B3" sqref="B3"/>
    </sheetView>
  </sheetViews>
  <sheetFormatPr defaultRowHeight="14.75" x14ac:dyDescent="0.75"/>
  <cols>
    <col min="1" max="1" width="29.40625" bestFit="1" customWidth="1"/>
    <col min="2" max="2" width="15.76953125" bestFit="1" customWidth="1"/>
    <col min="3" max="3" width="14.86328125" customWidth="1"/>
    <col min="4" max="4" width="15.2265625" bestFit="1" customWidth="1"/>
    <col min="5" max="5" width="17.86328125" bestFit="1" customWidth="1"/>
    <col min="6" max="6" width="18.76953125" bestFit="1" customWidth="1"/>
    <col min="7" max="7" width="15.2265625" bestFit="1" customWidth="1"/>
    <col min="8" max="8" width="17.86328125" bestFit="1" customWidth="1"/>
    <col min="9" max="12" width="8.7265625" customWidth="1"/>
    <col min="13" max="15" width="4.6796875" bestFit="1" customWidth="1"/>
    <col min="16" max="16" width="15.6796875" bestFit="1" customWidth="1"/>
    <col min="17" max="17" width="11.81640625" bestFit="1" customWidth="1"/>
    <col min="18" max="18" width="18.76953125" bestFit="1" customWidth="1"/>
    <col min="19" max="19" width="15.2265625" bestFit="1" customWidth="1"/>
    <col min="20" max="20" width="18.31640625" bestFit="1" customWidth="1"/>
  </cols>
  <sheetData>
    <row r="1" spans="1:9" s="1" customFormat="1" x14ac:dyDescent="0.75">
      <c r="A1" s="1" t="s">
        <v>8334</v>
      </c>
      <c r="B1" s="1" t="s">
        <v>8335</v>
      </c>
      <c r="C1" s="1" t="s">
        <v>8336</v>
      </c>
      <c r="D1" s="1" t="s">
        <v>8341</v>
      </c>
      <c r="E1" s="1" t="s">
        <v>8337</v>
      </c>
      <c r="F1" s="1" t="s">
        <v>8338</v>
      </c>
      <c r="G1" s="1" t="s">
        <v>8339</v>
      </c>
      <c r="H1" s="1" t="s">
        <v>8340</v>
      </c>
    </row>
    <row r="2" spans="1:9" x14ac:dyDescent="0.75">
      <c r="A2" t="s">
        <v>8342</v>
      </c>
      <c r="B2">
        <f>COUNTIFS('Original Data Sheet'!$D$2:$D$4115,"&lt;1000",'Original Data Sheet'!$F$2:$F$4115,"succesful")</f>
        <v>0</v>
      </c>
      <c r="C2">
        <f>COUNTIFS('Original Data Sheet'!$D$2:$D$4115,"&lt;1000",'Original Data Sheet'!$F$2:$F$4115,"failed")</f>
        <v>113</v>
      </c>
      <c r="D2">
        <f>COUNTIFS('Original Data Sheet'!$D$2:$D$4115,"&lt;1000",'Original Data Sheet'!$F$2:$F$4115,"canceled")</f>
        <v>18</v>
      </c>
      <c r="E2">
        <f>SUM(B2:D2)</f>
        <v>131</v>
      </c>
      <c r="F2" s="13">
        <f>(B2/$E$2)*100</f>
        <v>0</v>
      </c>
      <c r="G2" s="13">
        <f t="shared" ref="G2:H2" si="0">(C2/$E$2)*100</f>
        <v>86.25954198473282</v>
      </c>
      <c r="H2" s="13">
        <f t="shared" si="0"/>
        <v>13.740458015267176</v>
      </c>
      <c r="I2" s="13"/>
    </row>
    <row r="3" spans="1:9" x14ac:dyDescent="0.75">
      <c r="A3" t="s">
        <v>8345</v>
      </c>
      <c r="B3">
        <f>COUNTIFS('Original Data Sheet'!$D$2:$D$4115,"&gt;=1000",'Original Data Sheet'!$D$2:$D$4115,"&lt;4999",'Original Data Sheet'!$F$2:$F$4115,"successful")</f>
        <v>931</v>
      </c>
      <c r="C3">
        <f>COUNTIFS('Original Data Sheet'!$D$2:$D$4115,"&gt;=1000",'Original Data Sheet'!$D$2:$D$4115,"&lt;4999",'Original Data Sheet'!$F$2:$F$4115,"failed")</f>
        <v>420</v>
      </c>
      <c r="D3">
        <f>COUNTIFS('Original Data Sheet'!$D$2:$D$4115,"&gt;=5000",'Original Data Sheet'!$F$2:$F$4115,"canceled")</f>
        <v>271</v>
      </c>
      <c r="E3">
        <f t="shared" ref="E3:E13" si="1">SUM(B3:D3)</f>
        <v>1622</v>
      </c>
      <c r="F3" s="13">
        <f t="shared" ref="F3:F13" si="2">(B3/$E$2)*100</f>
        <v>710.6870229007634</v>
      </c>
      <c r="G3" s="13">
        <f t="shared" ref="G3:G13" si="3">(C3/$E$2)*100</f>
        <v>320.61068702290078</v>
      </c>
      <c r="H3" s="13">
        <f t="shared" ref="H3:H13" si="4">(D3/$E$2)*100</f>
        <v>206.87022900763358</v>
      </c>
    </row>
    <row r="4" spans="1:9" x14ac:dyDescent="0.75">
      <c r="A4" t="s">
        <v>8343</v>
      </c>
      <c r="B4">
        <f>COUNTIFS('Original Data Sheet'!$D$2:$D$4115,"&gt;=5000",'Original Data Sheet'!$D$2:$D$4115,"&lt;9999",'Original Data Sheet'!$F$2:$F$4115,"successful")</f>
        <v>380</v>
      </c>
      <c r="C4">
        <f>COUNTIFS('Original Data Sheet'!$D$2:$D$4115,"&gt;=5000",'Original Data Sheet'!$D$2:$D$4115,"&lt;9999",'Original Data Sheet'!$F$2:$F$4115,"failed")</f>
        <v>282</v>
      </c>
      <c r="D4">
        <f>COUNTIFS('Original Data Sheet'!$D$2:$D$4115,"&gt;=5000",'Original Data Sheet'!$D$2:$D$4115,"&lt;9999",'Original Data Sheet'!$F$2:$F$4115,"canceled")</f>
        <v>51</v>
      </c>
      <c r="E4">
        <f t="shared" si="1"/>
        <v>713</v>
      </c>
      <c r="F4" s="13">
        <f t="shared" si="2"/>
        <v>290.07633587786256</v>
      </c>
      <c r="G4" s="13">
        <f t="shared" si="3"/>
        <v>215.26717557251908</v>
      </c>
      <c r="H4" s="13">
        <f t="shared" si="4"/>
        <v>38.931297709923662</v>
      </c>
    </row>
    <row r="5" spans="1:9" x14ac:dyDescent="0.75">
      <c r="A5" t="s">
        <v>8344</v>
      </c>
      <c r="B5">
        <f>COUNTIFS('Original Data Sheet'!$D$2:$D$4115,"&gt;=10000",'Original Data Sheet'!$D$2:$D$4115,"&lt;14999",'Original Data Sheet'!$F$2:$F$4115,"successful")</f>
        <v>168</v>
      </c>
      <c r="C5">
        <f>COUNTIFS('Original Data Sheet'!$D$2:$D$4115,"&gt;=10000",'Original Data Sheet'!$D$2:$D$4115,"&lt;14999",'Original Data Sheet'!$F$2:$F$4115,"failed")</f>
        <v>144</v>
      </c>
      <c r="D5">
        <f>COUNTIFS('Original Data Sheet'!$D$2:$D$4115,"&gt;=10000",'Original Data Sheet'!$D$2:$D$4115,"&lt;14999",'Original Data Sheet'!$F$2:$F$4115,"canceled")</f>
        <v>40</v>
      </c>
      <c r="E5">
        <f t="shared" si="1"/>
        <v>352</v>
      </c>
      <c r="F5" s="13">
        <f t="shared" si="2"/>
        <v>128.24427480916029</v>
      </c>
      <c r="G5" s="13">
        <f t="shared" si="3"/>
        <v>109.92366412213741</v>
      </c>
      <c r="H5" s="13">
        <f t="shared" si="4"/>
        <v>30.534351145038169</v>
      </c>
    </row>
    <row r="6" spans="1:9" x14ac:dyDescent="0.75">
      <c r="A6" t="s">
        <v>8346</v>
      </c>
      <c r="B6">
        <f>COUNTIFS('Original Data Sheet'!$D$2:$D$4115,"&gt;=15000",'Original Data Sheet'!$D$2:$D$4115,"&lt;19999",'Original Data Sheet'!$F$2:$F$4115,"successful")</f>
        <v>94</v>
      </c>
      <c r="C6">
        <f>COUNTIFS('Original Data Sheet'!$D$2:$D$4115,"&gt;=15000",'Original Data Sheet'!$D$2:$D$4115,"&lt;19999",'Original Data Sheet'!$F$2:$F$4115,"failed")</f>
        <v>90</v>
      </c>
      <c r="D6">
        <f>COUNTIFS('Original Data Sheet'!$D$2:$D$4115,"&gt;=15000",'Original Data Sheet'!$D$2:$D$4115,"&lt;19999",'Original Data Sheet'!$F$2:$F$4115,"canceled")</f>
        <v>17</v>
      </c>
      <c r="E6">
        <f t="shared" si="1"/>
        <v>201</v>
      </c>
      <c r="F6" s="13">
        <f t="shared" si="2"/>
        <v>71.755725190839698</v>
      </c>
      <c r="G6" s="13">
        <f t="shared" si="3"/>
        <v>68.702290076335885</v>
      </c>
      <c r="H6" s="13">
        <f t="shared" si="4"/>
        <v>12.977099236641221</v>
      </c>
    </row>
    <row r="7" spans="1:9" x14ac:dyDescent="0.75">
      <c r="A7" t="s">
        <v>8347</v>
      </c>
      <c r="B7">
        <f>COUNTIFS('Original Data Sheet'!$D$2:$D$4115,"&gt;=20000",'Original Data Sheet'!$D$2:$D$4115,"&lt;24999",'Original Data Sheet'!$F$2:$F$4115,"successful")</f>
        <v>62</v>
      </c>
      <c r="C7">
        <f>COUNTIFS('Original Data Sheet'!$D$2:$D$4115,"&gt;=20000",'Original Data Sheet'!$D$2:$D$4115,"&lt;24999",'Original Data Sheet'!$F$2:$F$4115,"failed")</f>
        <v>72</v>
      </c>
      <c r="D7">
        <f>COUNTIFS('Original Data Sheet'!$D$2:$D$4115,"&gt;=20000",'Original Data Sheet'!$D$2:$D$4115,"&lt;24999",'Original Data Sheet'!$F$2:$F$4115,"canceled")</f>
        <v>14</v>
      </c>
      <c r="E7">
        <f t="shared" si="1"/>
        <v>148</v>
      </c>
      <c r="F7" s="13">
        <f t="shared" si="2"/>
        <v>47.328244274809158</v>
      </c>
      <c r="G7" s="13">
        <f t="shared" si="3"/>
        <v>54.961832061068705</v>
      </c>
      <c r="H7" s="13">
        <f t="shared" si="4"/>
        <v>10.687022900763358</v>
      </c>
    </row>
    <row r="8" spans="1:9" x14ac:dyDescent="0.75">
      <c r="A8" t="s">
        <v>8348</v>
      </c>
      <c r="B8">
        <f>COUNTIFS('Original Data Sheet'!$D$2:$D$4115,"&gt;=25000",'Original Data Sheet'!$D$2:$D$4115,"&lt;29999",'Original Data Sheet'!$F$2:$F$4115,"successful")</f>
        <v>55</v>
      </c>
      <c r="C8">
        <f>COUNTIFS('Original Data Sheet'!$D$2:$D$4115,"&gt;=25000",'Original Data Sheet'!$D$2:$D$4115,"&lt;29999",'Original Data Sheet'!$F$2:$F$4115,"failed")</f>
        <v>64</v>
      </c>
      <c r="D8">
        <f>COUNTIFS('Original Data Sheet'!$D$2:$D$4115,"&gt;=25000",'Original Data Sheet'!$D$2:$D$4115,"&lt;29999",'Original Data Sheet'!$F$2:$F$4115,"canceled")</f>
        <v>18</v>
      </c>
      <c r="E8">
        <f t="shared" si="1"/>
        <v>137</v>
      </c>
      <c r="F8" s="13">
        <f t="shared" si="2"/>
        <v>41.984732824427482</v>
      </c>
      <c r="G8" s="13">
        <f t="shared" si="3"/>
        <v>48.854961832061065</v>
      </c>
      <c r="H8" s="13">
        <f t="shared" si="4"/>
        <v>13.740458015267176</v>
      </c>
    </row>
    <row r="9" spans="1:9" x14ac:dyDescent="0.75">
      <c r="A9" t="s">
        <v>8349</v>
      </c>
      <c r="B9">
        <f>COUNTIFS('Original Data Sheet'!$D$2:$D$4115,"&gt;=30000",'Original Data Sheet'!$D$2:$D$4115,"&lt;34999",'Original Data Sheet'!$F$2:$F$4115,"successful")</f>
        <v>32</v>
      </c>
      <c r="C9">
        <f>COUNTIFS('Original Data Sheet'!$D$2:$D$4115,"&gt;=30000",'Original Data Sheet'!$D$2:$D$4115,"&lt;34999",'Original Data Sheet'!$F$2:$F$4115,"failed")</f>
        <v>37</v>
      </c>
      <c r="D9">
        <f>COUNTIFS('Original Data Sheet'!$D$2:$D$4115,"&gt;=30000",'Original Data Sheet'!$D$2:$D$4115,"&lt;34999",'Original Data Sheet'!$F$2:$F$4115,"canceled")</f>
        <v>13</v>
      </c>
      <c r="E9">
        <f t="shared" si="1"/>
        <v>82</v>
      </c>
      <c r="F9" s="13">
        <f t="shared" si="2"/>
        <v>24.427480916030532</v>
      </c>
      <c r="G9" s="13">
        <f t="shared" si="3"/>
        <v>28.244274809160309</v>
      </c>
      <c r="H9" s="13">
        <f t="shared" si="4"/>
        <v>9.9236641221374047</v>
      </c>
    </row>
    <row r="10" spans="1:9" x14ac:dyDescent="0.75">
      <c r="A10" t="s">
        <v>8350</v>
      </c>
      <c r="B10">
        <f>COUNTIFS('Original Data Sheet'!$D$2:$D$4115,"&gt;=35000",'Original Data Sheet'!$D$2:$D$4115,"&lt;39999",'Original Data Sheet'!$F$2:$F$4115,"successful")</f>
        <v>26</v>
      </c>
      <c r="C10">
        <f>COUNTIFS('Original Data Sheet'!$D$2:$D$4115,"&gt;=35000",'Original Data Sheet'!$D$2:$D$4115,"&lt;39999",'Original Data Sheet'!$F$2:$F$4115,"failed")</f>
        <v>22</v>
      </c>
      <c r="D10">
        <f>COUNTIFS('Original Data Sheet'!$D$2:$D$4115,"&gt;=35000",'Original Data Sheet'!$D$2:$D$4115,"&lt;39999",'Original Data Sheet'!$F$2:$F$4115,"canceled")</f>
        <v>7</v>
      </c>
      <c r="E10">
        <f t="shared" si="1"/>
        <v>55</v>
      </c>
      <c r="F10" s="13">
        <f t="shared" si="2"/>
        <v>19.847328244274809</v>
      </c>
      <c r="G10" s="13">
        <f t="shared" si="3"/>
        <v>16.793893129770993</v>
      </c>
      <c r="H10" s="13">
        <f t="shared" si="4"/>
        <v>5.343511450381679</v>
      </c>
    </row>
    <row r="11" spans="1:9" x14ac:dyDescent="0.75">
      <c r="A11" t="s">
        <v>8351</v>
      </c>
      <c r="B11">
        <f>COUNTIFS('Original Data Sheet'!$D$2:$D$4115,"&gt;=40000",'Original Data Sheet'!$D$2:$D$4115,"&lt;44999",'Original Data Sheet'!$F$2:$F$4115,"successful")</f>
        <v>21</v>
      </c>
      <c r="C11">
        <f>COUNTIFS('Original Data Sheet'!$D$2:$D$4115,"&gt;=40000",'Original Data Sheet'!$D$2:$D$4115,"&lt;44999",'Original Data Sheet'!$F$2:$F$4115,"failed")</f>
        <v>16</v>
      </c>
      <c r="D11">
        <f>COUNTIFS('Original Data Sheet'!$D$2:$D$4115,"&gt;=40000",'Original Data Sheet'!$D$2:$D$4115,"&lt;44999",'Original Data Sheet'!$F$2:$F$4115,"canceled")</f>
        <v>6</v>
      </c>
      <c r="E11">
        <f t="shared" si="1"/>
        <v>43</v>
      </c>
      <c r="F11" s="13">
        <f t="shared" si="2"/>
        <v>16.030534351145036</v>
      </c>
      <c r="G11" s="13">
        <f t="shared" si="3"/>
        <v>12.213740458015266</v>
      </c>
      <c r="H11" s="13">
        <f t="shared" si="4"/>
        <v>4.5801526717557248</v>
      </c>
    </row>
    <row r="12" spans="1:9" x14ac:dyDescent="0.75">
      <c r="A12" t="s">
        <v>8352</v>
      </c>
      <c r="B12">
        <f>COUNTIFS('Original Data Sheet'!$D$2:$D$4115,"&gt;=45000",'Original Data Sheet'!$D$2:$D$4115,"&lt;49999",'Original Data Sheet'!$F$2:$F$4115,"successful")</f>
        <v>6</v>
      </c>
      <c r="C12">
        <f>COUNTIFS('Original Data Sheet'!$D$2:$D$4115,"&gt;=45000",'Original Data Sheet'!$D$2:$D$4115,"&lt;49999",'Original Data Sheet'!$F$2:$F$4115,"failed")</f>
        <v>11</v>
      </c>
      <c r="D12">
        <f>COUNTIFS('Original Data Sheet'!$D$2:$D$4115,"&gt;=45000",'Original Data Sheet'!$D$2:$D$4115,"&lt;49999",'Original Data Sheet'!$F$2:$F$4115,"canceled")</f>
        <v>4</v>
      </c>
      <c r="E12">
        <f t="shared" si="1"/>
        <v>21</v>
      </c>
      <c r="F12" s="13">
        <f t="shared" si="2"/>
        <v>4.5801526717557248</v>
      </c>
      <c r="G12" s="13">
        <f t="shared" si="3"/>
        <v>8.3969465648854964</v>
      </c>
      <c r="H12" s="13">
        <f t="shared" si="4"/>
        <v>3.0534351145038165</v>
      </c>
    </row>
    <row r="13" spans="1:9" x14ac:dyDescent="0.75">
      <c r="A13" t="s">
        <v>8353</v>
      </c>
      <c r="B13">
        <f>COUNTIFS('Original Data Sheet'!$D$2:$D$4115,"&gt;=50000",'Original Data Sheet'!$F$2:$F$4115,"successful")</f>
        <v>86</v>
      </c>
      <c r="C13">
        <f>COUNTIFS('Original Data Sheet'!$D$2:$D$4115,"&gt;=50000",'Original Data Sheet'!$F$2:$F$4115,"failed")</f>
        <v>258</v>
      </c>
      <c r="D13">
        <f>COUNTIFS('Original Data Sheet'!$D$2:$D$4115,"&gt;=50000",'Original Data Sheet'!$F$2:$F$4115,"canceled")</f>
        <v>100</v>
      </c>
      <c r="E13">
        <f t="shared" si="1"/>
        <v>444</v>
      </c>
      <c r="F13" s="13">
        <f t="shared" si="2"/>
        <v>65.648854961832058</v>
      </c>
      <c r="G13" s="13">
        <f t="shared" si="3"/>
        <v>196.94656488549617</v>
      </c>
      <c r="H13" s="13">
        <f t="shared" si="4"/>
        <v>76.335877862595424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 Sheet</vt:lpstr>
      <vt:lpstr>Category PT</vt:lpstr>
      <vt:lpstr>Sub-Category PT</vt:lpstr>
      <vt:lpstr>Count of State PT</vt:lpstr>
      <vt:lpstr>Bonus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Garfias</cp:lastModifiedBy>
  <dcterms:created xsi:type="dcterms:W3CDTF">2017-04-20T15:17:24Z</dcterms:created>
  <dcterms:modified xsi:type="dcterms:W3CDTF">2019-03-01T16:06:29Z</dcterms:modified>
</cp:coreProperties>
</file>