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inasjan\Desktop\pacienti\"/>
    </mc:Choice>
  </mc:AlternateContent>
  <xr:revisionPtr revIDLastSave="0" documentId="8_{6E4FE14C-4BDE-47E7-851B-4855C29DC37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aktury" sheetId="2" r:id="rId1"/>
    <sheet name="List1" sheetId="4" r:id="rId2"/>
    <sheet name="hodnoceni" sheetId="3" r:id="rId3"/>
  </sheets>
  <definedNames>
    <definedName name="_xlnm._FilterDatabase" localSheetId="0" hidden="1">faktury!$A$1:$I$79</definedName>
    <definedName name="hodnocení">hodnoceni!$A$1:$F$24</definedName>
    <definedName name="TEST1">hodnoceni!$A$30:$F$53</definedName>
  </definedNames>
  <calcPr calcId="191029"/>
  <pivotCaches>
    <pivotCache cacheId="8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3" l="1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53" i="3" l="1"/>
  <c r="F52" i="3"/>
  <c r="F51" i="3"/>
  <c r="F50" i="3"/>
  <c r="F49" i="3"/>
  <c r="F48" i="3"/>
  <c r="F47" i="3"/>
  <c r="F46" i="3"/>
  <c r="D46" i="3"/>
  <c r="F45" i="3"/>
  <c r="F44" i="3"/>
  <c r="F43" i="3"/>
  <c r="F42" i="3"/>
  <c r="F41" i="3"/>
  <c r="F40" i="3"/>
  <c r="C40" i="3"/>
  <c r="F39" i="3"/>
  <c r="F38" i="3"/>
  <c r="F37" i="3"/>
  <c r="F36" i="3"/>
  <c r="F35" i="3"/>
  <c r="F34" i="3"/>
  <c r="F33" i="3"/>
  <c r="F32" i="3"/>
  <c r="F31" i="3"/>
  <c r="M16" i="3" a="1"/>
  <c r="M16" i="3" s="1"/>
  <c r="J16" i="3" a="1"/>
  <c r="J16" i="3" s="1"/>
  <c r="M7" i="2"/>
  <c r="M10" i="2"/>
  <c r="C3" i="4"/>
  <c r="C8" i="3"/>
  <c r="M6" i="2"/>
  <c r="M8" i="2"/>
  <c r="M9" i="2"/>
  <c r="C14" i="3"/>
  <c r="H79" i="2"/>
  <c r="I79" i="2"/>
  <c r="H78" i="2"/>
  <c r="I78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I77" i="2"/>
  <c r="J17" i="3" a="1"/>
  <c r="J17" i="3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D24" i="3" s="1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C10" i="3" s="1"/>
  <c r="M5" i="2"/>
  <c r="A1" i="4"/>
  <c r="B1" i="4"/>
  <c r="A2" i="4"/>
  <c r="B2" i="4"/>
  <c r="A3" i="4"/>
  <c r="B3" i="4"/>
  <c r="A4" i="4"/>
  <c r="C4" i="4" s="1"/>
  <c r="B4" i="4"/>
  <c r="A5" i="4"/>
  <c r="C5" i="4" s="1"/>
  <c r="B5" i="4"/>
  <c r="A6" i="4"/>
  <c r="C6" i="4" s="1"/>
  <c r="B6" i="4"/>
  <c r="A7" i="4"/>
  <c r="C7" i="4" s="1"/>
  <c r="B7" i="4"/>
  <c r="C46" i="3" l="1"/>
  <c r="D38" i="3"/>
  <c r="C15" i="3"/>
  <c r="C47" i="3"/>
  <c r="D47" i="3"/>
  <c r="D21" i="3"/>
  <c r="D32" i="3"/>
  <c r="D3" i="3"/>
  <c r="D49" i="3"/>
  <c r="C50" i="3"/>
  <c r="D42" i="3"/>
  <c r="D12" i="3"/>
  <c r="C3" i="3"/>
  <c r="D7" i="3"/>
  <c r="C38" i="3"/>
  <c r="C39" i="3"/>
  <c r="D31" i="3"/>
  <c r="C48" i="3"/>
  <c r="D23" i="3"/>
  <c r="C22" i="3"/>
  <c r="C49" i="3"/>
  <c r="D33" i="3"/>
  <c r="C34" i="3"/>
  <c r="D5" i="3"/>
  <c r="D50" i="3"/>
  <c r="D6" i="3"/>
  <c r="D11" i="3"/>
  <c r="D18" i="3"/>
  <c r="C35" i="3"/>
  <c r="C43" i="3"/>
  <c r="C51" i="3"/>
  <c r="C12" i="3"/>
  <c r="C31" i="3"/>
  <c r="D39" i="3"/>
  <c r="D4" i="3"/>
  <c r="D48" i="3"/>
  <c r="C41" i="3"/>
  <c r="D41" i="3"/>
  <c r="C42" i="3"/>
  <c r="D34" i="3"/>
  <c r="C18" i="3"/>
  <c r="C16" i="3"/>
  <c r="C2" i="3"/>
  <c r="D35" i="3"/>
  <c r="D43" i="3"/>
  <c r="D51" i="3"/>
  <c r="C23" i="3"/>
  <c r="D2" i="3"/>
  <c r="C13" i="3"/>
  <c r="D17" i="3"/>
  <c r="C24" i="3"/>
  <c r="C11" i="3"/>
  <c r="C6" i="3"/>
  <c r="D20" i="3"/>
  <c r="C5" i="3"/>
  <c r="C36" i="3"/>
  <c r="C44" i="3"/>
  <c r="C52" i="3"/>
  <c r="C19" i="3"/>
  <c r="C7" i="3"/>
  <c r="C9" i="3"/>
  <c r="D15" i="3"/>
  <c r="C20" i="3"/>
  <c r="D19" i="3"/>
  <c r="D36" i="3"/>
  <c r="D44" i="3"/>
  <c r="D52" i="3"/>
  <c r="D13" i="3"/>
  <c r="D10" i="3"/>
  <c r="D9" i="3"/>
  <c r="D22" i="3"/>
  <c r="C32" i="3"/>
  <c r="C21" i="3"/>
  <c r="D40" i="3"/>
  <c r="C33" i="3"/>
  <c r="C17" i="3"/>
  <c r="C4" i="3"/>
  <c r="C37" i="3"/>
  <c r="C45" i="3"/>
  <c r="C53" i="3"/>
  <c r="D14" i="3"/>
  <c r="D8" i="3"/>
  <c r="D37" i="3"/>
  <c r="D45" i="3"/>
  <c r="D53" i="3"/>
  <c r="D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<sst xmlns="http://schemas.openxmlformats.org/spreadsheetml/2006/main" count="747" uniqueCount="283">
  <si>
    <t>Kainarova 4</t>
  </si>
  <si>
    <t>Karlovy Vary</t>
  </si>
  <si>
    <t>Zuzana</t>
  </si>
  <si>
    <t>Krasňáková</t>
  </si>
  <si>
    <t>Nám. míru 21</t>
  </si>
  <si>
    <t>Bruntál</t>
  </si>
  <si>
    <t>Matelová</t>
  </si>
  <si>
    <t>Pařížská 35</t>
  </si>
  <si>
    <t>Zlín</t>
  </si>
  <si>
    <t>Vilma</t>
  </si>
  <si>
    <t>Jasná</t>
  </si>
  <si>
    <t>U parku 6</t>
  </si>
  <si>
    <t>Prachatice</t>
  </si>
  <si>
    <t>Veronika</t>
  </si>
  <si>
    <t>Dostálová</t>
  </si>
  <si>
    <t>Trávník 33</t>
  </si>
  <si>
    <t>Olomouc</t>
  </si>
  <si>
    <t>Vendula</t>
  </si>
  <si>
    <t>Hošková</t>
  </si>
  <si>
    <t>U Žebračky 10</t>
  </si>
  <si>
    <t>Karviná 4 Ráj</t>
  </si>
  <si>
    <t>Vanda</t>
  </si>
  <si>
    <t>Pokličková</t>
  </si>
  <si>
    <t>Modrá 2</t>
  </si>
  <si>
    <t>Brodek u Prostějova</t>
  </si>
  <si>
    <t>Václav</t>
  </si>
  <si>
    <t>Karhánek</t>
  </si>
  <si>
    <t>Křivá 5</t>
  </si>
  <si>
    <t>Jihlava</t>
  </si>
  <si>
    <t>Tomáš</t>
  </si>
  <si>
    <t>Polívka</t>
  </si>
  <si>
    <t>Zelená 3</t>
  </si>
  <si>
    <t>Karviná</t>
  </si>
  <si>
    <t>Horký</t>
  </si>
  <si>
    <t>Ostravská 9</t>
  </si>
  <si>
    <t>Česká Třebová</t>
  </si>
  <si>
    <t>Soňa</t>
  </si>
  <si>
    <t>Hrubá</t>
  </si>
  <si>
    <t>Otčenáškova 21</t>
  </si>
  <si>
    <t>Třinec 9</t>
  </si>
  <si>
    <t>Radovan</t>
  </si>
  <si>
    <t>Sobotka</t>
  </si>
  <si>
    <t>Slovenská 34</t>
  </si>
  <si>
    <t>Brodek u Přerova</t>
  </si>
  <si>
    <t>Radek</t>
  </si>
  <si>
    <t>Čejka</t>
  </si>
  <si>
    <t>U Hráze 15</t>
  </si>
  <si>
    <t>Ostrava Mariánské hory</t>
  </si>
  <si>
    <t>Petronela</t>
  </si>
  <si>
    <t>Čiháková</t>
  </si>
  <si>
    <t>Pražská 12</t>
  </si>
  <si>
    <t>Beroun</t>
  </si>
  <si>
    <t>Petra</t>
  </si>
  <si>
    <t>Maierová</t>
  </si>
  <si>
    <t>Tučkova 16</t>
  </si>
  <si>
    <t>Křižanská 4</t>
  </si>
  <si>
    <t>Lieberec 10</t>
  </si>
  <si>
    <t>Petr</t>
  </si>
  <si>
    <t>Novotný</t>
  </si>
  <si>
    <t>Dlouhá 8</t>
  </si>
  <si>
    <t>Třebíč</t>
  </si>
  <si>
    <t>Jemelka</t>
  </si>
  <si>
    <t>Kozí 36</t>
  </si>
  <si>
    <t>Teplice</t>
  </si>
  <si>
    <t>Blaštík</t>
  </si>
  <si>
    <t>Zámecká 15</t>
  </si>
  <si>
    <t>Znojmo</t>
  </si>
  <si>
    <t>Pavlína</t>
  </si>
  <si>
    <t>Svobodová</t>
  </si>
  <si>
    <t>Španělská 15</t>
  </si>
  <si>
    <t>Klatovy</t>
  </si>
  <si>
    <t>Pavla</t>
  </si>
  <si>
    <t>Rašková</t>
  </si>
  <si>
    <t>Bludov 24</t>
  </si>
  <si>
    <t>Semily</t>
  </si>
  <si>
    <t>Patrik</t>
  </si>
  <si>
    <t>Zlámal</t>
  </si>
  <si>
    <t>Otakarova 1</t>
  </si>
  <si>
    <t>Pařík</t>
  </si>
  <si>
    <t>Orlická 9</t>
  </si>
  <si>
    <t>Žďár nad Sázavou</t>
  </si>
  <si>
    <t>Hovorka</t>
  </si>
  <si>
    <t>Ostravská 5</t>
  </si>
  <si>
    <t>Ostrava Hrabůvka</t>
  </si>
  <si>
    <t>Oto</t>
  </si>
  <si>
    <t>Jehový</t>
  </si>
  <si>
    <t>Štefánikova 15</t>
  </si>
  <si>
    <t>Otakar</t>
  </si>
  <si>
    <t>Středa</t>
  </si>
  <si>
    <t>Bučina 13</t>
  </si>
  <si>
    <t>Aš</t>
  </si>
  <si>
    <t>Osvald</t>
  </si>
  <si>
    <t>Treska</t>
  </si>
  <si>
    <t>Svobodova 41</t>
  </si>
  <si>
    <t>Oskar</t>
  </si>
  <si>
    <t>Novák</t>
  </si>
  <si>
    <t>Myslíkova 66</t>
  </si>
  <si>
    <t xml:space="preserve">Blansko </t>
  </si>
  <si>
    <t>Oliver</t>
  </si>
  <si>
    <t>Andrejský</t>
  </si>
  <si>
    <t>U hvězdárny 18</t>
  </si>
  <si>
    <t>Bečov nad Teplou</t>
  </si>
  <si>
    <t>Olga</t>
  </si>
  <si>
    <t>Stoklásková</t>
  </si>
  <si>
    <t>Masarykova třída 76</t>
  </si>
  <si>
    <t>Hodonín</t>
  </si>
  <si>
    <t>Oldříška</t>
  </si>
  <si>
    <t>Červená</t>
  </si>
  <si>
    <t>Spálov 8</t>
  </si>
  <si>
    <t>Oldřich</t>
  </si>
  <si>
    <t>Červenka</t>
  </si>
  <si>
    <t>Krásná 13</t>
  </si>
  <si>
    <t>Domažlice</t>
  </si>
  <si>
    <t>Norbert</t>
  </si>
  <si>
    <t>Zahrádko</t>
  </si>
  <si>
    <t>Karlovo náměstí 69</t>
  </si>
  <si>
    <t>Osek u Rokycan</t>
  </si>
  <si>
    <t>Sekanina</t>
  </si>
  <si>
    <t>Třída TGM 37</t>
  </si>
  <si>
    <t>Miroslav</t>
  </si>
  <si>
    <t>Polák</t>
  </si>
  <si>
    <t>Pod Hradem 22</t>
  </si>
  <si>
    <t>Turnov</t>
  </si>
  <si>
    <t>Matilda</t>
  </si>
  <si>
    <t>Horská</t>
  </si>
  <si>
    <t>Měkká 15</t>
  </si>
  <si>
    <t>Martina</t>
  </si>
  <si>
    <t>Češková</t>
  </si>
  <si>
    <t>Za mlýnem 1</t>
  </si>
  <si>
    <t>Třinec</t>
  </si>
  <si>
    <t>Martin</t>
  </si>
  <si>
    <t>Vlasák</t>
  </si>
  <si>
    <t>Dukelských hrdinů 50</t>
  </si>
  <si>
    <t>Pospíšil</t>
  </si>
  <si>
    <t>Stanislavova 5</t>
  </si>
  <si>
    <t>Čech</t>
  </si>
  <si>
    <t>Jablonského 53</t>
  </si>
  <si>
    <t>Ústí nad Labem</t>
  </si>
  <si>
    <t>Marek</t>
  </si>
  <si>
    <t>Palička</t>
  </si>
  <si>
    <t>Svornosti 15</t>
  </si>
  <si>
    <t>Písek</t>
  </si>
  <si>
    <t>Boháček</t>
  </si>
  <si>
    <t>Novina 350</t>
  </si>
  <si>
    <t>Sokolov</t>
  </si>
  <si>
    <t>Magda</t>
  </si>
  <si>
    <t>Malá</t>
  </si>
  <si>
    <t>Modrá 18</t>
  </si>
  <si>
    <t>Uherské Hradiště</t>
  </si>
  <si>
    <t>Lukáš</t>
  </si>
  <si>
    <t>Bartůšek</t>
  </si>
  <si>
    <t>Nám TGM 35</t>
  </si>
  <si>
    <t>Jablunkov</t>
  </si>
  <si>
    <t>Ludmila</t>
  </si>
  <si>
    <t>Řeháková</t>
  </si>
  <si>
    <t>Krátká 9</t>
  </si>
  <si>
    <t>Lucie</t>
  </si>
  <si>
    <t>Vosádková</t>
  </si>
  <si>
    <t>Petrské náměstí 45</t>
  </si>
  <si>
    <t>Ústí nad Orlicí</t>
  </si>
  <si>
    <t>Švestková</t>
  </si>
  <si>
    <t>Haštalská 10</t>
  </si>
  <si>
    <t>Golčův Jeníkov</t>
  </si>
  <si>
    <t>Libor</t>
  </si>
  <si>
    <t>Pánek</t>
  </si>
  <si>
    <t>Žirafí 18</t>
  </si>
  <si>
    <t>Lenka</t>
  </si>
  <si>
    <t>Čermáková</t>
  </si>
  <si>
    <t>Náb. E. Beneše 6</t>
  </si>
  <si>
    <t>Ostrava Poruba</t>
  </si>
  <si>
    <t>Lea</t>
  </si>
  <si>
    <t>Kočová</t>
  </si>
  <si>
    <t>Želátovská 15</t>
  </si>
  <si>
    <t>Karviná Nové Město</t>
  </si>
  <si>
    <t>Květoslav</t>
  </si>
  <si>
    <t>Pražák</t>
  </si>
  <si>
    <t>Olomoucká 41</t>
  </si>
  <si>
    <t>Babylon</t>
  </si>
  <si>
    <t>Kateřina</t>
  </si>
  <si>
    <t>Horáková</t>
  </si>
  <si>
    <t>Nám. Svobody 54</t>
  </si>
  <si>
    <t>České Budějovice</t>
  </si>
  <si>
    <t>Karel</t>
  </si>
  <si>
    <t>Lipták</t>
  </si>
  <si>
    <t>Osmek 7</t>
  </si>
  <si>
    <t>Holoubek</t>
  </si>
  <si>
    <t>Strojnická 7</t>
  </si>
  <si>
    <t>Kamil</t>
  </si>
  <si>
    <t>Hezký</t>
  </si>
  <si>
    <t>Náb. Gen. Janouška 3</t>
  </si>
  <si>
    <t>Josef</t>
  </si>
  <si>
    <t>Pilka</t>
  </si>
  <si>
    <t>Interbrigadistů 6</t>
  </si>
  <si>
    <t>Němec</t>
  </si>
  <si>
    <t>Rovná 4</t>
  </si>
  <si>
    <t>Jitka</t>
  </si>
  <si>
    <t>Molavcová</t>
  </si>
  <si>
    <t>Partizánská 17</t>
  </si>
  <si>
    <t>Bajerová</t>
  </si>
  <si>
    <t>Osvaldova 20</t>
  </si>
  <si>
    <t>Jaroslav</t>
  </si>
  <si>
    <t>Horák</t>
  </si>
  <si>
    <t>Kasárenská 55</t>
  </si>
  <si>
    <t>Horka nad Moravou</t>
  </si>
  <si>
    <t>Jana</t>
  </si>
  <si>
    <t>Nováková</t>
  </si>
  <si>
    <t>Chýně 18</t>
  </si>
  <si>
    <t>Praha Hostivice</t>
  </si>
  <si>
    <t>Kopřivová</t>
  </si>
  <si>
    <t>Uherská 41</t>
  </si>
  <si>
    <t>České Budějovice 7</t>
  </si>
  <si>
    <t>Jakub</t>
  </si>
  <si>
    <t>Hudos</t>
  </si>
  <si>
    <t>Holotova 38</t>
  </si>
  <si>
    <t>Jeseník</t>
  </si>
  <si>
    <t>Irena</t>
  </si>
  <si>
    <t>Modrovská</t>
  </si>
  <si>
    <t>Sochorova 37</t>
  </si>
  <si>
    <t>Čecháková</t>
  </si>
  <si>
    <t>Liberecká 1</t>
  </si>
  <si>
    <t>Hugo</t>
  </si>
  <si>
    <t>Kaštan</t>
  </si>
  <si>
    <t>Trojská 4</t>
  </si>
  <si>
    <t>Hana</t>
  </si>
  <si>
    <t>Pokorná</t>
  </si>
  <si>
    <t>Bitvy u Slavkova 53</t>
  </si>
  <si>
    <t>Benešová</t>
  </si>
  <si>
    <t>Elena</t>
  </si>
  <si>
    <t>Žižkovo nám. 15</t>
  </si>
  <si>
    <t>Nasavrky</t>
  </si>
  <si>
    <t>Dora</t>
  </si>
  <si>
    <t>Telefon</t>
  </si>
  <si>
    <t>Potůčková 31</t>
  </si>
  <si>
    <t>Dana</t>
  </si>
  <si>
    <t>Nejedlá</t>
  </si>
  <si>
    <t>Ulice</t>
  </si>
  <si>
    <t>Heyrovského 12</t>
  </si>
  <si>
    <t>Zdice</t>
  </si>
  <si>
    <t>Cyril</t>
  </si>
  <si>
    <t>Puk</t>
  </si>
  <si>
    <t>Město</t>
  </si>
  <si>
    <t>Sokolská 1</t>
  </si>
  <si>
    <t>Kozlovice</t>
  </si>
  <si>
    <t>Bohuslav</t>
  </si>
  <si>
    <t>Vykoupil</t>
  </si>
  <si>
    <t>Jméno</t>
  </si>
  <si>
    <t>Buková 8</t>
  </si>
  <si>
    <t>Ostrava 15</t>
  </si>
  <si>
    <t>Andrea</t>
  </si>
  <si>
    <t>Kadeřávková</t>
  </si>
  <si>
    <t>Příjmení</t>
  </si>
  <si>
    <t>Čapkova 5</t>
  </si>
  <si>
    <t>Alice</t>
  </si>
  <si>
    <t>Černá</t>
  </si>
  <si>
    <t>Zadej rodné číslo:</t>
  </si>
  <si>
    <t>Masarykovo nábřeží 14</t>
  </si>
  <si>
    <t>Alena</t>
  </si>
  <si>
    <t>Hedvábná</t>
  </si>
  <si>
    <t>Příklad č.1</t>
  </si>
  <si>
    <t>Číslo řádku</t>
  </si>
  <si>
    <t>Služební číslo</t>
  </si>
  <si>
    <t>Rodné číslo</t>
  </si>
  <si>
    <t>Osobní číslo</t>
  </si>
  <si>
    <t>4+</t>
  </si>
  <si>
    <t>Známka</t>
  </si>
  <si>
    <t>Bodová hranice</t>
  </si>
  <si>
    <t>Počet bodů z testu</t>
  </si>
  <si>
    <t>Použijte funkci, která po zadání rodného čísla osoby do žlutého políčka vyplní všechny ostatní požadované údaje. Vložte rodné číslo 8459254496</t>
  </si>
  <si>
    <t>Pomocí funkce zjistěte, v kterém řádku tabulky se nacházejí údaje o člověku, který žije v ulici Spálov 8 (pracujte i s listem "faktury")</t>
  </si>
  <si>
    <t>Pojmenujte tabulku s hodnocením žáků jako "hodnocení" (tj. oblast A1:D24).</t>
  </si>
  <si>
    <t>Nejlepší žák</t>
  </si>
  <si>
    <t>známka</t>
  </si>
  <si>
    <t>Pomocí funkcí doplňte tabulku</t>
  </si>
  <si>
    <t>Spolu</t>
  </si>
  <si>
    <t>Zjistěte, jaké je nejvyšší dosažené bodové skóre žáka.</t>
  </si>
  <si>
    <t>seznam</t>
  </si>
  <si>
    <t>jméno a příjmení</t>
  </si>
  <si>
    <t>Počet z Příjmení</t>
  </si>
  <si>
    <t>Minasjan</t>
  </si>
  <si>
    <t>Garegin</t>
  </si>
  <si>
    <t>Ostrava</t>
  </si>
  <si>
    <t>(prázdné)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</si>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</sst>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1"/>
      <color indexed="8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2" xfId="2" applyFon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3" fillId="5" borderId="4" xfId="2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1" fillId="6" borderId="0" xfId="0" applyFont="1" applyFill="1"/>
    <xf numFmtId="0" fontId="3" fillId="5" borderId="0" xfId="2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0" fillId="3" borderId="0" xfId="0" applyFill="1"/>
    <xf numFmtId="0" fontId="3" fillId="4" borderId="1" xfId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0" fontId="0" fillId="0" borderId="0" xfId="0" pivotButton="1"/>
    <xf numFmtId="0" fontId="0" fillId="0" borderId="0" xfId="0" applyNumberFormat="1"/>
    <xf numFmtId="0" fontId="0" fillId="0" borderId="0" xfId="2" applyFont="1" applyAlignment="1">
      <alignment wrapText="1"/>
    </xf>
    <xf numFmtId="0" fontId="3" fillId="0" borderId="5" xfId="1" applyNumberFormat="1" applyFont="1" applyFill="1" applyBorder="1" applyAlignment="1">
      <alignment horizontal="right" wrapText="1"/>
    </xf>
    <xf numFmtId="0" fontId="3" fillId="0" borderId="5" xfId="1" applyNumberFormat="1" applyFont="1" applyFill="1" applyBorder="1" applyAlignment="1">
      <alignment wrapText="1"/>
    </xf>
    <xf numFmtId="0" fontId="0" fillId="0" borderId="6" xfId="0" applyFont="1" applyFill="1" applyBorder="1"/>
    <xf numFmtId="0" fontId="7" fillId="5" borderId="0" xfId="1" applyNumberFormat="1" applyFont="1" applyFill="1" applyBorder="1" applyAlignment="1">
      <alignment horizontal="center"/>
    </xf>
    <xf numFmtId="0" fontId="7" fillId="5" borderId="3" xfId="1" applyNumberFormat="1" applyFont="1" applyFill="1" applyBorder="1" applyAlignment="1">
      <alignment horizontal="center"/>
    </xf>
  </cellXfs>
  <cellStyles count="4">
    <cellStyle name="Normální" xfId="0" builtinId="0"/>
    <cellStyle name="Normální 2" xfId="3" xr:uid="{00000000-0005-0000-0000-000001000000}"/>
    <cellStyle name="normální_List1" xfId="1" xr:uid="{00000000-0005-0000-0000-000002000000}"/>
    <cellStyle name="normální_List2" xfId="2" xr:uid="{00000000-0005-0000-0000-000003000000}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asjan, Garegin" refreshedDate="45612.490115393521" createdVersion="8" refreshedVersion="8" minRefreshableVersion="3" recordCount="78" xr:uid="{3F5B88AD-B898-4E89-A02D-5C0A3AD35F47}">
  <cacheSource type="worksheet">
    <worksheetSource name="Tabulka2"/>
  </cacheSource>
  <cacheFields count="9">
    <cacheField name="Osobní číslo" numFmtId="0">
      <sharedItems containsSemiMixedTypes="0" containsString="0" containsNumber="1" containsInteger="1" minValue="1" maxValue="88"/>
    </cacheField>
    <cacheField name="Rodné číslo" numFmtId="0">
      <sharedItems containsString="0" containsBlank="1" containsNumber="1" containsInteger="1" minValue="45646" maxValue="8910233365"/>
    </cacheField>
    <cacheField name="Příjmení" numFmtId="0">
      <sharedItems containsBlank="1" count="74">
        <s v="Hedvábná"/>
        <s v="Černá"/>
        <s v="Kadeřávková"/>
        <s v="Vykoupil"/>
        <s v="Puk"/>
        <s v="Nejedlá"/>
        <s v="Malá"/>
        <s v="Matelová"/>
        <s v="Benešová"/>
        <s v="Pokorná"/>
        <s v="Kaštan"/>
        <s v="Čecháková"/>
        <s v="Modrovská"/>
        <s v="Hudos"/>
        <s v="Kopřivová"/>
        <s v="Nováková"/>
        <s v="Horák"/>
        <s v="Bajerová"/>
        <s v="Molavcová"/>
        <s v="Němec"/>
        <s v="Pilka"/>
        <s v="Hezký"/>
        <s v="Holoubek"/>
        <s v="Lipták"/>
        <s v="Horáková"/>
        <s v="Pražák"/>
        <s v="Kočová"/>
        <s v="Čermáková"/>
        <s v="Pánek"/>
        <s v="Švestková"/>
        <s v="Vosádková"/>
        <s v="Řeháková"/>
        <s v="Bartůšek"/>
        <s v="Boháček"/>
        <s v="Palička"/>
        <s v="Čech"/>
        <s v="Pospíšil"/>
        <s v="Vlasák"/>
        <s v="Češková"/>
        <s v="Horská"/>
        <s v="Polák"/>
        <s v="Sekanina"/>
        <s v="Zahrádko"/>
        <s v="Červenka"/>
        <s v="Červená"/>
        <s v="Stoklásková"/>
        <s v="Andrejský"/>
        <s v="Novák"/>
        <s v="Treska"/>
        <s v="Středa"/>
        <s v="Jehový"/>
        <s v="Hovorka"/>
        <s v="Pařík"/>
        <s v="Zlámal"/>
        <s v="Rašková"/>
        <s v="Svobodová"/>
        <s v="Blaštík"/>
        <s v="Jemelka"/>
        <s v="Novotný"/>
        <s v="Hošková"/>
        <s v="Maierová"/>
        <s v="Čiháková"/>
        <s v="Čejka"/>
        <s v="Sobotka"/>
        <s v="Hrubá"/>
        <s v="Horký"/>
        <s v="Polívka"/>
        <s v="Karhánek"/>
        <s v="Pokličková"/>
        <s v="Dostálová"/>
        <s v="Jasná"/>
        <s v="Krasňáková"/>
        <s v="Minasjan"/>
        <m/>
      </sharedItems>
    </cacheField>
    <cacheField name="Jméno" numFmtId="0">
      <sharedItems containsBlank="1" count="59">
        <s v="Alena"/>
        <s v="Alice"/>
        <s v="Andrea"/>
        <s v="Bohuslav"/>
        <s v="Cyril"/>
        <s v="Dana"/>
        <s v="Dora"/>
        <s v="Elena"/>
        <s v="Hana"/>
        <s v="Hugo"/>
        <s v="Irena"/>
        <s v="Jakub"/>
        <s v="Jana"/>
        <s v="Jaroslav"/>
        <s v="Jitka"/>
        <s v="Josef"/>
        <s v="Kamil"/>
        <s v="Karel"/>
        <s v="Kateřina"/>
        <s v="Květoslav"/>
        <s v="Lea"/>
        <s v="Lenka"/>
        <s v="Libor"/>
        <s v="Lucie"/>
        <s v="Ludmila"/>
        <s v="Lukáš"/>
        <s v="Magda"/>
        <s v="Marek"/>
        <s v="Martin"/>
        <s v="Martina"/>
        <s v="Matilda"/>
        <s v="Miroslav"/>
        <s v="Norbert"/>
        <s v="Oldřich"/>
        <s v="Oldříška"/>
        <s v="Olga"/>
        <s v="Oliver"/>
        <s v="Oskar"/>
        <s v="Osvald"/>
        <s v="Otakar"/>
        <s v="Oto"/>
        <s v="Patrik"/>
        <s v="Pavla"/>
        <s v="Pavlína"/>
        <s v="Petr"/>
        <s v="Petra"/>
        <s v="Petronela"/>
        <s v="Radek"/>
        <s v="Radovan"/>
        <s v="Soňa"/>
        <s v="Tomáš"/>
        <s v="Václav"/>
        <s v="Vanda"/>
        <s v="Vendula"/>
        <s v="Veronika"/>
        <s v="Vilma"/>
        <s v="Zuzana"/>
        <s v="Garegin"/>
        <m/>
      </sharedItems>
    </cacheField>
    <cacheField name="Město" numFmtId="0">
      <sharedItems containsBlank="1" count="51">
        <s v="Domažlice"/>
        <s v="České Budějovice 7"/>
        <s v="Ostrava 15"/>
        <s v="Kozlovice"/>
        <s v="Zdice"/>
        <s v="Třebíč"/>
        <s v="Nasavrky"/>
        <s v="Bruntál"/>
        <s v="Ústí nad Orlicí"/>
        <s v="Jihlava"/>
        <s v="Karlovy Vary"/>
        <s v="Beroun"/>
        <s v="Jeseník"/>
        <s v="Praha Hostivice"/>
        <s v="Horka nad Moravou"/>
        <s v="Zlín"/>
        <s v="Česká Třebová"/>
        <s v="Znojmo"/>
        <s v="Turnov"/>
        <s v="Olomouc"/>
        <s v="České Budějovice"/>
        <s v="Babylon"/>
        <s v="Karviná Nové Město"/>
        <s v="Ostrava Poruba"/>
        <s v="Ústí nad Labem"/>
        <s v="Golčův Jeníkov"/>
        <s v="Jablunkov"/>
        <s v="Uherské Hradiště"/>
        <s v="Sokolov"/>
        <s v="Písek"/>
        <s v="Žďár nad Sázavou"/>
        <s v="Třinec"/>
        <s v="Teplice"/>
        <s v="Osek u Rokycan"/>
        <s v="Semily"/>
        <s v="Hodonín"/>
        <s v="Bečov nad Teplou"/>
        <s v="Blansko "/>
        <s v="Aš"/>
        <s v="Ostrava Hrabůvka"/>
        <s v="Klatovy"/>
        <s v="Lieberec 10"/>
        <s v="Ostrava Mariánské hory"/>
        <s v="Brodek u Přerova"/>
        <s v="Třinec 9"/>
        <s v="Karviná"/>
        <s v="Brodek u Prostějova"/>
        <s v="Karviná 4 Ráj"/>
        <s v="Prachatice"/>
        <s v="Ostrava"/>
        <m/>
      </sharedItems>
    </cacheField>
    <cacheField name="Ulice" numFmtId="0">
      <sharedItems containsBlank="1" count="75">
        <s v="Masarykovo nábřeží 14"/>
        <s v="Čapkova 5"/>
        <s v="Buková 8"/>
        <s v="Sokolská 1"/>
        <s v="Heyrovského 12"/>
        <s v="Potůčková 31"/>
        <s v="Žižkovo nám. 15"/>
        <s v="Nám. míru 21"/>
        <s v="Bitvy u Slavkova 53"/>
        <s v="Trojská 4"/>
        <s v="Liberecká 1"/>
        <s v="Sochorova 37"/>
        <s v="Holotova 38"/>
        <s v="Uherská 41"/>
        <s v="Chýně 18"/>
        <s v="Kasárenská 55"/>
        <s v="Osvaldova 20"/>
        <s v="Partizánská 17"/>
        <s v="Rovná 4"/>
        <s v="Interbrigadistů 6"/>
        <s v="Náb. Gen. Janouška 3"/>
        <s v="Strojnická 7"/>
        <s v="Osmek 7"/>
        <s v="Nám. Svobody 54"/>
        <s v="Olomoucká 41"/>
        <s v="Želátovská 15"/>
        <s v="Náb. E. Beneše 6"/>
        <s v="Žirafí 18"/>
        <s v="Haštalská 10"/>
        <s v="Petrské náměstí 45"/>
        <s v="Krátká 9"/>
        <s v="Nám TGM 35"/>
        <s v="Modrá 18"/>
        <s v="Novina 350"/>
        <s v="Svornosti 15"/>
        <s v="Jablonského 53"/>
        <s v="Stanislavova 5"/>
        <s v="Dukelských hrdinů 50"/>
        <s v="Za mlýnem 1"/>
        <s v="Měkká 15"/>
        <s v="Pod Hradem 22"/>
        <s v="Třída TGM 37"/>
        <s v="Karlovo náměstí 69"/>
        <s v="Krásná 13"/>
        <s v="Spálov 8"/>
        <s v="Masarykova třída 76"/>
        <s v="U hvězdárny 18"/>
        <s v="Myslíkova 66"/>
        <s v="Svobodova 41"/>
        <s v="Bučina 13"/>
        <s v="Štefánikova 15"/>
        <s v="Ostravská 5"/>
        <s v="Orlická 9"/>
        <s v="Otakarova 1"/>
        <s v="Bludov 24"/>
        <s v="Španělská 15"/>
        <s v="Zámecká 15"/>
        <s v="Kozí 36"/>
        <s v="Dlouhá 8"/>
        <s v="Křižanská 4"/>
        <s v="Tučkova 16"/>
        <s v="Pražská 12"/>
        <s v="U Hráze 15"/>
        <s v="Slovenská 34"/>
        <s v="Otčenáškova 21"/>
        <s v="Ostravská 9"/>
        <s v="Zelená 3"/>
        <s v="Křivá 5"/>
        <s v="Modrá 2"/>
        <s v="U Žebračky 10"/>
        <s v="Trávník 33"/>
        <s v="U parku 6"/>
        <s v="Pařížská 35"/>
        <s v="Kainarova 4"/>
        <m/>
      </sharedItems>
    </cacheField>
    <cacheField name="Telefon" numFmtId="0">
      <sharedItems containsString="0" containsBlank="1" containsNumber="1" containsInteger="1" minValue="601131881" maxValue="777726885"/>
    </cacheField>
    <cacheField name="TEST" numFmtId="0">
      <sharedItems/>
    </cacheField>
    <cacheField name="Služební čísl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n v="1"/>
    <n v="5962019690"/>
    <x v="0"/>
    <x v="0"/>
    <x v="0"/>
    <x v="0"/>
    <n v="724734620"/>
    <s v="Alena Hedvábná"/>
    <s v="AlenaHedvábná"/>
  </r>
  <r>
    <n v="2"/>
    <n v="8252131976"/>
    <x v="1"/>
    <x v="1"/>
    <x v="1"/>
    <x v="1"/>
    <n v="776461625"/>
    <s v="Alice Černá"/>
    <s v="AliceČerná"/>
  </r>
  <r>
    <n v="3"/>
    <n v="6854247697"/>
    <x v="2"/>
    <x v="2"/>
    <x v="2"/>
    <x v="2"/>
    <n v="601637811"/>
    <s v="Andrea Kadeřávková"/>
    <s v="AndreaKadeřávková"/>
  </r>
  <r>
    <n v="4"/>
    <n v="5805106175"/>
    <x v="3"/>
    <x v="3"/>
    <x v="3"/>
    <x v="3"/>
    <n v="776592843"/>
    <s v="Bohuslav Vykoupil"/>
    <s v="BohuslavVykoupil"/>
  </r>
  <r>
    <n v="5"/>
    <n v="7805137538"/>
    <x v="4"/>
    <x v="4"/>
    <x v="4"/>
    <x v="4"/>
    <n v="776583606"/>
    <s v="Cyril Puk"/>
    <s v="CyrilPuk"/>
  </r>
  <r>
    <n v="6"/>
    <n v="8060165993"/>
    <x v="5"/>
    <x v="5"/>
    <x v="5"/>
    <x v="5"/>
    <n v="776830576"/>
    <s v="Dana Nejedlá"/>
    <s v="DanaNejedlá"/>
  </r>
  <r>
    <n v="7"/>
    <n v="7058148152"/>
    <x v="6"/>
    <x v="6"/>
    <x v="6"/>
    <x v="6"/>
    <n v="737562224"/>
    <s v="Dora Malá"/>
    <s v="DoraMalá"/>
  </r>
  <r>
    <n v="8"/>
    <n v="7853131869"/>
    <x v="7"/>
    <x v="7"/>
    <x v="7"/>
    <x v="7"/>
    <n v="777720540"/>
    <s v="Elena Matelová"/>
    <s v="ElenaMatelová"/>
  </r>
  <r>
    <n v="9"/>
    <n v="7051048455"/>
    <x v="8"/>
    <x v="8"/>
    <x v="8"/>
    <x v="8"/>
    <n v="604137150"/>
    <s v="Hana Benešová"/>
    <s v="HanaBenešová"/>
  </r>
  <r>
    <n v="10"/>
    <n v="7757142129"/>
    <x v="9"/>
    <x v="8"/>
    <x v="9"/>
    <x v="9"/>
    <n v="777161654"/>
    <s v="Hana Pokorná"/>
    <s v="HanaPokorná"/>
  </r>
  <r>
    <n v="11"/>
    <n v="6803176985"/>
    <x v="10"/>
    <x v="9"/>
    <x v="10"/>
    <x v="10"/>
    <n v="604776370"/>
    <s v="Hugo Kaštan"/>
    <s v="HugoKaštan"/>
  </r>
  <r>
    <n v="12"/>
    <n v="7354123898"/>
    <x v="11"/>
    <x v="10"/>
    <x v="11"/>
    <x v="11"/>
    <n v="776745267"/>
    <s v="Irena Čecháková"/>
    <s v="IrenaČecháková"/>
  </r>
  <r>
    <n v="13"/>
    <n v="7151165010"/>
    <x v="12"/>
    <x v="10"/>
    <x v="12"/>
    <x v="12"/>
    <n v="601797021"/>
    <s v="Irena Modrovská"/>
    <s v="IrenaModrovská"/>
  </r>
  <r>
    <n v="14"/>
    <n v="4805147908"/>
    <x v="13"/>
    <x v="11"/>
    <x v="1"/>
    <x v="13"/>
    <n v="724152620"/>
    <s v="Jakub Hudos"/>
    <s v="JakubHudos"/>
  </r>
  <r>
    <n v="15"/>
    <n v="8252135067"/>
    <x v="14"/>
    <x v="12"/>
    <x v="13"/>
    <x v="14"/>
    <n v="608146233"/>
    <s v="Jana Kopřivová"/>
    <s v="JanaKopřivová"/>
  </r>
  <r>
    <n v="16"/>
    <n v="7362142480"/>
    <x v="15"/>
    <x v="12"/>
    <x v="14"/>
    <x v="15"/>
    <n v="776470926"/>
    <s v="Jana Nováková"/>
    <s v="JanaNováková"/>
  </r>
  <r>
    <n v="17"/>
    <n v="7706146569"/>
    <x v="16"/>
    <x v="13"/>
    <x v="9"/>
    <x v="16"/>
    <n v="776554067"/>
    <s v="Jaroslav Horák"/>
    <s v="JaroslavHorák"/>
  </r>
  <r>
    <n v="18"/>
    <n v="7653146941"/>
    <x v="17"/>
    <x v="14"/>
    <x v="0"/>
    <x v="17"/>
    <n v="724452077"/>
    <s v="Jitka Bajerová"/>
    <s v="JitkaBajerová"/>
  </r>
  <r>
    <n v="19"/>
    <n v="7756148928"/>
    <x v="18"/>
    <x v="14"/>
    <x v="15"/>
    <x v="18"/>
    <n v="724560548"/>
    <s v="Jitka Molavcová"/>
    <s v="JitkaMolavcová"/>
  </r>
  <r>
    <n v="20"/>
    <n v="8006144685"/>
    <x v="19"/>
    <x v="15"/>
    <x v="16"/>
    <x v="19"/>
    <n v="723773652"/>
    <s v="Josef Němec"/>
    <s v="JosefNěmec"/>
  </r>
  <r>
    <n v="21"/>
    <n v="7511306429"/>
    <x v="20"/>
    <x v="15"/>
    <x v="17"/>
    <x v="20"/>
    <n v="608513178"/>
    <s v="Josef Pilka"/>
    <s v="JosefPilka"/>
  </r>
  <r>
    <n v="22"/>
    <n v="7109256407"/>
    <x v="21"/>
    <x v="16"/>
    <x v="18"/>
    <x v="21"/>
    <n v="604767126"/>
    <s v="Kamil Hezký"/>
    <s v="KamilHezký"/>
  </r>
  <r>
    <n v="23"/>
    <n v="6403179827"/>
    <x v="22"/>
    <x v="17"/>
    <x v="19"/>
    <x v="22"/>
    <n v="776767795"/>
    <s v="Karel Holoubek"/>
    <s v="KarelHoloubek"/>
  </r>
  <r>
    <n v="24"/>
    <n v="7708124941"/>
    <x v="23"/>
    <x v="17"/>
    <x v="20"/>
    <x v="23"/>
    <n v="724651807"/>
    <s v="Karel Lipták"/>
    <s v="KarelLipták"/>
  </r>
  <r>
    <n v="25"/>
    <n v="7653159459"/>
    <x v="24"/>
    <x v="18"/>
    <x v="21"/>
    <x v="24"/>
    <n v="724125846"/>
    <s v="Kateřina Horáková"/>
    <s v="KateřinaHoráková"/>
  </r>
  <r>
    <n v="26"/>
    <n v="7512157323"/>
    <x v="25"/>
    <x v="19"/>
    <x v="22"/>
    <x v="25"/>
    <n v="776817168"/>
    <s v="Květoslav Pražák"/>
    <s v="KvětoslavPražák"/>
  </r>
  <r>
    <n v="27"/>
    <n v="8352134417"/>
    <x v="26"/>
    <x v="20"/>
    <x v="23"/>
    <x v="26"/>
    <n v="724559480"/>
    <s v="Lea Kočová"/>
    <s v="LeaKočová"/>
  </r>
  <r>
    <n v="28"/>
    <n v="7757177912"/>
    <x v="27"/>
    <x v="21"/>
    <x v="24"/>
    <x v="27"/>
    <n v="723225014"/>
    <s v="Lenka Čermáková"/>
    <s v="LenkaČermáková"/>
  </r>
  <r>
    <n v="29"/>
    <n v="7007204116"/>
    <x v="28"/>
    <x v="22"/>
    <x v="25"/>
    <x v="28"/>
    <n v="608559457"/>
    <s v="Libor Pánek"/>
    <s v="LiborPánek"/>
  </r>
  <r>
    <n v="30"/>
    <n v="7452199964"/>
    <x v="29"/>
    <x v="23"/>
    <x v="8"/>
    <x v="29"/>
    <n v="737505917"/>
    <s v="Lucie Švestková"/>
    <s v="LucieŠvestková"/>
  </r>
  <r>
    <n v="31"/>
    <n v="4751309310"/>
    <x v="30"/>
    <x v="23"/>
    <x v="7"/>
    <x v="30"/>
    <n v="602481036"/>
    <s v="Lucie Vosádková"/>
    <s v="LucieVosádková"/>
  </r>
  <r>
    <n v="32"/>
    <n v="6053147903"/>
    <x v="31"/>
    <x v="24"/>
    <x v="26"/>
    <x v="31"/>
    <n v="723874079"/>
    <s v="Ludmila Řeháková"/>
    <s v="LudmilaŘeháková"/>
  </r>
  <r>
    <n v="33"/>
    <n v="7311293869"/>
    <x v="32"/>
    <x v="25"/>
    <x v="27"/>
    <x v="32"/>
    <n v="723314663"/>
    <s v="Lukáš Bartůšek"/>
    <s v="LukášBartůšek"/>
  </r>
  <r>
    <n v="34"/>
    <n v="7352014945"/>
    <x v="6"/>
    <x v="26"/>
    <x v="28"/>
    <x v="33"/>
    <n v="724160991"/>
    <s v="Magda Malá"/>
    <s v="MagdaMalá"/>
  </r>
  <r>
    <n v="35"/>
    <n v="5909134869"/>
    <x v="33"/>
    <x v="27"/>
    <x v="29"/>
    <x v="34"/>
    <n v="608373719"/>
    <s v="Marek Boháček"/>
    <s v="MarekBoháček"/>
  </r>
  <r>
    <n v="36"/>
    <n v="5705276830"/>
    <x v="34"/>
    <x v="27"/>
    <x v="24"/>
    <x v="35"/>
    <n v="777363354"/>
    <s v="Marek Palička"/>
    <s v="MarekPalička"/>
  </r>
  <r>
    <n v="37"/>
    <n v="7811078605"/>
    <x v="35"/>
    <x v="28"/>
    <x v="30"/>
    <x v="36"/>
    <n v="723236141"/>
    <s v="Martin Čech"/>
    <s v="MartinČech"/>
  </r>
  <r>
    <n v="38"/>
    <n v="6506146449"/>
    <x v="36"/>
    <x v="28"/>
    <x v="5"/>
    <x v="37"/>
    <n v="724831212"/>
    <s v="Martin Pospíšil"/>
    <s v="MartinPospíšil"/>
  </r>
  <r>
    <n v="39"/>
    <n v="6108215399"/>
    <x v="37"/>
    <x v="28"/>
    <x v="31"/>
    <x v="38"/>
    <n v="608607843"/>
    <s v="Martin Vlasák"/>
    <s v="MartinVlasák"/>
  </r>
  <r>
    <n v="40"/>
    <n v="5951317603"/>
    <x v="38"/>
    <x v="29"/>
    <x v="19"/>
    <x v="39"/>
    <n v="776671724"/>
    <s v="Martina Češková"/>
    <s v="MartinaČešková"/>
  </r>
  <r>
    <n v="41"/>
    <n v="6957282618"/>
    <x v="39"/>
    <x v="30"/>
    <x v="18"/>
    <x v="40"/>
    <n v="777220467"/>
    <s v="Matilda Horská"/>
    <s v="MatildaHorská"/>
  </r>
  <r>
    <n v="42"/>
    <n v="5806309696"/>
    <x v="40"/>
    <x v="31"/>
    <x v="32"/>
    <x v="41"/>
    <n v="777124826"/>
    <s v="Miroslav Polák"/>
    <s v="MiroslavPolák"/>
  </r>
  <r>
    <n v="43"/>
    <n v="8007259425"/>
    <x v="41"/>
    <x v="32"/>
    <x v="33"/>
    <x v="42"/>
    <n v="776773413"/>
    <s v="Norbert Sekanina"/>
    <s v="NorbertSekanina"/>
  </r>
  <r>
    <n v="44"/>
    <n v="7505152017"/>
    <x v="42"/>
    <x v="32"/>
    <x v="0"/>
    <x v="43"/>
    <n v="777726885"/>
    <s v="Norbert Zahrádko"/>
    <s v="NorbertZahrádko"/>
  </r>
  <r>
    <n v="45"/>
    <n v="6512302247"/>
    <x v="43"/>
    <x v="33"/>
    <x v="34"/>
    <x v="44"/>
    <n v="724152007"/>
    <s v="Oldřich Červenka"/>
    <s v="OldřichČervenka"/>
  </r>
  <r>
    <n v="46"/>
    <n v="7562184817"/>
    <x v="44"/>
    <x v="34"/>
    <x v="35"/>
    <x v="45"/>
    <n v="776711991"/>
    <s v="Oldříška Červená"/>
    <s v="OldříškaČervená"/>
  </r>
  <r>
    <n v="47"/>
    <n v="6454282736"/>
    <x v="45"/>
    <x v="35"/>
    <x v="36"/>
    <x v="46"/>
    <n v="601131881"/>
    <s v="Olga Stoklásková"/>
    <s v="OlgaStoklásková"/>
  </r>
  <r>
    <n v="48"/>
    <n v="8204205790"/>
    <x v="46"/>
    <x v="36"/>
    <x v="37"/>
    <x v="47"/>
    <n v="724564023"/>
    <s v="Oliver Andrejský"/>
    <s v="OliverAndrejský"/>
  </r>
  <r>
    <n v="49"/>
    <n v="6006191455"/>
    <x v="47"/>
    <x v="37"/>
    <x v="16"/>
    <x v="48"/>
    <n v="724872696"/>
    <s v="Oskar Novák"/>
    <s v="OskarNovák"/>
  </r>
  <r>
    <n v="50"/>
    <n v="8002199370"/>
    <x v="48"/>
    <x v="38"/>
    <x v="38"/>
    <x v="49"/>
    <n v="602352132"/>
    <s v="Osvald Treska"/>
    <s v="OsvaldTreska"/>
  </r>
  <r>
    <n v="51"/>
    <n v="7909293392"/>
    <x v="49"/>
    <x v="39"/>
    <x v="10"/>
    <x v="50"/>
    <n v="602510203"/>
    <s v="Otakar Středa"/>
    <s v="OtakarStředa"/>
  </r>
  <r>
    <n v="52"/>
    <n v="6810097547"/>
    <x v="50"/>
    <x v="40"/>
    <x v="39"/>
    <x v="51"/>
    <n v="601176965"/>
    <s v="Oto Jehový"/>
    <s v="OtoJehový"/>
  </r>
  <r>
    <n v="53"/>
    <n v="7110106784"/>
    <x v="51"/>
    <x v="41"/>
    <x v="30"/>
    <x v="52"/>
    <n v="776718467"/>
    <s v="Patrik Hovorka"/>
    <s v="PatrikHovorka"/>
  </r>
  <r>
    <n v="54"/>
    <n v="7008218118"/>
    <x v="52"/>
    <x v="41"/>
    <x v="9"/>
    <x v="53"/>
    <n v="777635641"/>
    <s v="Patrik Pařík"/>
    <s v="PatrikPařík"/>
  </r>
  <r>
    <n v="55"/>
    <n v="6907282712"/>
    <x v="53"/>
    <x v="41"/>
    <x v="34"/>
    <x v="54"/>
    <n v="602839793"/>
    <s v="Patrik Zlámal"/>
    <s v="PatrikZlámal"/>
  </r>
  <r>
    <n v="56"/>
    <n v="6959101017"/>
    <x v="54"/>
    <x v="42"/>
    <x v="40"/>
    <x v="55"/>
    <n v="601327233"/>
    <s v="Pavla Rašková"/>
    <s v="PavlaRašková"/>
  </r>
  <r>
    <n v="57"/>
    <n v="7261172666"/>
    <x v="55"/>
    <x v="43"/>
    <x v="17"/>
    <x v="56"/>
    <n v="602751822"/>
    <s v="Pavlína Svobodová"/>
    <s v="PavlínaSvobodová"/>
  </r>
  <r>
    <n v="58"/>
    <n v="7201197476"/>
    <x v="56"/>
    <x v="44"/>
    <x v="32"/>
    <x v="57"/>
    <n v="724113169"/>
    <s v="Petr Blaštík"/>
    <s v="PetrBlaštík"/>
  </r>
  <r>
    <n v="59"/>
    <n v="6312122344"/>
    <x v="57"/>
    <x v="44"/>
    <x v="5"/>
    <x v="58"/>
    <n v="601609292"/>
    <s v="Petr Jemelka"/>
    <s v="PetrJemelka"/>
  </r>
  <r>
    <n v="60"/>
    <n v="7208033338"/>
    <x v="58"/>
    <x v="44"/>
    <x v="41"/>
    <x v="59"/>
    <n v="737626701"/>
    <s v="Petr Novotný"/>
    <s v="PetrNovotný"/>
  </r>
  <r>
    <n v="61"/>
    <n v="5558151269"/>
    <x v="59"/>
    <x v="45"/>
    <x v="7"/>
    <x v="60"/>
    <n v="604288551"/>
    <s v="Petra Hošková"/>
    <s v="PetraHošková"/>
  </r>
  <r>
    <n v="62"/>
    <n v="6062176538"/>
    <x v="60"/>
    <x v="45"/>
    <x v="11"/>
    <x v="61"/>
    <n v="604592665"/>
    <s v="Petra Maierová"/>
    <s v="PetraMaierová"/>
  </r>
  <r>
    <n v="63"/>
    <n v="8060031848"/>
    <x v="61"/>
    <x v="46"/>
    <x v="42"/>
    <x v="62"/>
    <n v="777662579"/>
    <s v="Petronela Čiháková"/>
    <s v="PetronelaČiháková"/>
  </r>
  <r>
    <n v="64"/>
    <n v="7812152678"/>
    <x v="62"/>
    <x v="47"/>
    <x v="43"/>
    <x v="63"/>
    <n v="724551782"/>
    <s v="Radek Čejka"/>
    <s v="RadekČejka"/>
  </r>
  <r>
    <n v="65"/>
    <n v="5505032170"/>
    <x v="63"/>
    <x v="48"/>
    <x v="44"/>
    <x v="64"/>
    <n v="602180764"/>
    <s v="Radovan Sobotka"/>
    <s v="RadovanSobotka"/>
  </r>
  <r>
    <n v="66"/>
    <n v="5956292419"/>
    <x v="64"/>
    <x v="49"/>
    <x v="16"/>
    <x v="65"/>
    <n v="737634851"/>
    <s v="Soňa Hrubá"/>
    <s v="SoňaHrubá"/>
  </r>
  <r>
    <n v="67"/>
    <n v="6205044659"/>
    <x v="65"/>
    <x v="50"/>
    <x v="45"/>
    <x v="66"/>
    <n v="724166834"/>
    <s v="Tomáš Horký"/>
    <s v="TomášHorký"/>
  </r>
  <r>
    <n v="68"/>
    <n v="7310238969"/>
    <x v="66"/>
    <x v="50"/>
    <x v="9"/>
    <x v="67"/>
    <n v="724259393"/>
    <s v="Tomáš Polívka"/>
    <s v="TomášPolívka"/>
  </r>
  <r>
    <n v="69"/>
    <n v="8910233365"/>
    <x v="67"/>
    <x v="51"/>
    <x v="46"/>
    <x v="68"/>
    <n v="724734161"/>
    <s v="Václav Karhánek"/>
    <s v="VáclavKarhánek"/>
  </r>
  <r>
    <n v="70"/>
    <n v="6957216937"/>
    <x v="68"/>
    <x v="52"/>
    <x v="47"/>
    <x v="69"/>
    <n v="724411929"/>
    <s v="Vanda Pokličková"/>
    <s v="VandaPokličková"/>
  </r>
  <r>
    <n v="71"/>
    <n v="7061015346"/>
    <x v="59"/>
    <x v="53"/>
    <x v="19"/>
    <x v="70"/>
    <n v="604560745"/>
    <s v="Vendula Hošková"/>
    <s v="VendulaHošková"/>
  </r>
  <r>
    <n v="72"/>
    <n v="6054136957"/>
    <x v="69"/>
    <x v="54"/>
    <x v="48"/>
    <x v="71"/>
    <n v="608503166"/>
    <s v="Veronika Dostálová"/>
    <s v="VeronikaDostálová"/>
  </r>
  <r>
    <n v="73"/>
    <n v="7758156923"/>
    <x v="70"/>
    <x v="55"/>
    <x v="15"/>
    <x v="72"/>
    <n v="604827182"/>
    <s v="Vilma Jasná"/>
    <s v="VilmaJasná"/>
  </r>
  <r>
    <n v="74"/>
    <n v="8459254496"/>
    <x v="7"/>
    <x v="7"/>
    <x v="7"/>
    <x v="7"/>
    <n v="601407539"/>
    <s v="Elena Matelová"/>
    <s v="ElenaMatelová"/>
  </r>
  <r>
    <n v="75"/>
    <n v="5755275284"/>
    <x v="71"/>
    <x v="56"/>
    <x v="10"/>
    <x v="73"/>
    <n v="604302163"/>
    <s v="Zuzana Krasňáková"/>
    <s v="ZuzanaKrasňáková"/>
  </r>
  <r>
    <n v="76"/>
    <n v="45646"/>
    <x v="72"/>
    <x v="57"/>
    <x v="49"/>
    <x v="74"/>
    <m/>
    <s v="Garegin Minasjan"/>
    <s v="GareginMinasjan"/>
  </r>
  <r>
    <n v="77"/>
    <m/>
    <x v="73"/>
    <x v="58"/>
    <x v="50"/>
    <x v="74"/>
    <m/>
    <s v=" "/>
    <s v=""/>
  </r>
  <r>
    <n v="88"/>
    <m/>
    <x v="73"/>
    <x v="58"/>
    <x v="50"/>
    <x v="74"/>
    <m/>
    <s v=" 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04BA1-7D3A-4071-97D8-D228909F0E8A}" name="Kontingenční tabulka15" cacheId="89" applyNumberFormats="0" applyBorderFormats="0" applyFontFormats="0" applyPatternFormats="0" applyAlignmentFormats="0" applyWidthHeightFormats="1" dataCaption="Hodnoty" updatedVersion="8" minRefreshableVersion="3" useAutoFormatting="1" rowGrandTotals="0" colGrandTotals="0" itemPrintTitles="1" createdVersion="8" indent="0" compact="0" compactData="0" multipleFieldFilters="0">
  <location ref="K13:O89" firstHeaderRow="1" firstDataRow="1" firstDataCol="4"/>
  <pivotFields count="9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74">
        <item x="49"/>
        <item x="46"/>
        <item x="17"/>
        <item x="32"/>
        <item x="8"/>
        <item x="56"/>
        <item x="33"/>
        <item x="35"/>
        <item x="11"/>
        <item x="62"/>
        <item x="27"/>
        <item x="1"/>
        <item x="44"/>
        <item x="43"/>
        <item x="38"/>
        <item x="61"/>
        <item x="69"/>
        <item x="0"/>
        <item x="21"/>
        <item x="22"/>
        <item x="16"/>
        <item x="24"/>
        <item x="65"/>
        <item x="39"/>
        <item x="59"/>
        <item x="51"/>
        <item x="64"/>
        <item x="13"/>
        <item x="70"/>
        <item x="50"/>
        <item x="57"/>
        <item x="2"/>
        <item x="67"/>
        <item x="10"/>
        <item x="26"/>
        <item x="14"/>
        <item x="71"/>
        <item x="23"/>
        <item x="60"/>
        <item x="6"/>
        <item x="7"/>
        <item x="12"/>
        <item x="18"/>
        <item x="5"/>
        <item x="19"/>
        <item x="47"/>
        <item x="15"/>
        <item x="58"/>
        <item x="34"/>
        <item x="28"/>
        <item x="52"/>
        <item x="20"/>
        <item x="68"/>
        <item x="9"/>
        <item x="40"/>
        <item x="66"/>
        <item x="36"/>
        <item x="25"/>
        <item x="4"/>
        <item x="54"/>
        <item x="31"/>
        <item x="41"/>
        <item x="63"/>
        <item x="45"/>
        <item x="55"/>
        <item x="29"/>
        <item x="48"/>
        <item x="37"/>
        <item x="30"/>
        <item x="3"/>
        <item x="42"/>
        <item x="53"/>
        <item x="72"/>
        <item x="7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1">
        <item x="38"/>
        <item x="21"/>
        <item x="36"/>
        <item x="11"/>
        <item x="37"/>
        <item x="46"/>
        <item x="43"/>
        <item x="7"/>
        <item x="16"/>
        <item x="20"/>
        <item x="1"/>
        <item x="0"/>
        <item x="25"/>
        <item x="35"/>
        <item x="14"/>
        <item x="26"/>
        <item x="12"/>
        <item x="9"/>
        <item x="10"/>
        <item x="45"/>
        <item x="47"/>
        <item x="22"/>
        <item x="40"/>
        <item x="3"/>
        <item x="41"/>
        <item x="6"/>
        <item x="19"/>
        <item x="33"/>
        <item x="2"/>
        <item x="39"/>
        <item x="42"/>
        <item x="23"/>
        <item x="29"/>
        <item x="13"/>
        <item x="48"/>
        <item x="34"/>
        <item x="28"/>
        <item x="32"/>
        <item x="5"/>
        <item x="31"/>
        <item x="44"/>
        <item x="18"/>
        <item x="27"/>
        <item x="24"/>
        <item x="8"/>
        <item x="4"/>
        <item x="15"/>
        <item x="17"/>
        <item x="30"/>
        <item x="49"/>
        <item x="5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75">
        <item x="8"/>
        <item x="54"/>
        <item x="49"/>
        <item x="2"/>
        <item x="1"/>
        <item x="58"/>
        <item x="37"/>
        <item x="28"/>
        <item x="4"/>
        <item x="12"/>
        <item x="14"/>
        <item x="19"/>
        <item x="35"/>
        <item x="73"/>
        <item x="42"/>
        <item x="15"/>
        <item x="57"/>
        <item x="43"/>
        <item x="30"/>
        <item x="67"/>
        <item x="59"/>
        <item x="10"/>
        <item x="45"/>
        <item x="0"/>
        <item x="39"/>
        <item x="32"/>
        <item x="68"/>
        <item x="47"/>
        <item x="26"/>
        <item x="20"/>
        <item x="31"/>
        <item x="23"/>
        <item x="33"/>
        <item x="24"/>
        <item x="52"/>
        <item x="22"/>
        <item x="51"/>
        <item x="65"/>
        <item x="16"/>
        <item x="53"/>
        <item x="64"/>
        <item x="17"/>
        <item x="72"/>
        <item x="29"/>
        <item x="40"/>
        <item x="5"/>
        <item x="61"/>
        <item x="18"/>
        <item x="63"/>
        <item x="11"/>
        <item x="3"/>
        <item x="44"/>
        <item x="36"/>
        <item x="21"/>
        <item x="48"/>
        <item x="34"/>
        <item x="55"/>
        <item x="50"/>
        <item x="70"/>
        <item x="9"/>
        <item x="41"/>
        <item x="60"/>
        <item x="62"/>
        <item x="46"/>
        <item x="71"/>
        <item x="69"/>
        <item x="13"/>
        <item x="38"/>
        <item x="56"/>
        <item x="66"/>
        <item x="25"/>
        <item x="27"/>
        <item x="6"/>
        <item x="7"/>
        <item x="7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2"/>
    <field x="3"/>
    <field x="4"/>
    <field x="5"/>
  </rowFields>
  <rowItems count="76">
    <i>
      <x v="39"/>
      <x v="26"/>
      <x v="36"/>
      <x v="32"/>
    </i>
    <i r="1">
      <x v="6"/>
      <x v="25"/>
      <x v="72"/>
    </i>
    <i>
      <x v="40"/>
      <x v="7"/>
      <x v="7"/>
      <x v="73"/>
    </i>
    <i>
      <x v="24"/>
      <x v="53"/>
      <x v="26"/>
      <x v="58"/>
    </i>
    <i r="1">
      <x v="45"/>
      <x v="7"/>
      <x v="61"/>
    </i>
    <i>
      <x v="69"/>
      <x v="3"/>
      <x v="23"/>
      <x v="50"/>
    </i>
    <i>
      <x v="3"/>
      <x v="25"/>
      <x v="42"/>
      <x v="25"/>
    </i>
    <i>
      <x v="42"/>
      <x v="14"/>
      <x v="46"/>
      <x v="47"/>
    </i>
    <i>
      <x v="4"/>
      <x v="8"/>
      <x v="44"/>
      <x/>
    </i>
    <i>
      <x v="61"/>
      <x v="32"/>
      <x v="27"/>
      <x v="14"/>
    </i>
    <i>
      <x v="5"/>
      <x v="44"/>
      <x v="37"/>
      <x v="16"/>
    </i>
    <i>
      <x v="38"/>
      <x v="45"/>
      <x v="3"/>
      <x v="46"/>
    </i>
    <i>
      <x v="6"/>
      <x v="27"/>
      <x v="32"/>
      <x v="55"/>
    </i>
    <i>
      <x v="46"/>
      <x v="12"/>
      <x v="14"/>
      <x v="15"/>
    </i>
    <i>
      <x v="7"/>
      <x v="28"/>
      <x v="48"/>
      <x v="52"/>
    </i>
    <i>
      <x v="57"/>
      <x v="19"/>
      <x v="21"/>
      <x v="70"/>
    </i>
    <i>
      <x v="8"/>
      <x v="10"/>
      <x v="3"/>
      <x v="49"/>
    </i>
    <i>
      <x v="65"/>
      <x v="23"/>
      <x v="44"/>
      <x v="43"/>
    </i>
    <i>
      <x v="9"/>
      <x v="47"/>
      <x v="6"/>
      <x v="48"/>
    </i>
    <i>
      <x/>
      <x v="39"/>
      <x v="18"/>
      <x v="57"/>
    </i>
    <i>
      <x v="10"/>
      <x v="21"/>
      <x v="43"/>
      <x v="71"/>
    </i>
    <i>
      <x v="2"/>
      <x v="14"/>
      <x v="11"/>
      <x v="41"/>
    </i>
    <i>
      <x v="11"/>
      <x v="1"/>
      <x v="10"/>
      <x v="4"/>
    </i>
    <i>
      <x v="44"/>
      <x v="15"/>
      <x v="8"/>
      <x v="11"/>
    </i>
    <i>
      <x v="12"/>
      <x v="34"/>
      <x v="13"/>
      <x v="22"/>
    </i>
    <i>
      <x v="48"/>
      <x v="27"/>
      <x v="43"/>
      <x v="12"/>
    </i>
    <i>
      <x v="13"/>
      <x v="33"/>
      <x v="35"/>
      <x v="51"/>
    </i>
    <i>
      <x v="55"/>
      <x v="50"/>
      <x v="17"/>
      <x v="19"/>
    </i>
    <i>
      <x v="14"/>
      <x v="29"/>
      <x v="26"/>
      <x v="24"/>
    </i>
    <i>
      <x v="59"/>
      <x v="42"/>
      <x v="22"/>
      <x v="56"/>
    </i>
    <i>
      <x v="15"/>
      <x v="46"/>
      <x v="30"/>
      <x v="62"/>
    </i>
    <i>
      <x v="63"/>
      <x v="35"/>
      <x v="2"/>
      <x v="63"/>
    </i>
    <i>
      <x v="16"/>
      <x v="54"/>
      <x v="34"/>
      <x v="64"/>
    </i>
    <i>
      <x v="67"/>
      <x v="28"/>
      <x v="39"/>
      <x v="67"/>
    </i>
    <i>
      <x v="17"/>
      <x/>
      <x v="11"/>
      <x v="23"/>
    </i>
    <i>
      <x v="71"/>
      <x v="41"/>
      <x v="35"/>
      <x v="1"/>
    </i>
    <i>
      <x v="18"/>
      <x v="16"/>
      <x v="41"/>
      <x v="53"/>
    </i>
    <i>
      <x v="37"/>
      <x v="17"/>
      <x v="9"/>
      <x v="31"/>
    </i>
    <i>
      <x v="19"/>
      <x v="17"/>
      <x v="26"/>
      <x v="35"/>
    </i>
    <i>
      <x v="1"/>
      <x v="36"/>
      <x v="4"/>
      <x v="27"/>
    </i>
    <i>
      <x v="20"/>
      <x v="13"/>
      <x v="17"/>
      <x v="38"/>
    </i>
    <i>
      <x v="41"/>
      <x v="10"/>
      <x v="16"/>
      <x v="9"/>
    </i>
    <i>
      <x v="21"/>
      <x v="18"/>
      <x v="1"/>
      <x v="33"/>
    </i>
    <i>
      <x v="43"/>
      <x v="5"/>
      <x v="38"/>
      <x v="45"/>
    </i>
    <i>
      <x v="22"/>
      <x v="50"/>
      <x v="19"/>
      <x v="69"/>
    </i>
    <i>
      <x v="45"/>
      <x v="37"/>
      <x v="8"/>
      <x v="54"/>
    </i>
    <i>
      <x v="23"/>
      <x v="30"/>
      <x v="41"/>
      <x v="44"/>
    </i>
    <i>
      <x v="47"/>
      <x v="44"/>
      <x v="24"/>
      <x v="20"/>
    </i>
    <i>
      <x v="50"/>
      <x v="41"/>
      <x v="17"/>
      <x v="39"/>
    </i>
    <i>
      <x v="49"/>
      <x v="22"/>
      <x v="12"/>
      <x v="7"/>
    </i>
    <i>
      <x v="51"/>
      <x v="15"/>
      <x v="47"/>
      <x v="29"/>
    </i>
    <i>
      <x v="53"/>
      <x v="8"/>
      <x v="17"/>
      <x v="59"/>
    </i>
    <i>
      <x v="52"/>
      <x v="52"/>
      <x v="20"/>
      <x v="65"/>
    </i>
    <i>
      <x v="25"/>
      <x v="41"/>
      <x v="48"/>
      <x v="34"/>
    </i>
    <i>
      <x v="54"/>
      <x v="31"/>
      <x v="37"/>
      <x v="60"/>
    </i>
    <i>
      <x v="26"/>
      <x v="49"/>
      <x v="8"/>
      <x v="37"/>
    </i>
    <i>
      <x v="56"/>
      <x v="28"/>
      <x v="38"/>
      <x v="6"/>
    </i>
    <i>
      <x v="27"/>
      <x v="11"/>
      <x v="10"/>
      <x v="66"/>
    </i>
    <i>
      <x v="58"/>
      <x v="4"/>
      <x v="45"/>
      <x v="8"/>
    </i>
    <i>
      <x v="28"/>
      <x v="55"/>
      <x v="46"/>
      <x v="42"/>
    </i>
    <i>
      <x v="60"/>
      <x v="24"/>
      <x v="15"/>
      <x v="30"/>
    </i>
    <i>
      <x v="29"/>
      <x v="40"/>
      <x v="29"/>
      <x v="36"/>
    </i>
    <i>
      <x v="62"/>
      <x v="48"/>
      <x v="40"/>
      <x v="40"/>
    </i>
    <i>
      <x v="30"/>
      <x v="44"/>
      <x v="38"/>
      <x v="5"/>
    </i>
    <i>
      <x v="64"/>
      <x v="43"/>
      <x v="47"/>
      <x v="68"/>
    </i>
    <i>
      <x v="31"/>
      <x v="2"/>
      <x v="28"/>
      <x v="3"/>
    </i>
    <i>
      <x v="66"/>
      <x v="38"/>
      <x/>
      <x v="2"/>
    </i>
    <i>
      <x v="32"/>
      <x v="51"/>
      <x v="5"/>
      <x v="26"/>
    </i>
    <i>
      <x v="68"/>
      <x v="23"/>
      <x v="7"/>
      <x v="18"/>
    </i>
    <i>
      <x v="33"/>
      <x v="9"/>
      <x v="18"/>
      <x v="21"/>
    </i>
    <i>
      <x v="70"/>
      <x v="32"/>
      <x v="11"/>
      <x v="17"/>
    </i>
    <i>
      <x v="34"/>
      <x v="20"/>
      <x v="31"/>
      <x v="28"/>
    </i>
    <i>
      <x v="72"/>
      <x v="57"/>
      <x v="49"/>
      <x v="74"/>
    </i>
    <i>
      <x v="35"/>
      <x v="12"/>
      <x v="33"/>
      <x v="10"/>
    </i>
    <i>
      <x v="36"/>
      <x v="56"/>
      <x v="18"/>
      <x v="13"/>
    </i>
    <i>
      <x v="73"/>
      <x v="58"/>
      <x v="50"/>
      <x v="74"/>
    </i>
  </rowItems>
  <colItems count="1">
    <i/>
  </colItems>
  <dataFields count="1">
    <dataField name="Počet z Příjmení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3462C-3F85-4F88-911A-3946487DCD44}" name="Tabulka2" displayName="Tabulka2" ref="A1:I79" totalsRowShown="0" headerRowDxfId="0" dataDxfId="1" tableBorderDxfId="11" headerRowCellStyle="normální_List1" dataCellStyle="normální_List1">
  <autoFilter ref="A1:I79" xr:uid="{CF73462C-3F85-4F88-911A-3946487DCD44}"/>
  <tableColumns count="9">
    <tableColumn id="1" xr3:uid="{4E5C9A55-9CC2-432A-8E3E-AE8D484AAA9F}" name="Osobní číslo" dataDxfId="10"/>
    <tableColumn id="2" xr3:uid="{1E1E6AFA-A563-4572-9E3E-3390D7D66EF7}" name="Rodné číslo" dataDxfId="9" dataCellStyle="normální_List1"/>
    <tableColumn id="3" xr3:uid="{055CE528-5980-49BA-9B80-8FDD3849794A}" name="Příjmení" dataDxfId="8" dataCellStyle="normální_List1"/>
    <tableColumn id="4" xr3:uid="{2D5880AA-3577-45EB-8432-80934701FFE4}" name="Jméno" dataDxfId="7" dataCellStyle="normální_List1"/>
    <tableColumn id="5" xr3:uid="{2DC6C1D1-3C84-4A5D-A5D9-7D6F3B720689}" name="Město" dataDxfId="6" dataCellStyle="normální_List1"/>
    <tableColumn id="6" xr3:uid="{DFA90387-21F3-4577-ADD3-448F4307F18C}" name="Ulice" dataDxfId="5" dataCellStyle="normální_List1"/>
    <tableColumn id="7" xr3:uid="{35C76464-3DC8-48F1-BFFE-AADC3D886A57}" name="Telefon" dataDxfId="4" dataCellStyle="normální_List1"/>
    <tableColumn id="8" xr3:uid="{83DFE912-FC3B-4710-8358-9578A4B698B6}" name="TEST" dataDxfId="3" dataCellStyle="normální_List1">
      <calculatedColumnFormula>_xlfn.CONCAT(faktury!$D2," ",faktury!$C2)</calculatedColumnFormula>
    </tableColumn>
    <tableColumn id="9" xr3:uid="{FB6A68A7-3A76-4F51-9404-6CB5A5ADED2F}" name="Služební číslo" dataDxfId="2" dataCellStyle="normální_List1">
      <calculatedColumnFormula>_xlfn.CONCAT(D2,C2)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89"/>
  <sheetViews>
    <sheetView zoomScale="120" zoomScaleNormal="120" workbookViewId="0">
      <selection activeCell="J6" sqref="J6"/>
    </sheetView>
  </sheetViews>
  <sheetFormatPr defaultColWidth="23.7109375" defaultRowHeight="15" x14ac:dyDescent="0.25"/>
  <cols>
    <col min="1" max="1" width="13.28515625" customWidth="1"/>
    <col min="2" max="2" width="12.85546875" customWidth="1"/>
    <col min="3" max="3" width="13.28515625" bestFit="1" customWidth="1"/>
    <col min="4" max="4" width="9.7109375" bestFit="1" customWidth="1"/>
    <col min="5" max="5" width="22.140625" bestFit="1" customWidth="1"/>
    <col min="6" max="6" width="21.140625" bestFit="1" customWidth="1"/>
    <col min="7" max="7" width="10" bestFit="1" customWidth="1"/>
    <col min="8" max="8" width="19.42578125" bestFit="1" customWidth="1"/>
    <col min="9" max="9" width="23.85546875" customWidth="1"/>
    <col min="10" max="10" width="12.28515625" customWidth="1"/>
    <col min="11" max="11" width="30.140625" bestFit="1" customWidth="1"/>
    <col min="12" max="12" width="18.5703125" customWidth="1"/>
    <col min="13" max="13" width="20.140625" customWidth="1"/>
    <col min="14" max="14" width="21.42578125" bestFit="1" customWidth="1"/>
    <col min="15" max="15" width="15.5703125" bestFit="1" customWidth="1"/>
  </cols>
  <sheetData>
    <row r="1" spans="1:16" x14ac:dyDescent="0.25">
      <c r="A1" s="30" t="s">
        <v>262</v>
      </c>
      <c r="B1" s="31" t="s">
        <v>261</v>
      </c>
      <c r="C1" s="31" t="s">
        <v>250</v>
      </c>
      <c r="D1" s="31" t="s">
        <v>245</v>
      </c>
      <c r="E1" s="31" t="s">
        <v>240</v>
      </c>
      <c r="F1" s="31" t="s">
        <v>235</v>
      </c>
      <c r="G1" s="31" t="s">
        <v>231</v>
      </c>
      <c r="H1" s="31" t="s">
        <v>282</v>
      </c>
      <c r="I1" s="31" t="s">
        <v>260</v>
      </c>
    </row>
    <row r="2" spans="1:16" x14ac:dyDescent="0.25">
      <c r="A2" s="29">
        <v>1</v>
      </c>
      <c r="B2" s="27">
        <v>5962019690</v>
      </c>
      <c r="C2" s="28" t="s">
        <v>257</v>
      </c>
      <c r="D2" s="28" t="s">
        <v>256</v>
      </c>
      <c r="E2" s="28" t="s">
        <v>112</v>
      </c>
      <c r="F2" s="28" t="s">
        <v>255</v>
      </c>
      <c r="G2" s="27">
        <v>724734620</v>
      </c>
      <c r="H2" s="27" t="str">
        <f>_xlfn.CONCAT(faktury!$D2," ",faktury!$C2)</f>
        <v>Alena Hedvábná</v>
      </c>
      <c r="I2" s="27" t="str">
        <f>_xlfn.CONCAT(D2,C2)</f>
        <v>AlenaHedvábná</v>
      </c>
      <c r="K2" s="15" t="s">
        <v>267</v>
      </c>
      <c r="L2" s="14"/>
      <c r="M2" s="14"/>
      <c r="N2" s="14"/>
      <c r="O2" s="14"/>
      <c r="P2" s="14"/>
    </row>
    <row r="3" spans="1:16" x14ac:dyDescent="0.25">
      <c r="A3" s="29">
        <v>2</v>
      </c>
      <c r="B3" s="27">
        <v>8252131976</v>
      </c>
      <c r="C3" s="28" t="s">
        <v>253</v>
      </c>
      <c r="D3" s="28" t="s">
        <v>252</v>
      </c>
      <c r="E3" s="28" t="s">
        <v>210</v>
      </c>
      <c r="F3" s="28" t="s">
        <v>251</v>
      </c>
      <c r="G3" s="27">
        <v>776461625</v>
      </c>
      <c r="H3" s="27" t="str">
        <f>_xlfn.CONCAT(faktury!$D3," ",faktury!$C3)</f>
        <v>Alice Černá</v>
      </c>
      <c r="I3" s="27" t="str">
        <f t="shared" ref="I3:I66" si="0">_xlfn.CONCAT(D3,C3)</f>
        <v>AliceČerná</v>
      </c>
    </row>
    <row r="4" spans="1:16" x14ac:dyDescent="0.25">
      <c r="A4" s="29">
        <v>3</v>
      </c>
      <c r="B4" s="27">
        <v>6854247697</v>
      </c>
      <c r="C4" s="28" t="s">
        <v>249</v>
      </c>
      <c r="D4" s="28" t="s">
        <v>248</v>
      </c>
      <c r="E4" s="28" t="s">
        <v>247</v>
      </c>
      <c r="F4" s="28" t="s">
        <v>246</v>
      </c>
      <c r="G4" s="27">
        <v>601637811</v>
      </c>
      <c r="H4" s="27" t="str">
        <f>_xlfn.CONCAT(faktury!$D4," ",faktury!$C4)</f>
        <v>Andrea Kadeřávková</v>
      </c>
      <c r="I4" s="27" t="str">
        <f t="shared" si="0"/>
        <v>AndreaKadeřávková</v>
      </c>
      <c r="K4" s="7" t="s">
        <v>259</v>
      </c>
      <c r="L4" s="20" t="s">
        <v>258</v>
      </c>
      <c r="M4" s="20"/>
      <c r="P4" t="s">
        <v>275</v>
      </c>
    </row>
    <row r="5" spans="1:16" x14ac:dyDescent="0.25">
      <c r="A5" s="29">
        <v>4</v>
      </c>
      <c r="B5" s="27">
        <v>5805106175</v>
      </c>
      <c r="C5" s="28" t="s">
        <v>244</v>
      </c>
      <c r="D5" s="28" t="s">
        <v>243</v>
      </c>
      <c r="E5" s="28" t="s">
        <v>242</v>
      </c>
      <c r="F5" s="28" t="s">
        <v>241</v>
      </c>
      <c r="G5" s="27">
        <v>776592843</v>
      </c>
      <c r="H5" s="27" t="str">
        <f>_xlfn.CONCAT(faktury!$D5," ",faktury!$C5)</f>
        <v>Bohuslav Vykoupil</v>
      </c>
      <c r="I5" s="27" t="str">
        <f t="shared" si="0"/>
        <v>BohuslavVykoupil</v>
      </c>
      <c r="K5" s="5">
        <v>1</v>
      </c>
      <c r="L5" s="13" t="s">
        <v>254</v>
      </c>
      <c r="M5" s="6">
        <f>List1!C2</f>
        <v>8060165993</v>
      </c>
    </row>
    <row r="6" spans="1:16" x14ac:dyDescent="0.25">
      <c r="A6" s="29">
        <v>5</v>
      </c>
      <c r="B6" s="27">
        <v>7805137538</v>
      </c>
      <c r="C6" s="28" t="s">
        <v>239</v>
      </c>
      <c r="D6" s="28" t="s">
        <v>238</v>
      </c>
      <c r="E6" s="28" t="s">
        <v>237</v>
      </c>
      <c r="F6" s="28" t="s">
        <v>236</v>
      </c>
      <c r="G6" s="27">
        <v>776583606</v>
      </c>
      <c r="H6" s="27" t="str">
        <f>_xlfn.CONCAT(faktury!$D6," ",faktury!$C6)</f>
        <v>Cyril Puk</v>
      </c>
      <c r="I6" s="27" t="str">
        <f t="shared" si="0"/>
        <v>CyrilPuk</v>
      </c>
      <c r="K6" s="5">
        <v>2</v>
      </c>
      <c r="L6" s="2" t="s">
        <v>250</v>
      </c>
      <c r="M6" s="5" t="str">
        <f>_xlfn.XLOOKUP($M$5,$B$2:$B$79,$C$2:$C$79,"nenalezeno",0,1)</f>
        <v>Nejedlá</v>
      </c>
    </row>
    <row r="7" spans="1:16" x14ac:dyDescent="0.25">
      <c r="A7" s="29">
        <v>6</v>
      </c>
      <c r="B7" s="27">
        <v>8060165993</v>
      </c>
      <c r="C7" s="28" t="s">
        <v>234</v>
      </c>
      <c r="D7" s="28" t="s">
        <v>233</v>
      </c>
      <c r="E7" s="28" t="s">
        <v>60</v>
      </c>
      <c r="F7" s="28" t="s">
        <v>232</v>
      </c>
      <c r="G7" s="27">
        <v>776830576</v>
      </c>
      <c r="H7" s="27" t="str">
        <f>_xlfn.CONCAT(faktury!$D7," ",faktury!$C7)</f>
        <v>Dana Nejedlá</v>
      </c>
      <c r="I7" s="27" t="str">
        <f t="shared" si="0"/>
        <v>DanaNejedlá</v>
      </c>
      <c r="K7" s="5">
        <v>3</v>
      </c>
      <c r="L7" s="2" t="s">
        <v>245</v>
      </c>
      <c r="M7" s="5" t="str">
        <f>_xlfn.XLOOKUP($M$5,$B$2:$B$79,$D$2:$D$79,"nenalezeno",0,1)</f>
        <v>Dana</v>
      </c>
    </row>
    <row r="8" spans="1:16" x14ac:dyDescent="0.25">
      <c r="A8" s="29">
        <v>7</v>
      </c>
      <c r="B8" s="27">
        <v>7058148152</v>
      </c>
      <c r="C8" s="28" t="s">
        <v>146</v>
      </c>
      <c r="D8" s="28" t="s">
        <v>230</v>
      </c>
      <c r="E8" s="28" t="s">
        <v>229</v>
      </c>
      <c r="F8" s="28" t="s">
        <v>228</v>
      </c>
      <c r="G8" s="27">
        <v>737562224</v>
      </c>
      <c r="H8" s="27" t="str">
        <f>_xlfn.CONCAT(faktury!$D8," ",faktury!$C8)</f>
        <v>Dora Malá</v>
      </c>
      <c r="I8" s="27" t="str">
        <f t="shared" si="0"/>
        <v>DoraMalá</v>
      </c>
      <c r="K8" s="5">
        <v>4</v>
      </c>
      <c r="L8" s="2" t="s">
        <v>240</v>
      </c>
      <c r="M8" s="5" t="str">
        <f>_xlfn.XLOOKUP($M$5,$B$2:$B$79,$E$2:$E$79,"nenalezeno",0,1)</f>
        <v>Třebíč</v>
      </c>
    </row>
    <row r="9" spans="1:16" x14ac:dyDescent="0.25">
      <c r="A9" s="29">
        <v>8</v>
      </c>
      <c r="B9" s="27">
        <v>7853131869</v>
      </c>
      <c r="C9" s="28" t="s">
        <v>6</v>
      </c>
      <c r="D9" s="28" t="s">
        <v>227</v>
      </c>
      <c r="E9" s="28" t="s">
        <v>5</v>
      </c>
      <c r="F9" s="28" t="s">
        <v>4</v>
      </c>
      <c r="G9" s="27">
        <v>777720540</v>
      </c>
      <c r="H9" s="27" t="str">
        <f>_xlfn.CONCAT(faktury!$D9," ",faktury!$C9)</f>
        <v>Elena Matelová</v>
      </c>
      <c r="I9" s="27" t="str">
        <f t="shared" si="0"/>
        <v>ElenaMatelová</v>
      </c>
      <c r="K9" s="5">
        <v>5</v>
      </c>
      <c r="L9" s="2" t="s">
        <v>235</v>
      </c>
      <c r="M9" s="5" t="str">
        <f>_xlfn.XLOOKUP($M$5,$B$2:$B$79,$F$2:$F$79,"nenalezeno",0,1)</f>
        <v>Potůčková 31</v>
      </c>
    </row>
    <row r="10" spans="1:16" x14ac:dyDescent="0.25">
      <c r="A10" s="29">
        <v>9</v>
      </c>
      <c r="B10" s="27">
        <v>7051048455</v>
      </c>
      <c r="C10" s="28" t="s">
        <v>226</v>
      </c>
      <c r="D10" s="28" t="s">
        <v>223</v>
      </c>
      <c r="E10" s="28" t="s">
        <v>159</v>
      </c>
      <c r="F10" s="28" t="s">
        <v>225</v>
      </c>
      <c r="G10" s="27">
        <v>604137150</v>
      </c>
      <c r="H10" s="27" t="str">
        <f>_xlfn.CONCAT(faktury!$D10," ",faktury!$C10)</f>
        <v>Hana Benešová</v>
      </c>
      <c r="I10" s="27" t="str">
        <f t="shared" si="0"/>
        <v>HanaBenešová</v>
      </c>
      <c r="K10" s="5">
        <v>6</v>
      </c>
      <c r="L10" s="2" t="s">
        <v>231</v>
      </c>
      <c r="M10" s="5">
        <f>_xlfn.XLOOKUP($M$5,$B$2:$B$79,$G$2:$G$79,"nenalezeno",0,1)</f>
        <v>776830576</v>
      </c>
    </row>
    <row r="11" spans="1:16" x14ac:dyDescent="0.25">
      <c r="A11" s="29">
        <v>10</v>
      </c>
      <c r="B11" s="27">
        <v>7757142129</v>
      </c>
      <c r="C11" s="28" t="s">
        <v>224</v>
      </c>
      <c r="D11" s="28" t="s">
        <v>223</v>
      </c>
      <c r="E11" s="28" t="s">
        <v>28</v>
      </c>
      <c r="F11" s="28" t="s">
        <v>222</v>
      </c>
      <c r="G11" s="27">
        <v>777161654</v>
      </c>
      <c r="H11" s="27" t="str">
        <f>_xlfn.CONCAT(faktury!$D11," ",faktury!$C11)</f>
        <v>Hana Pokorná</v>
      </c>
      <c r="I11" s="27" t="str">
        <f t="shared" si="0"/>
        <v>HanaPokorná</v>
      </c>
    </row>
    <row r="12" spans="1:16" x14ac:dyDescent="0.25">
      <c r="A12" s="29">
        <v>11</v>
      </c>
      <c r="B12" s="27">
        <v>6803176985</v>
      </c>
      <c r="C12" s="28" t="s">
        <v>221</v>
      </c>
      <c r="D12" s="28" t="s">
        <v>220</v>
      </c>
      <c r="E12" s="28" t="s">
        <v>1</v>
      </c>
      <c r="F12" s="28" t="s">
        <v>219</v>
      </c>
      <c r="G12" s="27">
        <v>604776370</v>
      </c>
      <c r="H12" s="27" t="str">
        <f>_xlfn.CONCAT(faktury!$D12," ",faktury!$C12)</f>
        <v>Hugo Kaštan</v>
      </c>
      <c r="I12" s="27" t="str">
        <f t="shared" si="0"/>
        <v>HugoKaštan</v>
      </c>
    </row>
    <row r="13" spans="1:16" x14ac:dyDescent="0.25">
      <c r="A13" s="29">
        <v>12</v>
      </c>
      <c r="B13" s="27">
        <v>7354123898</v>
      </c>
      <c r="C13" s="28" t="s">
        <v>218</v>
      </c>
      <c r="D13" s="28" t="s">
        <v>215</v>
      </c>
      <c r="E13" s="28" t="s">
        <v>51</v>
      </c>
      <c r="F13" s="28" t="s">
        <v>217</v>
      </c>
      <c r="G13" s="27">
        <v>776745267</v>
      </c>
      <c r="H13" s="27" t="str">
        <f>_xlfn.CONCAT(faktury!$D13," ",faktury!$C13)</f>
        <v>Irena Čecháková</v>
      </c>
      <c r="I13" s="27" t="str">
        <f t="shared" si="0"/>
        <v>IrenaČecháková</v>
      </c>
      <c r="K13" s="24" t="s">
        <v>250</v>
      </c>
      <c r="L13" s="24" t="s">
        <v>245</v>
      </c>
      <c r="M13" s="24" t="s">
        <v>240</v>
      </c>
      <c r="N13" s="24" t="s">
        <v>235</v>
      </c>
      <c r="O13" t="s">
        <v>277</v>
      </c>
    </row>
    <row r="14" spans="1:16" x14ac:dyDescent="0.25">
      <c r="A14" s="29">
        <v>13</v>
      </c>
      <c r="B14" s="27">
        <v>7151165010</v>
      </c>
      <c r="C14" s="28" t="s">
        <v>216</v>
      </c>
      <c r="D14" s="28" t="s">
        <v>215</v>
      </c>
      <c r="E14" s="28" t="s">
        <v>214</v>
      </c>
      <c r="F14" s="28" t="s">
        <v>213</v>
      </c>
      <c r="G14" s="27">
        <v>601797021</v>
      </c>
      <c r="H14" s="27" t="str">
        <f>_xlfn.CONCAT(faktury!$D14," ",faktury!$C14)</f>
        <v>Irena Modrovská</v>
      </c>
      <c r="I14" s="27" t="str">
        <f t="shared" si="0"/>
        <v>IrenaModrovská</v>
      </c>
      <c r="K14" t="s">
        <v>146</v>
      </c>
      <c r="L14" t="s">
        <v>145</v>
      </c>
      <c r="M14" t="s">
        <v>144</v>
      </c>
      <c r="N14" t="s">
        <v>143</v>
      </c>
      <c r="O14" s="25">
        <v>1</v>
      </c>
    </row>
    <row r="15" spans="1:16" x14ac:dyDescent="0.25">
      <c r="A15" s="29">
        <v>14</v>
      </c>
      <c r="B15" s="27">
        <v>4805147908</v>
      </c>
      <c r="C15" s="28" t="s">
        <v>212</v>
      </c>
      <c r="D15" s="28" t="s">
        <v>211</v>
      </c>
      <c r="E15" s="28" t="s">
        <v>210</v>
      </c>
      <c r="F15" s="28" t="s">
        <v>209</v>
      </c>
      <c r="G15" s="27">
        <v>724152620</v>
      </c>
      <c r="H15" s="27" t="str">
        <f>_xlfn.CONCAT(faktury!$D15," ",faktury!$C15)</f>
        <v>Jakub Hudos</v>
      </c>
      <c r="I15" s="27" t="str">
        <f t="shared" si="0"/>
        <v>JakubHudos</v>
      </c>
      <c r="K15" t="s">
        <v>146</v>
      </c>
      <c r="L15" t="s">
        <v>230</v>
      </c>
      <c r="M15" t="s">
        <v>229</v>
      </c>
      <c r="N15" t="s">
        <v>228</v>
      </c>
      <c r="O15" s="25">
        <v>1</v>
      </c>
    </row>
    <row r="16" spans="1:16" x14ac:dyDescent="0.25">
      <c r="A16" s="29">
        <v>15</v>
      </c>
      <c r="B16" s="27">
        <v>8252135067</v>
      </c>
      <c r="C16" s="28" t="s">
        <v>208</v>
      </c>
      <c r="D16" s="28" t="s">
        <v>204</v>
      </c>
      <c r="E16" s="28" t="s">
        <v>207</v>
      </c>
      <c r="F16" s="28" t="s">
        <v>206</v>
      </c>
      <c r="G16" s="27">
        <v>608146233</v>
      </c>
      <c r="H16" s="27" t="str">
        <f>_xlfn.CONCAT(faktury!$D16," ",faktury!$C16)</f>
        <v>Jana Kopřivová</v>
      </c>
      <c r="I16" s="27" t="str">
        <f t="shared" si="0"/>
        <v>JanaKopřivová</v>
      </c>
      <c r="K16" t="s">
        <v>6</v>
      </c>
      <c r="L16" t="s">
        <v>227</v>
      </c>
      <c r="M16" t="s">
        <v>5</v>
      </c>
      <c r="N16" t="s">
        <v>4</v>
      </c>
      <c r="O16" s="25">
        <v>2</v>
      </c>
    </row>
    <row r="17" spans="1:15" x14ac:dyDescent="0.25">
      <c r="A17" s="29">
        <v>16</v>
      </c>
      <c r="B17" s="27">
        <v>7362142480</v>
      </c>
      <c r="C17" s="28" t="s">
        <v>205</v>
      </c>
      <c r="D17" s="28" t="s">
        <v>204</v>
      </c>
      <c r="E17" s="28" t="s">
        <v>203</v>
      </c>
      <c r="F17" s="28" t="s">
        <v>202</v>
      </c>
      <c r="G17" s="27">
        <v>776470926</v>
      </c>
      <c r="H17" s="27" t="str">
        <f>_xlfn.CONCAT(faktury!$D17," ",faktury!$C17)</f>
        <v>Jana Nováková</v>
      </c>
      <c r="I17" s="27" t="str">
        <f t="shared" si="0"/>
        <v>JanaNováková</v>
      </c>
      <c r="K17" t="s">
        <v>18</v>
      </c>
      <c r="L17" t="s">
        <v>17</v>
      </c>
      <c r="M17" t="s">
        <v>16</v>
      </c>
      <c r="N17" t="s">
        <v>15</v>
      </c>
      <c r="O17" s="25">
        <v>1</v>
      </c>
    </row>
    <row r="18" spans="1:15" x14ac:dyDescent="0.25">
      <c r="A18" s="29">
        <v>17</v>
      </c>
      <c r="B18" s="27">
        <v>7706146569</v>
      </c>
      <c r="C18" s="28" t="s">
        <v>201</v>
      </c>
      <c r="D18" s="28" t="s">
        <v>200</v>
      </c>
      <c r="E18" s="28" t="s">
        <v>28</v>
      </c>
      <c r="F18" s="28" t="s">
        <v>199</v>
      </c>
      <c r="G18" s="27">
        <v>776554067</v>
      </c>
      <c r="H18" s="27" t="str">
        <f>_xlfn.CONCAT(faktury!$D18," ",faktury!$C18)</f>
        <v>Jaroslav Horák</v>
      </c>
      <c r="I18" s="27" t="str">
        <f t="shared" si="0"/>
        <v>JaroslavHorák</v>
      </c>
      <c r="K18" t="s">
        <v>18</v>
      </c>
      <c r="L18" t="s">
        <v>52</v>
      </c>
      <c r="M18" t="s">
        <v>5</v>
      </c>
      <c r="N18" t="s">
        <v>54</v>
      </c>
      <c r="O18" s="25">
        <v>1</v>
      </c>
    </row>
    <row r="19" spans="1:15" x14ac:dyDescent="0.25">
      <c r="A19" s="29">
        <v>18</v>
      </c>
      <c r="B19" s="27">
        <v>7653146941</v>
      </c>
      <c r="C19" s="28" t="s">
        <v>198</v>
      </c>
      <c r="D19" s="28" t="s">
        <v>195</v>
      </c>
      <c r="E19" s="28" t="s">
        <v>112</v>
      </c>
      <c r="F19" s="28" t="s">
        <v>197</v>
      </c>
      <c r="G19" s="27">
        <v>724452077</v>
      </c>
      <c r="H19" s="27" t="str">
        <f>_xlfn.CONCAT(faktury!$D19," ",faktury!$C19)</f>
        <v>Jitka Bajerová</v>
      </c>
      <c r="I19" s="27" t="str">
        <f t="shared" si="0"/>
        <v>JitkaBajerová</v>
      </c>
      <c r="K19" t="s">
        <v>244</v>
      </c>
      <c r="L19" t="s">
        <v>243</v>
      </c>
      <c r="M19" t="s">
        <v>242</v>
      </c>
      <c r="N19" t="s">
        <v>241</v>
      </c>
      <c r="O19" s="25">
        <v>1</v>
      </c>
    </row>
    <row r="20" spans="1:15" x14ac:dyDescent="0.25">
      <c r="A20" s="29">
        <v>19</v>
      </c>
      <c r="B20" s="27">
        <v>7756148928</v>
      </c>
      <c r="C20" s="28" t="s">
        <v>196</v>
      </c>
      <c r="D20" s="28" t="s">
        <v>195</v>
      </c>
      <c r="E20" s="28" t="s">
        <v>8</v>
      </c>
      <c r="F20" s="28" t="s">
        <v>194</v>
      </c>
      <c r="G20" s="27">
        <v>724560548</v>
      </c>
      <c r="H20" s="27" t="str">
        <f>_xlfn.CONCAT(faktury!$D20," ",faktury!$C20)</f>
        <v>Jitka Molavcová</v>
      </c>
      <c r="I20" s="27" t="str">
        <f t="shared" si="0"/>
        <v>JitkaMolavcová</v>
      </c>
      <c r="K20" t="s">
        <v>150</v>
      </c>
      <c r="L20" t="s">
        <v>149</v>
      </c>
      <c r="M20" t="s">
        <v>148</v>
      </c>
      <c r="N20" t="s">
        <v>147</v>
      </c>
      <c r="O20" s="25">
        <v>1</v>
      </c>
    </row>
    <row r="21" spans="1:15" x14ac:dyDescent="0.25">
      <c r="A21" s="29">
        <v>20</v>
      </c>
      <c r="B21" s="27">
        <v>8006144685</v>
      </c>
      <c r="C21" s="28" t="s">
        <v>193</v>
      </c>
      <c r="D21" s="28" t="s">
        <v>190</v>
      </c>
      <c r="E21" s="28" t="s">
        <v>35</v>
      </c>
      <c r="F21" s="28" t="s">
        <v>192</v>
      </c>
      <c r="G21" s="27">
        <v>723773652</v>
      </c>
      <c r="H21" s="27" t="str">
        <f>_xlfn.CONCAT(faktury!$D21," ",faktury!$C21)</f>
        <v>Josef Němec</v>
      </c>
      <c r="I21" s="27" t="str">
        <f t="shared" si="0"/>
        <v>JosefNěmec</v>
      </c>
      <c r="K21" t="s">
        <v>196</v>
      </c>
      <c r="L21" t="s">
        <v>195</v>
      </c>
      <c r="M21" t="s">
        <v>8</v>
      </c>
      <c r="N21" t="s">
        <v>194</v>
      </c>
      <c r="O21" s="25">
        <v>1</v>
      </c>
    </row>
    <row r="22" spans="1:15" x14ac:dyDescent="0.25">
      <c r="A22" s="29">
        <v>21</v>
      </c>
      <c r="B22" s="27">
        <v>7511306429</v>
      </c>
      <c r="C22" s="28" t="s">
        <v>191</v>
      </c>
      <c r="D22" s="28" t="s">
        <v>190</v>
      </c>
      <c r="E22" s="28" t="s">
        <v>66</v>
      </c>
      <c r="F22" s="28" t="s">
        <v>189</v>
      </c>
      <c r="G22" s="27">
        <v>608513178</v>
      </c>
      <c r="H22" s="27" t="str">
        <f>_xlfn.CONCAT(faktury!$D22," ",faktury!$C22)</f>
        <v>Josef Pilka</v>
      </c>
      <c r="I22" s="27" t="str">
        <f t="shared" si="0"/>
        <v>JosefPilka</v>
      </c>
      <c r="K22" t="s">
        <v>226</v>
      </c>
      <c r="L22" t="s">
        <v>223</v>
      </c>
      <c r="M22" t="s">
        <v>159</v>
      </c>
      <c r="N22" t="s">
        <v>225</v>
      </c>
      <c r="O22" s="25">
        <v>1</v>
      </c>
    </row>
    <row r="23" spans="1:15" x14ac:dyDescent="0.25">
      <c r="A23" s="29">
        <v>22</v>
      </c>
      <c r="B23" s="27">
        <v>7109256407</v>
      </c>
      <c r="C23" s="28" t="s">
        <v>188</v>
      </c>
      <c r="D23" s="28" t="s">
        <v>187</v>
      </c>
      <c r="E23" s="28" t="s">
        <v>122</v>
      </c>
      <c r="F23" s="28" t="s">
        <v>186</v>
      </c>
      <c r="G23" s="27">
        <v>604767126</v>
      </c>
      <c r="H23" s="27" t="str">
        <f>_xlfn.CONCAT(faktury!$D23," ",faktury!$C23)</f>
        <v>Kamil Hezký</v>
      </c>
      <c r="I23" s="27" t="str">
        <f t="shared" si="0"/>
        <v>KamilHezký</v>
      </c>
      <c r="K23" t="s">
        <v>117</v>
      </c>
      <c r="L23" t="s">
        <v>113</v>
      </c>
      <c r="M23" t="s">
        <v>116</v>
      </c>
      <c r="N23" t="s">
        <v>115</v>
      </c>
      <c r="O23" s="25">
        <v>1</v>
      </c>
    </row>
    <row r="24" spans="1:15" x14ac:dyDescent="0.25">
      <c r="A24" s="29">
        <v>23</v>
      </c>
      <c r="B24" s="27">
        <v>6403179827</v>
      </c>
      <c r="C24" s="28" t="s">
        <v>185</v>
      </c>
      <c r="D24" s="28" t="s">
        <v>182</v>
      </c>
      <c r="E24" s="28" t="s">
        <v>16</v>
      </c>
      <c r="F24" s="28" t="s">
        <v>184</v>
      </c>
      <c r="G24" s="27">
        <v>776767795</v>
      </c>
      <c r="H24" s="27" t="str">
        <f>_xlfn.CONCAT(faktury!$D24," ",faktury!$C24)</f>
        <v>Karel Holoubek</v>
      </c>
      <c r="I24" s="27" t="str">
        <f t="shared" si="0"/>
        <v>KarelHoloubek</v>
      </c>
      <c r="K24" t="s">
        <v>64</v>
      </c>
      <c r="L24" t="s">
        <v>57</v>
      </c>
      <c r="M24" t="s">
        <v>63</v>
      </c>
      <c r="N24" t="s">
        <v>62</v>
      </c>
      <c r="O24" s="25">
        <v>1</v>
      </c>
    </row>
    <row r="25" spans="1:15" x14ac:dyDescent="0.25">
      <c r="A25" s="29">
        <v>24</v>
      </c>
      <c r="B25" s="27">
        <v>7708124941</v>
      </c>
      <c r="C25" s="28" t="s">
        <v>183</v>
      </c>
      <c r="D25" s="28" t="s">
        <v>182</v>
      </c>
      <c r="E25" s="28" t="s">
        <v>181</v>
      </c>
      <c r="F25" s="28" t="s">
        <v>180</v>
      </c>
      <c r="G25" s="27">
        <v>724651807</v>
      </c>
      <c r="H25" s="27" t="str">
        <f>_xlfn.CONCAT(faktury!$D25," ",faktury!$C25)</f>
        <v>Karel Lipták</v>
      </c>
      <c r="I25" s="27" t="str">
        <f t="shared" si="0"/>
        <v>KarelLipták</v>
      </c>
      <c r="K25" t="s">
        <v>53</v>
      </c>
      <c r="L25" t="s">
        <v>52</v>
      </c>
      <c r="M25" t="s">
        <v>51</v>
      </c>
      <c r="N25" t="s">
        <v>50</v>
      </c>
      <c r="O25" s="25">
        <v>1</v>
      </c>
    </row>
    <row r="26" spans="1:15" x14ac:dyDescent="0.25">
      <c r="A26" s="29">
        <v>25</v>
      </c>
      <c r="B26" s="27">
        <v>7653159459</v>
      </c>
      <c r="C26" s="28" t="s">
        <v>179</v>
      </c>
      <c r="D26" s="28" t="s">
        <v>178</v>
      </c>
      <c r="E26" s="28" t="s">
        <v>177</v>
      </c>
      <c r="F26" s="28" t="s">
        <v>176</v>
      </c>
      <c r="G26" s="27">
        <v>724125846</v>
      </c>
      <c r="H26" s="27" t="str">
        <f>_xlfn.CONCAT(faktury!$D26," ",faktury!$C26)</f>
        <v>Kateřina Horáková</v>
      </c>
      <c r="I26" s="27" t="str">
        <f t="shared" si="0"/>
        <v>KateřinaHoráková</v>
      </c>
      <c r="K26" t="s">
        <v>142</v>
      </c>
      <c r="L26" t="s">
        <v>138</v>
      </c>
      <c r="M26" t="s">
        <v>141</v>
      </c>
      <c r="N26" t="s">
        <v>140</v>
      </c>
      <c r="O26" s="25">
        <v>1</v>
      </c>
    </row>
    <row r="27" spans="1:15" x14ac:dyDescent="0.25">
      <c r="A27" s="29">
        <v>26</v>
      </c>
      <c r="B27" s="27">
        <v>7512157323</v>
      </c>
      <c r="C27" s="28" t="s">
        <v>175</v>
      </c>
      <c r="D27" s="28" t="s">
        <v>174</v>
      </c>
      <c r="E27" s="28" t="s">
        <v>173</v>
      </c>
      <c r="F27" s="28" t="s">
        <v>172</v>
      </c>
      <c r="G27" s="27">
        <v>776817168</v>
      </c>
      <c r="H27" s="27" t="str">
        <f>_xlfn.CONCAT(faktury!$D27," ",faktury!$C27)</f>
        <v>Květoslav Pražák</v>
      </c>
      <c r="I27" s="27" t="str">
        <f t="shared" si="0"/>
        <v>KvětoslavPražák</v>
      </c>
      <c r="K27" t="s">
        <v>205</v>
      </c>
      <c r="L27" t="s">
        <v>204</v>
      </c>
      <c r="M27" t="s">
        <v>203</v>
      </c>
      <c r="N27" t="s">
        <v>202</v>
      </c>
      <c r="O27" s="25">
        <v>1</v>
      </c>
    </row>
    <row r="28" spans="1:15" x14ac:dyDescent="0.25">
      <c r="A28" s="29">
        <v>27</v>
      </c>
      <c r="B28" s="27">
        <v>8352134417</v>
      </c>
      <c r="C28" s="28" t="s">
        <v>171</v>
      </c>
      <c r="D28" s="28" t="s">
        <v>170</v>
      </c>
      <c r="E28" s="28" t="s">
        <v>169</v>
      </c>
      <c r="F28" s="28" t="s">
        <v>168</v>
      </c>
      <c r="G28" s="27">
        <v>724559480</v>
      </c>
      <c r="H28" s="27" t="str">
        <f>_xlfn.CONCAT(faktury!$D28," ",faktury!$C28)</f>
        <v>Lea Kočová</v>
      </c>
      <c r="I28" s="27" t="str">
        <f t="shared" si="0"/>
        <v>LeaKočová</v>
      </c>
      <c r="K28" t="s">
        <v>135</v>
      </c>
      <c r="L28" t="s">
        <v>130</v>
      </c>
      <c r="M28" t="s">
        <v>80</v>
      </c>
      <c r="N28" t="s">
        <v>134</v>
      </c>
      <c r="O28" s="25">
        <v>1</v>
      </c>
    </row>
    <row r="29" spans="1:15" x14ac:dyDescent="0.25">
      <c r="A29" s="29">
        <v>28</v>
      </c>
      <c r="B29" s="27">
        <v>7757177912</v>
      </c>
      <c r="C29" s="28" t="s">
        <v>167</v>
      </c>
      <c r="D29" s="28" t="s">
        <v>166</v>
      </c>
      <c r="E29" s="28" t="s">
        <v>137</v>
      </c>
      <c r="F29" s="28" t="s">
        <v>165</v>
      </c>
      <c r="G29" s="27">
        <v>723225014</v>
      </c>
      <c r="H29" s="27" t="str">
        <f>_xlfn.CONCAT(faktury!$D29," ",faktury!$C29)</f>
        <v>Lenka Čermáková</v>
      </c>
      <c r="I29" s="27" t="str">
        <f t="shared" si="0"/>
        <v>LenkaČermáková</v>
      </c>
      <c r="K29" t="s">
        <v>175</v>
      </c>
      <c r="L29" t="s">
        <v>174</v>
      </c>
      <c r="M29" t="s">
        <v>173</v>
      </c>
      <c r="N29" t="s">
        <v>172</v>
      </c>
      <c r="O29" s="25">
        <v>1</v>
      </c>
    </row>
    <row r="30" spans="1:15" x14ac:dyDescent="0.25">
      <c r="A30" s="29">
        <v>29</v>
      </c>
      <c r="B30" s="27">
        <v>7007204116</v>
      </c>
      <c r="C30" s="28" t="s">
        <v>164</v>
      </c>
      <c r="D30" s="28" t="s">
        <v>163</v>
      </c>
      <c r="E30" s="28" t="s">
        <v>162</v>
      </c>
      <c r="F30" s="28" t="s">
        <v>161</v>
      </c>
      <c r="G30" s="27">
        <v>608559457</v>
      </c>
      <c r="H30" s="27" t="str">
        <f>_xlfn.CONCAT(faktury!$D30," ",faktury!$C30)</f>
        <v>Libor Pánek</v>
      </c>
      <c r="I30" s="27" t="str">
        <f t="shared" si="0"/>
        <v>LiborPánek</v>
      </c>
      <c r="K30" t="s">
        <v>218</v>
      </c>
      <c r="L30" t="s">
        <v>215</v>
      </c>
      <c r="M30" t="s">
        <v>51</v>
      </c>
      <c r="N30" t="s">
        <v>217</v>
      </c>
      <c r="O30" s="25">
        <v>1</v>
      </c>
    </row>
    <row r="31" spans="1:15" x14ac:dyDescent="0.25">
      <c r="A31" s="29">
        <v>30</v>
      </c>
      <c r="B31" s="27">
        <v>7452199964</v>
      </c>
      <c r="C31" s="28" t="s">
        <v>160</v>
      </c>
      <c r="D31" s="28" t="s">
        <v>156</v>
      </c>
      <c r="E31" s="28" t="s">
        <v>159</v>
      </c>
      <c r="F31" s="28" t="s">
        <v>158</v>
      </c>
      <c r="G31" s="27">
        <v>737505917</v>
      </c>
      <c r="H31" s="27" t="str">
        <f>_xlfn.CONCAT(faktury!$D31," ",faktury!$C31)</f>
        <v>Lucie Švestková</v>
      </c>
      <c r="I31" s="27" t="str">
        <f t="shared" si="0"/>
        <v>LucieŠvestková</v>
      </c>
      <c r="K31" t="s">
        <v>160</v>
      </c>
      <c r="L31" t="s">
        <v>156</v>
      </c>
      <c r="M31" t="s">
        <v>159</v>
      </c>
      <c r="N31" t="s">
        <v>158</v>
      </c>
      <c r="O31" s="25">
        <v>1</v>
      </c>
    </row>
    <row r="32" spans="1:15" x14ac:dyDescent="0.25">
      <c r="A32" s="29">
        <v>31</v>
      </c>
      <c r="B32" s="27">
        <v>4751309310</v>
      </c>
      <c r="C32" s="28" t="s">
        <v>157</v>
      </c>
      <c r="D32" s="28" t="s">
        <v>156</v>
      </c>
      <c r="E32" s="28" t="s">
        <v>5</v>
      </c>
      <c r="F32" s="28" t="s">
        <v>155</v>
      </c>
      <c r="G32" s="27">
        <v>602481036</v>
      </c>
      <c r="H32" s="27" t="str">
        <f>_xlfn.CONCAT(faktury!$D32," ",faktury!$C32)</f>
        <v>Lucie Vosádková</v>
      </c>
      <c r="I32" s="27" t="str">
        <f t="shared" si="0"/>
        <v>LucieVosádková</v>
      </c>
      <c r="K32" t="s">
        <v>45</v>
      </c>
      <c r="L32" t="s">
        <v>44</v>
      </c>
      <c r="M32" t="s">
        <v>43</v>
      </c>
      <c r="N32" t="s">
        <v>42</v>
      </c>
      <c r="O32" s="25">
        <v>1</v>
      </c>
    </row>
    <row r="33" spans="1:15" x14ac:dyDescent="0.25">
      <c r="A33" s="29">
        <v>32</v>
      </c>
      <c r="B33" s="27">
        <v>6053147903</v>
      </c>
      <c r="C33" s="28" t="s">
        <v>154</v>
      </c>
      <c r="D33" s="28" t="s">
        <v>153</v>
      </c>
      <c r="E33" s="28" t="s">
        <v>152</v>
      </c>
      <c r="F33" s="28" t="s">
        <v>151</v>
      </c>
      <c r="G33" s="27">
        <v>723874079</v>
      </c>
      <c r="H33" s="27" t="str">
        <f>_xlfn.CONCAT(faktury!$D33," ",faktury!$C33)</f>
        <v>Ludmila Řeháková</v>
      </c>
      <c r="I33" s="27" t="str">
        <f t="shared" si="0"/>
        <v>LudmilaŘeháková</v>
      </c>
      <c r="K33" t="s">
        <v>88</v>
      </c>
      <c r="L33" t="s">
        <v>87</v>
      </c>
      <c r="M33" t="s">
        <v>1</v>
      </c>
      <c r="N33" t="s">
        <v>86</v>
      </c>
      <c r="O33" s="25">
        <v>1</v>
      </c>
    </row>
    <row r="34" spans="1:15" x14ac:dyDescent="0.25">
      <c r="A34" s="29">
        <v>33</v>
      </c>
      <c r="B34" s="27">
        <v>7311293869</v>
      </c>
      <c r="C34" s="28" t="s">
        <v>150</v>
      </c>
      <c r="D34" s="28" t="s">
        <v>149</v>
      </c>
      <c r="E34" s="28" t="s">
        <v>148</v>
      </c>
      <c r="F34" s="28" t="s">
        <v>147</v>
      </c>
      <c r="G34" s="27">
        <v>723314663</v>
      </c>
      <c r="H34" s="27" t="str">
        <f>_xlfn.CONCAT(faktury!$D34," ",faktury!$C34)</f>
        <v>Lukáš Bartůšek</v>
      </c>
      <c r="I34" s="27" t="str">
        <f t="shared" si="0"/>
        <v>LukášBartůšek</v>
      </c>
      <c r="K34" t="s">
        <v>167</v>
      </c>
      <c r="L34" t="s">
        <v>166</v>
      </c>
      <c r="M34" t="s">
        <v>137</v>
      </c>
      <c r="N34" t="s">
        <v>165</v>
      </c>
      <c r="O34" s="25">
        <v>1</v>
      </c>
    </row>
    <row r="35" spans="1:15" x14ac:dyDescent="0.25">
      <c r="A35" s="29">
        <v>34</v>
      </c>
      <c r="B35" s="27">
        <v>7352014945</v>
      </c>
      <c r="C35" s="28" t="s">
        <v>146</v>
      </c>
      <c r="D35" s="28" t="s">
        <v>145</v>
      </c>
      <c r="E35" s="28" t="s">
        <v>144</v>
      </c>
      <c r="F35" s="28" t="s">
        <v>143</v>
      </c>
      <c r="G35" s="27">
        <v>724160991</v>
      </c>
      <c r="H35" s="27" t="str">
        <f>_xlfn.CONCAT(faktury!$D35," ",faktury!$C35)</f>
        <v>Magda Malá</v>
      </c>
      <c r="I35" s="27" t="str">
        <f t="shared" si="0"/>
        <v>MagdaMalá</v>
      </c>
      <c r="K35" t="s">
        <v>198</v>
      </c>
      <c r="L35" t="s">
        <v>195</v>
      </c>
      <c r="M35" t="s">
        <v>112</v>
      </c>
      <c r="N35" t="s">
        <v>197</v>
      </c>
      <c r="O35" s="25">
        <v>1</v>
      </c>
    </row>
    <row r="36" spans="1:15" x14ac:dyDescent="0.25">
      <c r="A36" s="29">
        <v>35</v>
      </c>
      <c r="B36" s="27">
        <v>5909134869</v>
      </c>
      <c r="C36" s="28" t="s">
        <v>142</v>
      </c>
      <c r="D36" s="28" t="s">
        <v>138</v>
      </c>
      <c r="E36" s="28" t="s">
        <v>141</v>
      </c>
      <c r="F36" s="28" t="s">
        <v>140</v>
      </c>
      <c r="G36" s="27">
        <v>608373719</v>
      </c>
      <c r="H36" s="27" t="str">
        <f>_xlfn.CONCAT(faktury!$D36," ",faktury!$C36)</f>
        <v>Marek Boháček</v>
      </c>
      <c r="I36" s="27" t="str">
        <f t="shared" si="0"/>
        <v>MarekBoháček</v>
      </c>
      <c r="K36" t="s">
        <v>253</v>
      </c>
      <c r="L36" t="s">
        <v>252</v>
      </c>
      <c r="M36" t="s">
        <v>210</v>
      </c>
      <c r="N36" t="s">
        <v>251</v>
      </c>
      <c r="O36" s="25">
        <v>1</v>
      </c>
    </row>
    <row r="37" spans="1:15" x14ac:dyDescent="0.25">
      <c r="A37" s="29">
        <v>36</v>
      </c>
      <c r="B37" s="27">
        <v>5705276830</v>
      </c>
      <c r="C37" s="28" t="s">
        <v>139</v>
      </c>
      <c r="D37" s="28" t="s">
        <v>138</v>
      </c>
      <c r="E37" s="28" t="s">
        <v>137</v>
      </c>
      <c r="F37" s="28" t="s">
        <v>136</v>
      </c>
      <c r="G37" s="27">
        <v>777363354</v>
      </c>
      <c r="H37" s="27" t="str">
        <f>_xlfn.CONCAT(faktury!$D37," ",faktury!$C37)</f>
        <v>Marek Palička</v>
      </c>
      <c r="I37" s="27" t="str">
        <f t="shared" si="0"/>
        <v>MarekPalička</v>
      </c>
      <c r="K37" t="s">
        <v>193</v>
      </c>
      <c r="L37" t="s">
        <v>190</v>
      </c>
      <c r="M37" t="s">
        <v>35</v>
      </c>
      <c r="N37" t="s">
        <v>192</v>
      </c>
      <c r="O37" s="25">
        <v>1</v>
      </c>
    </row>
    <row r="38" spans="1:15" x14ac:dyDescent="0.25">
      <c r="A38" s="29">
        <v>37</v>
      </c>
      <c r="B38" s="27">
        <v>7811078605</v>
      </c>
      <c r="C38" s="28" t="s">
        <v>135</v>
      </c>
      <c r="D38" s="28" t="s">
        <v>130</v>
      </c>
      <c r="E38" s="28" t="s">
        <v>80</v>
      </c>
      <c r="F38" s="28" t="s">
        <v>134</v>
      </c>
      <c r="G38" s="27">
        <v>723236141</v>
      </c>
      <c r="H38" s="27" t="str">
        <f>_xlfn.CONCAT(faktury!$D38," ",faktury!$C38)</f>
        <v>Martin Čech</v>
      </c>
      <c r="I38" s="27" t="str">
        <f t="shared" si="0"/>
        <v>MartinČech</v>
      </c>
      <c r="K38" t="s">
        <v>107</v>
      </c>
      <c r="L38" t="s">
        <v>106</v>
      </c>
      <c r="M38" t="s">
        <v>105</v>
      </c>
      <c r="N38" t="s">
        <v>104</v>
      </c>
      <c r="O38" s="25">
        <v>1</v>
      </c>
    </row>
    <row r="39" spans="1:15" x14ac:dyDescent="0.25">
      <c r="A39" s="29">
        <v>38</v>
      </c>
      <c r="B39" s="27">
        <v>6506146449</v>
      </c>
      <c r="C39" s="28" t="s">
        <v>133</v>
      </c>
      <c r="D39" s="28" t="s">
        <v>130</v>
      </c>
      <c r="E39" s="28" t="s">
        <v>60</v>
      </c>
      <c r="F39" s="28" t="s">
        <v>132</v>
      </c>
      <c r="G39" s="27">
        <v>724831212</v>
      </c>
      <c r="H39" s="27" t="str">
        <f>_xlfn.CONCAT(faktury!$D39," ",faktury!$C39)</f>
        <v>Martin Pospíšil</v>
      </c>
      <c r="I39" s="27" t="str">
        <f t="shared" si="0"/>
        <v>MartinPospíšil</v>
      </c>
      <c r="K39" t="s">
        <v>139</v>
      </c>
      <c r="L39" t="s">
        <v>138</v>
      </c>
      <c r="M39" t="s">
        <v>137</v>
      </c>
      <c r="N39" t="s">
        <v>136</v>
      </c>
      <c r="O39" s="25">
        <v>1</v>
      </c>
    </row>
    <row r="40" spans="1:15" x14ac:dyDescent="0.25">
      <c r="A40" s="29">
        <v>39</v>
      </c>
      <c r="B40" s="27">
        <v>6108215399</v>
      </c>
      <c r="C40" s="28" t="s">
        <v>131</v>
      </c>
      <c r="D40" s="28" t="s">
        <v>130</v>
      </c>
      <c r="E40" s="28" t="s">
        <v>129</v>
      </c>
      <c r="F40" s="28" t="s">
        <v>128</v>
      </c>
      <c r="G40" s="27">
        <v>608607843</v>
      </c>
      <c r="H40" s="27" t="str">
        <f>_xlfn.CONCAT(faktury!$D40," ",faktury!$C40)</f>
        <v>Martin Vlasák</v>
      </c>
      <c r="I40" s="27" t="str">
        <f t="shared" si="0"/>
        <v>MartinVlasák</v>
      </c>
      <c r="K40" t="s">
        <v>110</v>
      </c>
      <c r="L40" t="s">
        <v>109</v>
      </c>
      <c r="M40" t="s">
        <v>74</v>
      </c>
      <c r="N40" t="s">
        <v>108</v>
      </c>
      <c r="O40" s="25">
        <v>1</v>
      </c>
    </row>
    <row r="41" spans="1:15" x14ac:dyDescent="0.25">
      <c r="A41" s="29">
        <v>40</v>
      </c>
      <c r="B41" s="27">
        <v>5951317603</v>
      </c>
      <c r="C41" s="28" t="s">
        <v>127</v>
      </c>
      <c r="D41" s="28" t="s">
        <v>126</v>
      </c>
      <c r="E41" s="28" t="s">
        <v>16</v>
      </c>
      <c r="F41" s="28" t="s">
        <v>125</v>
      </c>
      <c r="G41" s="27">
        <v>776671724</v>
      </c>
      <c r="H41" s="27" t="str">
        <f>_xlfn.CONCAT(faktury!$D41," ",faktury!$C41)</f>
        <v>Martina Češková</v>
      </c>
      <c r="I41" s="27" t="str">
        <f t="shared" si="0"/>
        <v>MartinaČešková</v>
      </c>
      <c r="K41" t="s">
        <v>30</v>
      </c>
      <c r="L41" t="s">
        <v>29</v>
      </c>
      <c r="M41" t="s">
        <v>28</v>
      </c>
      <c r="N41" t="s">
        <v>27</v>
      </c>
      <c r="O41" s="25">
        <v>1</v>
      </c>
    </row>
    <row r="42" spans="1:15" x14ac:dyDescent="0.25">
      <c r="A42" s="29">
        <v>41</v>
      </c>
      <c r="B42" s="27">
        <v>6957282618</v>
      </c>
      <c r="C42" s="28" t="s">
        <v>124</v>
      </c>
      <c r="D42" s="28" t="s">
        <v>123</v>
      </c>
      <c r="E42" s="28" t="s">
        <v>122</v>
      </c>
      <c r="F42" s="28" t="s">
        <v>121</v>
      </c>
      <c r="G42" s="27">
        <v>777220467</v>
      </c>
      <c r="H42" s="27" t="str">
        <f>_xlfn.CONCAT(faktury!$D42," ",faktury!$C42)</f>
        <v>Matilda Horská</v>
      </c>
      <c r="I42" s="27" t="str">
        <f t="shared" si="0"/>
        <v>MatildaHorská</v>
      </c>
      <c r="K42" t="s">
        <v>127</v>
      </c>
      <c r="L42" t="s">
        <v>126</v>
      </c>
      <c r="M42" t="s">
        <v>16</v>
      </c>
      <c r="N42" t="s">
        <v>125</v>
      </c>
      <c r="O42" s="25">
        <v>1</v>
      </c>
    </row>
    <row r="43" spans="1:15" x14ac:dyDescent="0.25">
      <c r="A43" s="29">
        <v>42</v>
      </c>
      <c r="B43" s="27">
        <v>5806309696</v>
      </c>
      <c r="C43" s="28" t="s">
        <v>120</v>
      </c>
      <c r="D43" s="28" t="s">
        <v>119</v>
      </c>
      <c r="E43" s="28" t="s">
        <v>63</v>
      </c>
      <c r="F43" s="28" t="s">
        <v>118</v>
      </c>
      <c r="G43" s="27">
        <v>777124826</v>
      </c>
      <c r="H43" s="27" t="str">
        <f>_xlfn.CONCAT(faktury!$D43," ",faktury!$C43)</f>
        <v>Miroslav Polák</v>
      </c>
      <c r="I43" s="27" t="str">
        <f t="shared" si="0"/>
        <v>MiroslavPolák</v>
      </c>
      <c r="K43" t="s">
        <v>72</v>
      </c>
      <c r="L43" t="s">
        <v>71</v>
      </c>
      <c r="M43" t="s">
        <v>70</v>
      </c>
      <c r="N43" t="s">
        <v>69</v>
      </c>
      <c r="O43" s="25">
        <v>1</v>
      </c>
    </row>
    <row r="44" spans="1:15" x14ac:dyDescent="0.25">
      <c r="A44" s="29">
        <v>43</v>
      </c>
      <c r="B44" s="27">
        <v>8007259425</v>
      </c>
      <c r="C44" s="28" t="s">
        <v>117</v>
      </c>
      <c r="D44" s="28" t="s">
        <v>113</v>
      </c>
      <c r="E44" s="28" t="s">
        <v>116</v>
      </c>
      <c r="F44" s="28" t="s">
        <v>115</v>
      </c>
      <c r="G44" s="27">
        <v>776773413</v>
      </c>
      <c r="H44" s="27" t="str">
        <f>_xlfn.CONCAT(faktury!$D44," ",faktury!$C44)</f>
        <v>Norbert Sekanina</v>
      </c>
      <c r="I44" s="27" t="str">
        <f t="shared" si="0"/>
        <v>NorbertSekanina</v>
      </c>
      <c r="K44" t="s">
        <v>49</v>
      </c>
      <c r="L44" t="s">
        <v>48</v>
      </c>
      <c r="M44" t="s">
        <v>47</v>
      </c>
      <c r="N44" t="s">
        <v>46</v>
      </c>
      <c r="O44" s="25">
        <v>1</v>
      </c>
    </row>
    <row r="45" spans="1:15" x14ac:dyDescent="0.25">
      <c r="A45" s="29">
        <v>44</v>
      </c>
      <c r="B45" s="27">
        <v>7505152017</v>
      </c>
      <c r="C45" s="28" t="s">
        <v>114</v>
      </c>
      <c r="D45" s="28" t="s">
        <v>113</v>
      </c>
      <c r="E45" s="28" t="s">
        <v>112</v>
      </c>
      <c r="F45" s="28" t="s">
        <v>111</v>
      </c>
      <c r="G45" s="27">
        <v>777726885</v>
      </c>
      <c r="H45" s="27" t="str">
        <f>_xlfn.CONCAT(faktury!$D45," ",faktury!$C45)</f>
        <v>Norbert Zahrádko</v>
      </c>
      <c r="I45" s="27" t="str">
        <f t="shared" si="0"/>
        <v>NorbertZahrádko</v>
      </c>
      <c r="K45" t="s">
        <v>103</v>
      </c>
      <c r="L45" t="s">
        <v>102</v>
      </c>
      <c r="M45" t="s">
        <v>101</v>
      </c>
      <c r="N45" t="s">
        <v>100</v>
      </c>
      <c r="O45" s="25">
        <v>1</v>
      </c>
    </row>
    <row r="46" spans="1:15" x14ac:dyDescent="0.25">
      <c r="A46" s="29">
        <v>45</v>
      </c>
      <c r="B46" s="27">
        <v>6512302247</v>
      </c>
      <c r="C46" s="28" t="s">
        <v>110</v>
      </c>
      <c r="D46" s="28" t="s">
        <v>109</v>
      </c>
      <c r="E46" s="28" t="s">
        <v>74</v>
      </c>
      <c r="F46" s="28" t="s">
        <v>108</v>
      </c>
      <c r="G46" s="27">
        <v>724152007</v>
      </c>
      <c r="H46" s="27" t="str">
        <f>_xlfn.CONCAT(faktury!$D46," ",faktury!$C46)</f>
        <v>Oldřich Červenka</v>
      </c>
      <c r="I46" s="27" t="str">
        <f t="shared" si="0"/>
        <v>OldřichČervenka</v>
      </c>
      <c r="K46" t="s">
        <v>14</v>
      </c>
      <c r="L46" t="s">
        <v>13</v>
      </c>
      <c r="M46" t="s">
        <v>12</v>
      </c>
      <c r="N46" t="s">
        <v>11</v>
      </c>
      <c r="O46" s="25">
        <v>1</v>
      </c>
    </row>
    <row r="47" spans="1:15" x14ac:dyDescent="0.25">
      <c r="A47" s="29">
        <v>46</v>
      </c>
      <c r="B47" s="27">
        <v>7562184817</v>
      </c>
      <c r="C47" s="28" t="s">
        <v>107</v>
      </c>
      <c r="D47" s="28" t="s">
        <v>106</v>
      </c>
      <c r="E47" s="28" t="s">
        <v>105</v>
      </c>
      <c r="F47" s="28" t="s">
        <v>104</v>
      </c>
      <c r="G47" s="27">
        <v>776711991</v>
      </c>
      <c r="H47" s="27" t="str">
        <f>_xlfn.CONCAT(faktury!$D47," ",faktury!$C47)</f>
        <v>Oldříška Červená</v>
      </c>
      <c r="I47" s="27" t="str">
        <f t="shared" si="0"/>
        <v>OldříškaČervená</v>
      </c>
      <c r="K47" t="s">
        <v>131</v>
      </c>
      <c r="L47" t="s">
        <v>130</v>
      </c>
      <c r="M47" t="s">
        <v>129</v>
      </c>
      <c r="N47" t="s">
        <v>128</v>
      </c>
      <c r="O47" s="25">
        <v>1</v>
      </c>
    </row>
    <row r="48" spans="1:15" x14ac:dyDescent="0.25">
      <c r="A48" s="29">
        <v>47</v>
      </c>
      <c r="B48" s="27">
        <v>6454282736</v>
      </c>
      <c r="C48" s="28" t="s">
        <v>103</v>
      </c>
      <c r="D48" s="28" t="s">
        <v>102</v>
      </c>
      <c r="E48" s="28" t="s">
        <v>101</v>
      </c>
      <c r="F48" s="28" t="s">
        <v>100</v>
      </c>
      <c r="G48" s="27">
        <v>601131881</v>
      </c>
      <c r="H48" s="27" t="str">
        <f>_xlfn.CONCAT(faktury!$D48," ",faktury!$C48)</f>
        <v>Olga Stoklásková</v>
      </c>
      <c r="I48" s="27" t="str">
        <f t="shared" si="0"/>
        <v>OlgaStoklásková</v>
      </c>
      <c r="K48" t="s">
        <v>257</v>
      </c>
      <c r="L48" t="s">
        <v>256</v>
      </c>
      <c r="M48" t="s">
        <v>112</v>
      </c>
      <c r="N48" t="s">
        <v>255</v>
      </c>
      <c r="O48" s="25">
        <v>1</v>
      </c>
    </row>
    <row r="49" spans="1:15" x14ac:dyDescent="0.25">
      <c r="A49" s="29">
        <v>48</v>
      </c>
      <c r="B49" s="27">
        <v>8204205790</v>
      </c>
      <c r="C49" s="28" t="s">
        <v>99</v>
      </c>
      <c r="D49" s="28" t="s">
        <v>98</v>
      </c>
      <c r="E49" s="28" t="s">
        <v>97</v>
      </c>
      <c r="F49" s="28" t="s">
        <v>96</v>
      </c>
      <c r="G49" s="27">
        <v>724564023</v>
      </c>
      <c r="H49" s="27" t="str">
        <f>_xlfn.CONCAT(faktury!$D49," ",faktury!$C49)</f>
        <v>Oliver Andrejský</v>
      </c>
      <c r="I49" s="27" t="str">
        <f t="shared" si="0"/>
        <v>OliverAndrejský</v>
      </c>
      <c r="K49" t="s">
        <v>76</v>
      </c>
      <c r="L49" t="s">
        <v>75</v>
      </c>
      <c r="M49" t="s">
        <v>74</v>
      </c>
      <c r="N49" t="s">
        <v>73</v>
      </c>
      <c r="O49" s="25">
        <v>1</v>
      </c>
    </row>
    <row r="50" spans="1:15" x14ac:dyDescent="0.25">
      <c r="A50" s="29">
        <v>49</v>
      </c>
      <c r="B50" s="27">
        <v>6006191455</v>
      </c>
      <c r="C50" s="28" t="s">
        <v>95</v>
      </c>
      <c r="D50" s="28" t="s">
        <v>94</v>
      </c>
      <c r="E50" s="28" t="s">
        <v>35</v>
      </c>
      <c r="F50" s="28" t="s">
        <v>93</v>
      </c>
      <c r="G50" s="27">
        <v>724872696</v>
      </c>
      <c r="H50" s="27" t="str">
        <f>_xlfn.CONCAT(faktury!$D50," ",faktury!$C50)</f>
        <v>Oskar Novák</v>
      </c>
      <c r="I50" s="27" t="str">
        <f t="shared" si="0"/>
        <v>OskarNovák</v>
      </c>
      <c r="K50" t="s">
        <v>188</v>
      </c>
      <c r="L50" t="s">
        <v>187</v>
      </c>
      <c r="M50" t="s">
        <v>122</v>
      </c>
      <c r="N50" t="s">
        <v>186</v>
      </c>
      <c r="O50" s="25">
        <v>1</v>
      </c>
    </row>
    <row r="51" spans="1:15" x14ac:dyDescent="0.25">
      <c r="A51" s="29">
        <v>50</v>
      </c>
      <c r="B51" s="27">
        <v>8002199370</v>
      </c>
      <c r="C51" s="28" t="s">
        <v>92</v>
      </c>
      <c r="D51" s="28" t="s">
        <v>91</v>
      </c>
      <c r="E51" s="28" t="s">
        <v>90</v>
      </c>
      <c r="F51" s="28" t="s">
        <v>89</v>
      </c>
      <c r="G51" s="27">
        <v>602352132</v>
      </c>
      <c r="H51" s="27" t="str">
        <f>_xlfn.CONCAT(faktury!$D51," ",faktury!$C51)</f>
        <v>Osvald Treska</v>
      </c>
      <c r="I51" s="27" t="str">
        <f t="shared" si="0"/>
        <v>OsvaldTreska</v>
      </c>
      <c r="K51" t="s">
        <v>183</v>
      </c>
      <c r="L51" t="s">
        <v>182</v>
      </c>
      <c r="M51" t="s">
        <v>181</v>
      </c>
      <c r="N51" t="s">
        <v>180</v>
      </c>
      <c r="O51" s="25">
        <v>1</v>
      </c>
    </row>
    <row r="52" spans="1:15" x14ac:dyDescent="0.25">
      <c r="A52" s="29">
        <v>51</v>
      </c>
      <c r="B52" s="27">
        <v>7909293392</v>
      </c>
      <c r="C52" s="28" t="s">
        <v>88</v>
      </c>
      <c r="D52" s="28" t="s">
        <v>87</v>
      </c>
      <c r="E52" s="28" t="s">
        <v>1</v>
      </c>
      <c r="F52" s="28" t="s">
        <v>86</v>
      </c>
      <c r="G52" s="27">
        <v>602510203</v>
      </c>
      <c r="H52" s="27" t="str">
        <f>_xlfn.CONCAT(faktury!$D52," ",faktury!$C52)</f>
        <v>Otakar Středa</v>
      </c>
      <c r="I52" s="27" t="str">
        <f t="shared" si="0"/>
        <v>OtakarStředa</v>
      </c>
      <c r="K52" t="s">
        <v>185</v>
      </c>
      <c r="L52" t="s">
        <v>182</v>
      </c>
      <c r="M52" t="s">
        <v>16</v>
      </c>
      <c r="N52" t="s">
        <v>184</v>
      </c>
      <c r="O52" s="25">
        <v>1</v>
      </c>
    </row>
    <row r="53" spans="1:15" x14ac:dyDescent="0.25">
      <c r="A53" s="29">
        <v>52</v>
      </c>
      <c r="B53" s="27">
        <v>6810097547</v>
      </c>
      <c r="C53" s="28" t="s">
        <v>85</v>
      </c>
      <c r="D53" s="28" t="s">
        <v>84</v>
      </c>
      <c r="E53" s="28" t="s">
        <v>83</v>
      </c>
      <c r="F53" s="28" t="s">
        <v>82</v>
      </c>
      <c r="G53" s="27">
        <v>601176965</v>
      </c>
      <c r="H53" s="27" t="str">
        <f>_xlfn.CONCAT(faktury!$D53," ",faktury!$C53)</f>
        <v>Oto Jehový</v>
      </c>
      <c r="I53" s="27" t="str">
        <f t="shared" si="0"/>
        <v>OtoJehový</v>
      </c>
      <c r="K53" t="s">
        <v>99</v>
      </c>
      <c r="L53" t="s">
        <v>98</v>
      </c>
      <c r="M53" t="s">
        <v>97</v>
      </c>
      <c r="N53" t="s">
        <v>96</v>
      </c>
      <c r="O53" s="25">
        <v>1</v>
      </c>
    </row>
    <row r="54" spans="1:15" x14ac:dyDescent="0.25">
      <c r="A54" s="29">
        <v>53</v>
      </c>
      <c r="B54" s="27">
        <v>7110106784</v>
      </c>
      <c r="C54" s="28" t="s">
        <v>81</v>
      </c>
      <c r="D54" s="28" t="s">
        <v>75</v>
      </c>
      <c r="E54" s="28" t="s">
        <v>80</v>
      </c>
      <c r="F54" s="28" t="s">
        <v>79</v>
      </c>
      <c r="G54" s="27">
        <v>776718467</v>
      </c>
      <c r="H54" s="27" t="str">
        <f>_xlfn.CONCAT(faktury!$D54," ",faktury!$C54)</f>
        <v>Patrik Hovorka</v>
      </c>
      <c r="I54" s="27" t="str">
        <f t="shared" si="0"/>
        <v>PatrikHovorka</v>
      </c>
      <c r="K54" t="s">
        <v>201</v>
      </c>
      <c r="L54" t="s">
        <v>200</v>
      </c>
      <c r="M54" t="s">
        <v>28</v>
      </c>
      <c r="N54" t="s">
        <v>199</v>
      </c>
      <c r="O54" s="25">
        <v>1</v>
      </c>
    </row>
    <row r="55" spans="1:15" x14ac:dyDescent="0.25">
      <c r="A55" s="29">
        <v>54</v>
      </c>
      <c r="B55" s="27">
        <v>7008218118</v>
      </c>
      <c r="C55" s="28" t="s">
        <v>78</v>
      </c>
      <c r="D55" s="28" t="s">
        <v>75</v>
      </c>
      <c r="E55" s="28" t="s">
        <v>28</v>
      </c>
      <c r="F55" s="28" t="s">
        <v>77</v>
      </c>
      <c r="G55" s="27">
        <v>777635641</v>
      </c>
      <c r="H55" s="27" t="str">
        <f>_xlfn.CONCAT(faktury!$D55," ",faktury!$C55)</f>
        <v>Patrik Pařík</v>
      </c>
      <c r="I55" s="27" t="str">
        <f t="shared" si="0"/>
        <v>PatrikPařík</v>
      </c>
      <c r="K55" t="s">
        <v>216</v>
      </c>
      <c r="L55" t="s">
        <v>215</v>
      </c>
      <c r="M55" t="s">
        <v>214</v>
      </c>
      <c r="N55" t="s">
        <v>213</v>
      </c>
      <c r="O55" s="25">
        <v>1</v>
      </c>
    </row>
    <row r="56" spans="1:15" x14ac:dyDescent="0.25">
      <c r="A56" s="29">
        <v>55</v>
      </c>
      <c r="B56" s="27">
        <v>6907282712</v>
      </c>
      <c r="C56" s="28" t="s">
        <v>76</v>
      </c>
      <c r="D56" s="28" t="s">
        <v>75</v>
      </c>
      <c r="E56" s="28" t="s">
        <v>74</v>
      </c>
      <c r="F56" s="28" t="s">
        <v>73</v>
      </c>
      <c r="G56" s="27">
        <v>602839793</v>
      </c>
      <c r="H56" s="27" t="str">
        <f>_xlfn.CONCAT(faktury!$D56," ",faktury!$C56)</f>
        <v>Patrik Zlámal</v>
      </c>
      <c r="I56" s="27" t="str">
        <f t="shared" si="0"/>
        <v>PatrikZlámal</v>
      </c>
      <c r="K56" t="s">
        <v>179</v>
      </c>
      <c r="L56" t="s">
        <v>178</v>
      </c>
      <c r="M56" t="s">
        <v>177</v>
      </c>
      <c r="N56" t="s">
        <v>176</v>
      </c>
      <c r="O56" s="25">
        <v>1</v>
      </c>
    </row>
    <row r="57" spans="1:15" x14ac:dyDescent="0.25">
      <c r="A57" s="29">
        <v>56</v>
      </c>
      <c r="B57" s="27">
        <v>6959101017</v>
      </c>
      <c r="C57" s="28" t="s">
        <v>72</v>
      </c>
      <c r="D57" s="28" t="s">
        <v>71</v>
      </c>
      <c r="E57" s="28" t="s">
        <v>70</v>
      </c>
      <c r="F57" s="28" t="s">
        <v>69</v>
      </c>
      <c r="G57" s="27">
        <v>601327233</v>
      </c>
      <c r="H57" s="27" t="str">
        <f>_xlfn.CONCAT(faktury!$D57," ",faktury!$C57)</f>
        <v>Pavla Rašková</v>
      </c>
      <c r="I57" s="27" t="str">
        <f t="shared" si="0"/>
        <v>PavlaRašková</v>
      </c>
      <c r="K57" t="s">
        <v>234</v>
      </c>
      <c r="L57" t="s">
        <v>233</v>
      </c>
      <c r="M57" t="s">
        <v>60</v>
      </c>
      <c r="N57" t="s">
        <v>232</v>
      </c>
      <c r="O57" s="25">
        <v>1</v>
      </c>
    </row>
    <row r="58" spans="1:15" x14ac:dyDescent="0.25">
      <c r="A58" s="29">
        <v>57</v>
      </c>
      <c r="B58" s="27">
        <v>7261172666</v>
      </c>
      <c r="C58" s="28" t="s">
        <v>68</v>
      </c>
      <c r="D58" s="28" t="s">
        <v>67</v>
      </c>
      <c r="E58" s="28" t="s">
        <v>66</v>
      </c>
      <c r="F58" s="28" t="s">
        <v>65</v>
      </c>
      <c r="G58" s="27">
        <v>602751822</v>
      </c>
      <c r="H58" s="27" t="str">
        <f>_xlfn.CONCAT(faktury!$D58," ",faktury!$C58)</f>
        <v>Pavlína Svobodová</v>
      </c>
      <c r="I58" s="27" t="str">
        <f t="shared" si="0"/>
        <v>PavlínaSvobodová</v>
      </c>
      <c r="K58" t="s">
        <v>33</v>
      </c>
      <c r="L58" t="s">
        <v>29</v>
      </c>
      <c r="M58" t="s">
        <v>32</v>
      </c>
      <c r="N58" t="s">
        <v>31</v>
      </c>
      <c r="O58" s="25">
        <v>1</v>
      </c>
    </row>
    <row r="59" spans="1:15" x14ac:dyDescent="0.25">
      <c r="A59" s="29">
        <v>58</v>
      </c>
      <c r="B59" s="27">
        <v>7201197476</v>
      </c>
      <c r="C59" s="28" t="s">
        <v>64</v>
      </c>
      <c r="D59" s="28" t="s">
        <v>57</v>
      </c>
      <c r="E59" s="28" t="s">
        <v>63</v>
      </c>
      <c r="F59" s="28" t="s">
        <v>62</v>
      </c>
      <c r="G59" s="27">
        <v>724113169</v>
      </c>
      <c r="H59" s="27" t="str">
        <f>_xlfn.CONCAT(faktury!$D59," ",faktury!$C59)</f>
        <v>Petr Blaštík</v>
      </c>
      <c r="I59" s="27" t="str">
        <f t="shared" si="0"/>
        <v>PetrBlaštík</v>
      </c>
      <c r="K59" t="s">
        <v>95</v>
      </c>
      <c r="L59" t="s">
        <v>94</v>
      </c>
      <c r="M59" t="s">
        <v>35</v>
      </c>
      <c r="N59" t="s">
        <v>93</v>
      </c>
      <c r="O59" s="25">
        <v>1</v>
      </c>
    </row>
    <row r="60" spans="1:15" x14ac:dyDescent="0.25">
      <c r="A60" s="29">
        <v>59</v>
      </c>
      <c r="B60" s="27">
        <v>6312122344</v>
      </c>
      <c r="C60" s="28" t="s">
        <v>61</v>
      </c>
      <c r="D60" s="28" t="s">
        <v>57</v>
      </c>
      <c r="E60" s="28" t="s">
        <v>60</v>
      </c>
      <c r="F60" s="28" t="s">
        <v>59</v>
      </c>
      <c r="G60" s="27">
        <v>601609292</v>
      </c>
      <c r="H60" s="27" t="str">
        <f>_xlfn.CONCAT(faktury!$D60," ",faktury!$C60)</f>
        <v>Petr Jemelka</v>
      </c>
      <c r="I60" s="27" t="str">
        <f t="shared" si="0"/>
        <v>PetrJemelka</v>
      </c>
      <c r="K60" t="s">
        <v>124</v>
      </c>
      <c r="L60" t="s">
        <v>123</v>
      </c>
      <c r="M60" t="s">
        <v>122</v>
      </c>
      <c r="N60" t="s">
        <v>121</v>
      </c>
      <c r="O60" s="25">
        <v>1</v>
      </c>
    </row>
    <row r="61" spans="1:15" x14ac:dyDescent="0.25">
      <c r="A61" s="29">
        <v>60</v>
      </c>
      <c r="B61" s="27">
        <v>7208033338</v>
      </c>
      <c r="C61" s="28" t="s">
        <v>58</v>
      </c>
      <c r="D61" s="28" t="s">
        <v>57</v>
      </c>
      <c r="E61" s="28" t="s">
        <v>56</v>
      </c>
      <c r="F61" s="28" t="s">
        <v>55</v>
      </c>
      <c r="G61" s="27">
        <v>737626701</v>
      </c>
      <c r="H61" s="27" t="str">
        <f>_xlfn.CONCAT(faktury!$D61," ",faktury!$C61)</f>
        <v>Petr Novotný</v>
      </c>
      <c r="I61" s="27" t="str">
        <f t="shared" si="0"/>
        <v>PetrNovotný</v>
      </c>
      <c r="K61" t="s">
        <v>58</v>
      </c>
      <c r="L61" t="s">
        <v>57</v>
      </c>
      <c r="M61" t="s">
        <v>56</v>
      </c>
      <c r="N61" t="s">
        <v>55</v>
      </c>
      <c r="O61" s="25">
        <v>1</v>
      </c>
    </row>
    <row r="62" spans="1:15" x14ac:dyDescent="0.25">
      <c r="A62" s="29">
        <v>61</v>
      </c>
      <c r="B62" s="27">
        <v>5558151269</v>
      </c>
      <c r="C62" s="28" t="s">
        <v>18</v>
      </c>
      <c r="D62" s="28" t="s">
        <v>52</v>
      </c>
      <c r="E62" s="28" t="s">
        <v>5</v>
      </c>
      <c r="F62" s="28" t="s">
        <v>54</v>
      </c>
      <c r="G62" s="27">
        <v>604288551</v>
      </c>
      <c r="H62" s="27" t="str">
        <f>_xlfn.CONCAT(faktury!$D62," ",faktury!$C62)</f>
        <v>Petra Hošková</v>
      </c>
      <c r="I62" s="27" t="str">
        <f t="shared" si="0"/>
        <v>PetraHošková</v>
      </c>
      <c r="K62" t="s">
        <v>78</v>
      </c>
      <c r="L62" t="s">
        <v>75</v>
      </c>
      <c r="M62" t="s">
        <v>28</v>
      </c>
      <c r="N62" t="s">
        <v>77</v>
      </c>
      <c r="O62" s="25">
        <v>1</v>
      </c>
    </row>
    <row r="63" spans="1:15" x14ac:dyDescent="0.25">
      <c r="A63" s="29">
        <v>62</v>
      </c>
      <c r="B63" s="27">
        <v>6062176538</v>
      </c>
      <c r="C63" s="28" t="s">
        <v>53</v>
      </c>
      <c r="D63" s="28" t="s">
        <v>52</v>
      </c>
      <c r="E63" s="28" t="s">
        <v>51</v>
      </c>
      <c r="F63" s="28" t="s">
        <v>50</v>
      </c>
      <c r="G63" s="27">
        <v>604592665</v>
      </c>
      <c r="H63" s="27" t="str">
        <f>_xlfn.CONCAT(faktury!$D63," ",faktury!$C63)</f>
        <v>Petra Maierová</v>
      </c>
      <c r="I63" s="27" t="str">
        <f t="shared" si="0"/>
        <v>PetraMaierová</v>
      </c>
      <c r="K63" t="s">
        <v>164</v>
      </c>
      <c r="L63" t="s">
        <v>163</v>
      </c>
      <c r="M63" t="s">
        <v>162</v>
      </c>
      <c r="N63" t="s">
        <v>161</v>
      </c>
      <c r="O63" s="25">
        <v>1</v>
      </c>
    </row>
    <row r="64" spans="1:15" x14ac:dyDescent="0.25">
      <c r="A64" s="29">
        <v>63</v>
      </c>
      <c r="B64" s="27">
        <v>8060031848</v>
      </c>
      <c r="C64" s="28" t="s">
        <v>49</v>
      </c>
      <c r="D64" s="28" t="s">
        <v>48</v>
      </c>
      <c r="E64" s="28" t="s">
        <v>47</v>
      </c>
      <c r="F64" s="28" t="s">
        <v>46</v>
      </c>
      <c r="G64" s="27">
        <v>777662579</v>
      </c>
      <c r="H64" s="27" t="str">
        <f>_xlfn.CONCAT(faktury!$D64," ",faktury!$C64)</f>
        <v>Petronela Čiháková</v>
      </c>
      <c r="I64" s="27" t="str">
        <f t="shared" si="0"/>
        <v>PetronelaČiháková</v>
      </c>
      <c r="K64" t="s">
        <v>191</v>
      </c>
      <c r="L64" t="s">
        <v>190</v>
      </c>
      <c r="M64" t="s">
        <v>66</v>
      </c>
      <c r="N64" t="s">
        <v>189</v>
      </c>
      <c r="O64" s="25">
        <v>1</v>
      </c>
    </row>
    <row r="65" spans="1:15" x14ac:dyDescent="0.25">
      <c r="A65" s="29">
        <v>64</v>
      </c>
      <c r="B65" s="27">
        <v>7812152678</v>
      </c>
      <c r="C65" s="28" t="s">
        <v>45</v>
      </c>
      <c r="D65" s="28" t="s">
        <v>44</v>
      </c>
      <c r="E65" s="28" t="s">
        <v>43</v>
      </c>
      <c r="F65" s="28" t="s">
        <v>42</v>
      </c>
      <c r="G65" s="27">
        <v>724551782</v>
      </c>
      <c r="H65" s="27" t="str">
        <f>_xlfn.CONCAT(faktury!$D65," ",faktury!$C65)</f>
        <v>Radek Čejka</v>
      </c>
      <c r="I65" s="27" t="str">
        <f t="shared" si="0"/>
        <v>RadekČejka</v>
      </c>
      <c r="K65" t="s">
        <v>224</v>
      </c>
      <c r="L65" t="s">
        <v>223</v>
      </c>
      <c r="M65" t="s">
        <v>28</v>
      </c>
      <c r="N65" t="s">
        <v>222</v>
      </c>
      <c r="O65" s="25">
        <v>1</v>
      </c>
    </row>
    <row r="66" spans="1:15" x14ac:dyDescent="0.25">
      <c r="A66" s="29">
        <v>65</v>
      </c>
      <c r="B66" s="27">
        <v>5505032170</v>
      </c>
      <c r="C66" s="28" t="s">
        <v>41</v>
      </c>
      <c r="D66" s="28" t="s">
        <v>40</v>
      </c>
      <c r="E66" s="28" t="s">
        <v>39</v>
      </c>
      <c r="F66" s="28" t="s">
        <v>38</v>
      </c>
      <c r="G66" s="27">
        <v>602180764</v>
      </c>
      <c r="H66" s="27" t="str">
        <f>_xlfn.CONCAT(faktury!$D66," ",faktury!$C66)</f>
        <v>Radovan Sobotka</v>
      </c>
      <c r="I66" s="27" t="str">
        <f t="shared" si="0"/>
        <v>RadovanSobotka</v>
      </c>
      <c r="K66" t="s">
        <v>22</v>
      </c>
      <c r="L66" t="s">
        <v>21</v>
      </c>
      <c r="M66" t="s">
        <v>20</v>
      </c>
      <c r="N66" t="s">
        <v>19</v>
      </c>
      <c r="O66" s="25">
        <v>1</v>
      </c>
    </row>
    <row r="67" spans="1:15" x14ac:dyDescent="0.25">
      <c r="A67" s="29">
        <v>66</v>
      </c>
      <c r="B67" s="27">
        <v>5956292419</v>
      </c>
      <c r="C67" s="28" t="s">
        <v>37</v>
      </c>
      <c r="D67" s="28" t="s">
        <v>36</v>
      </c>
      <c r="E67" s="28" t="s">
        <v>35</v>
      </c>
      <c r="F67" s="28" t="s">
        <v>34</v>
      </c>
      <c r="G67" s="27">
        <v>737634851</v>
      </c>
      <c r="H67" s="27" t="str">
        <f>_xlfn.CONCAT(faktury!$D67," ",faktury!$C67)</f>
        <v>Soňa Hrubá</v>
      </c>
      <c r="I67" s="27" t="str">
        <f t="shared" ref="I67:I76" si="1">_xlfn.CONCAT(D67,C67)</f>
        <v>SoňaHrubá</v>
      </c>
      <c r="K67" t="s">
        <v>81</v>
      </c>
      <c r="L67" t="s">
        <v>75</v>
      </c>
      <c r="M67" t="s">
        <v>80</v>
      </c>
      <c r="N67" t="s">
        <v>79</v>
      </c>
      <c r="O67" s="25">
        <v>1</v>
      </c>
    </row>
    <row r="68" spans="1:15" x14ac:dyDescent="0.25">
      <c r="A68" s="29">
        <v>67</v>
      </c>
      <c r="B68" s="27">
        <v>6205044659</v>
      </c>
      <c r="C68" s="28" t="s">
        <v>33</v>
      </c>
      <c r="D68" s="28" t="s">
        <v>29</v>
      </c>
      <c r="E68" s="28" t="s">
        <v>32</v>
      </c>
      <c r="F68" s="28" t="s">
        <v>31</v>
      </c>
      <c r="G68" s="27">
        <v>724166834</v>
      </c>
      <c r="H68" s="27" t="str">
        <f>_xlfn.CONCAT(faktury!$D68," ",faktury!$C68)</f>
        <v>Tomáš Horký</v>
      </c>
      <c r="I68" s="27" t="str">
        <f t="shared" si="1"/>
        <v>TomášHorký</v>
      </c>
      <c r="K68" t="s">
        <v>120</v>
      </c>
      <c r="L68" t="s">
        <v>119</v>
      </c>
      <c r="M68" t="s">
        <v>63</v>
      </c>
      <c r="N68" t="s">
        <v>118</v>
      </c>
      <c r="O68" s="25">
        <v>1</v>
      </c>
    </row>
    <row r="69" spans="1:15" x14ac:dyDescent="0.25">
      <c r="A69" s="29">
        <v>68</v>
      </c>
      <c r="B69" s="27">
        <v>7310238969</v>
      </c>
      <c r="C69" s="28" t="s">
        <v>30</v>
      </c>
      <c r="D69" s="28" t="s">
        <v>29</v>
      </c>
      <c r="E69" s="28" t="s">
        <v>28</v>
      </c>
      <c r="F69" s="28" t="s">
        <v>27</v>
      </c>
      <c r="G69" s="27">
        <v>724259393</v>
      </c>
      <c r="H69" s="27" t="str">
        <f>_xlfn.CONCAT(faktury!$D69," ",faktury!$C69)</f>
        <v>Tomáš Polívka</v>
      </c>
      <c r="I69" s="27" t="str">
        <f t="shared" si="1"/>
        <v>TomášPolívka</v>
      </c>
      <c r="K69" t="s">
        <v>37</v>
      </c>
      <c r="L69" t="s">
        <v>36</v>
      </c>
      <c r="M69" t="s">
        <v>35</v>
      </c>
      <c r="N69" t="s">
        <v>34</v>
      </c>
      <c r="O69" s="25">
        <v>1</v>
      </c>
    </row>
    <row r="70" spans="1:15" x14ac:dyDescent="0.25">
      <c r="A70" s="29">
        <v>69</v>
      </c>
      <c r="B70" s="27">
        <v>8910233365</v>
      </c>
      <c r="C70" s="28" t="s">
        <v>26</v>
      </c>
      <c r="D70" s="28" t="s">
        <v>25</v>
      </c>
      <c r="E70" s="28" t="s">
        <v>24</v>
      </c>
      <c r="F70" s="28" t="s">
        <v>23</v>
      </c>
      <c r="G70" s="27">
        <v>724734161</v>
      </c>
      <c r="H70" s="27" t="str">
        <f>_xlfn.CONCAT(faktury!$D70," ",faktury!$C70)</f>
        <v>Václav Karhánek</v>
      </c>
      <c r="I70" s="27" t="str">
        <f t="shared" si="1"/>
        <v>VáclavKarhánek</v>
      </c>
      <c r="K70" t="s">
        <v>133</v>
      </c>
      <c r="L70" t="s">
        <v>130</v>
      </c>
      <c r="M70" t="s">
        <v>60</v>
      </c>
      <c r="N70" t="s">
        <v>132</v>
      </c>
      <c r="O70" s="25">
        <v>1</v>
      </c>
    </row>
    <row r="71" spans="1:15" x14ac:dyDescent="0.25">
      <c r="A71" s="29">
        <v>70</v>
      </c>
      <c r="B71" s="27">
        <v>6957216937</v>
      </c>
      <c r="C71" s="28" t="s">
        <v>22</v>
      </c>
      <c r="D71" s="28" t="s">
        <v>21</v>
      </c>
      <c r="E71" s="28" t="s">
        <v>20</v>
      </c>
      <c r="F71" s="28" t="s">
        <v>19</v>
      </c>
      <c r="G71" s="27">
        <v>724411929</v>
      </c>
      <c r="H71" s="27" t="str">
        <f>_xlfn.CONCAT(faktury!$D71," ",faktury!$C71)</f>
        <v>Vanda Pokličková</v>
      </c>
      <c r="I71" s="27" t="str">
        <f t="shared" si="1"/>
        <v>VandaPokličková</v>
      </c>
      <c r="K71" t="s">
        <v>212</v>
      </c>
      <c r="L71" t="s">
        <v>211</v>
      </c>
      <c r="M71" t="s">
        <v>210</v>
      </c>
      <c r="N71" t="s">
        <v>209</v>
      </c>
      <c r="O71" s="25">
        <v>1</v>
      </c>
    </row>
    <row r="72" spans="1:15" x14ac:dyDescent="0.25">
      <c r="A72" s="29">
        <v>71</v>
      </c>
      <c r="B72" s="27">
        <v>7061015346</v>
      </c>
      <c r="C72" s="28" t="s">
        <v>18</v>
      </c>
      <c r="D72" s="28" t="s">
        <v>17</v>
      </c>
      <c r="E72" s="28" t="s">
        <v>16</v>
      </c>
      <c r="F72" s="28" t="s">
        <v>15</v>
      </c>
      <c r="G72" s="27">
        <v>604560745</v>
      </c>
      <c r="H72" s="27" t="str">
        <f>_xlfn.CONCAT(faktury!$D72," ",faktury!$C72)</f>
        <v>Vendula Hošková</v>
      </c>
      <c r="I72" s="27" t="str">
        <f t="shared" si="1"/>
        <v>VendulaHošková</v>
      </c>
      <c r="K72" t="s">
        <v>239</v>
      </c>
      <c r="L72" t="s">
        <v>238</v>
      </c>
      <c r="M72" t="s">
        <v>237</v>
      </c>
      <c r="N72" t="s">
        <v>236</v>
      </c>
      <c r="O72" s="25">
        <v>1</v>
      </c>
    </row>
    <row r="73" spans="1:15" x14ac:dyDescent="0.25">
      <c r="A73" s="29">
        <v>72</v>
      </c>
      <c r="B73" s="27">
        <v>6054136957</v>
      </c>
      <c r="C73" s="28" t="s">
        <v>14</v>
      </c>
      <c r="D73" s="28" t="s">
        <v>13</v>
      </c>
      <c r="E73" s="28" t="s">
        <v>12</v>
      </c>
      <c r="F73" s="28" t="s">
        <v>11</v>
      </c>
      <c r="G73" s="27">
        <v>608503166</v>
      </c>
      <c r="H73" s="27" t="str">
        <f>_xlfn.CONCAT(faktury!$D73," ",faktury!$C73)</f>
        <v>Veronika Dostálová</v>
      </c>
      <c r="I73" s="27" t="str">
        <f t="shared" si="1"/>
        <v>VeronikaDostálová</v>
      </c>
      <c r="K73" t="s">
        <v>10</v>
      </c>
      <c r="L73" t="s">
        <v>9</v>
      </c>
      <c r="M73" t="s">
        <v>8</v>
      </c>
      <c r="N73" t="s">
        <v>7</v>
      </c>
      <c r="O73" s="25">
        <v>1</v>
      </c>
    </row>
    <row r="74" spans="1:15" x14ac:dyDescent="0.25">
      <c r="A74" s="29">
        <v>73</v>
      </c>
      <c r="B74" s="27">
        <v>7758156923</v>
      </c>
      <c r="C74" s="28" t="s">
        <v>10</v>
      </c>
      <c r="D74" s="28" t="s">
        <v>9</v>
      </c>
      <c r="E74" s="28" t="s">
        <v>8</v>
      </c>
      <c r="F74" s="28" t="s">
        <v>7</v>
      </c>
      <c r="G74" s="27">
        <v>604827182</v>
      </c>
      <c r="H74" s="27" t="str">
        <f>_xlfn.CONCAT(faktury!$D74," ",faktury!$C74)</f>
        <v>Vilma Jasná</v>
      </c>
      <c r="I74" s="27" t="str">
        <f t="shared" si="1"/>
        <v>VilmaJasná</v>
      </c>
      <c r="K74" t="s">
        <v>154</v>
      </c>
      <c r="L74" t="s">
        <v>153</v>
      </c>
      <c r="M74" t="s">
        <v>152</v>
      </c>
      <c r="N74" t="s">
        <v>151</v>
      </c>
      <c r="O74" s="25">
        <v>1</v>
      </c>
    </row>
    <row r="75" spans="1:15" x14ac:dyDescent="0.25">
      <c r="A75" s="29">
        <v>74</v>
      </c>
      <c r="B75" s="27">
        <v>8459254496</v>
      </c>
      <c r="C75" s="28" t="s">
        <v>6</v>
      </c>
      <c r="D75" s="28" t="s">
        <v>227</v>
      </c>
      <c r="E75" s="28" t="s">
        <v>5</v>
      </c>
      <c r="F75" s="28" t="s">
        <v>4</v>
      </c>
      <c r="G75" s="27">
        <v>601407539</v>
      </c>
      <c r="H75" s="27" t="str">
        <f>_xlfn.CONCAT(faktury!$D75," ",faktury!$C75)</f>
        <v>Elena Matelová</v>
      </c>
      <c r="I75" s="27" t="str">
        <f t="shared" si="1"/>
        <v>ElenaMatelová</v>
      </c>
      <c r="K75" t="s">
        <v>85</v>
      </c>
      <c r="L75" t="s">
        <v>84</v>
      </c>
      <c r="M75" t="s">
        <v>83</v>
      </c>
      <c r="N75" t="s">
        <v>82</v>
      </c>
      <c r="O75" s="25">
        <v>1</v>
      </c>
    </row>
    <row r="76" spans="1:15" x14ac:dyDescent="0.25">
      <c r="A76" s="29">
        <v>75</v>
      </c>
      <c r="B76" s="27">
        <v>5755275284</v>
      </c>
      <c r="C76" s="28" t="s">
        <v>3</v>
      </c>
      <c r="D76" s="28" t="s">
        <v>2</v>
      </c>
      <c r="E76" s="28" t="s">
        <v>1</v>
      </c>
      <c r="F76" s="28" t="s">
        <v>0</v>
      </c>
      <c r="G76" s="27">
        <v>604302163</v>
      </c>
      <c r="H76" s="27" t="str">
        <f>_xlfn.CONCAT(faktury!$D76," ",faktury!$C76)</f>
        <v>Zuzana Krasňáková</v>
      </c>
      <c r="I76" s="27" t="str">
        <f t="shared" si="1"/>
        <v>ZuzanaKrasňáková</v>
      </c>
      <c r="K76" t="s">
        <v>41</v>
      </c>
      <c r="L76" t="s">
        <v>40</v>
      </c>
      <c r="M76" t="s">
        <v>39</v>
      </c>
      <c r="N76" t="s">
        <v>38</v>
      </c>
      <c r="O76" s="25">
        <v>1</v>
      </c>
    </row>
    <row r="77" spans="1:15" x14ac:dyDescent="0.25">
      <c r="A77" s="29">
        <v>76</v>
      </c>
      <c r="B77" s="27">
        <v>45646</v>
      </c>
      <c r="C77" s="28" t="s">
        <v>278</v>
      </c>
      <c r="D77" s="28" t="s">
        <v>279</v>
      </c>
      <c r="E77" s="28" t="s">
        <v>280</v>
      </c>
      <c r="F77" s="28"/>
      <c r="G77" s="27"/>
      <c r="H77" s="27" t="str">
        <f>_xlfn.CONCAT(faktury!$D77," ",faktury!$C77)</f>
        <v>Garegin Minasjan</v>
      </c>
      <c r="I77" s="27" t="str">
        <f>_xlfn.CONCAT(D77,C77)</f>
        <v>GareginMinasjan</v>
      </c>
      <c r="K77" t="s">
        <v>61</v>
      </c>
      <c r="L77" t="s">
        <v>57</v>
      </c>
      <c r="M77" t="s">
        <v>60</v>
      </c>
      <c r="N77" t="s">
        <v>59</v>
      </c>
      <c r="O77" s="25">
        <v>1</v>
      </c>
    </row>
    <row r="78" spans="1:15" x14ac:dyDescent="0.25">
      <c r="A78" s="29">
        <v>77</v>
      </c>
      <c r="B78" s="27"/>
      <c r="C78" s="28"/>
      <c r="D78" s="28"/>
      <c r="E78" s="28"/>
      <c r="F78" s="28"/>
      <c r="G78" s="27"/>
      <c r="H78" s="27" t="str">
        <f>_xlfn.CONCAT(faktury!$D78," ",faktury!$C78)</f>
        <v xml:space="preserve"> </v>
      </c>
      <c r="I78" s="27" t="str">
        <f>_xlfn.CONCAT(D78,C78)</f>
        <v/>
      </c>
      <c r="K78" t="s">
        <v>68</v>
      </c>
      <c r="L78" t="s">
        <v>67</v>
      </c>
      <c r="M78" t="s">
        <v>66</v>
      </c>
      <c r="N78" t="s">
        <v>65</v>
      </c>
      <c r="O78" s="25">
        <v>1</v>
      </c>
    </row>
    <row r="79" spans="1:15" x14ac:dyDescent="0.25">
      <c r="A79" s="29">
        <v>88</v>
      </c>
      <c r="B79" s="27"/>
      <c r="C79" s="28"/>
      <c r="D79" s="28"/>
      <c r="E79" s="28"/>
      <c r="F79" s="28"/>
      <c r="G79" s="27"/>
      <c r="H79" s="27" t="str">
        <f>_xlfn.CONCAT(faktury!$D79," ",faktury!$C79)</f>
        <v xml:space="preserve"> </v>
      </c>
      <c r="I79" s="27" t="str">
        <f>_xlfn.CONCAT(D79,C79)</f>
        <v/>
      </c>
      <c r="K79" t="s">
        <v>249</v>
      </c>
      <c r="L79" t="s">
        <v>248</v>
      </c>
      <c r="M79" t="s">
        <v>247</v>
      </c>
      <c r="N79" t="s">
        <v>246</v>
      </c>
      <c r="O79" s="25">
        <v>1</v>
      </c>
    </row>
    <row r="80" spans="1:15" x14ac:dyDescent="0.25">
      <c r="K80" t="s">
        <v>92</v>
      </c>
      <c r="L80" t="s">
        <v>91</v>
      </c>
      <c r="M80" t="s">
        <v>90</v>
      </c>
      <c r="N80" t="s">
        <v>89</v>
      </c>
      <c r="O80" s="25">
        <v>1</v>
      </c>
    </row>
    <row r="81" spans="11:15" x14ac:dyDescent="0.25">
      <c r="K81" t="s">
        <v>26</v>
      </c>
      <c r="L81" t="s">
        <v>25</v>
      </c>
      <c r="M81" t="s">
        <v>24</v>
      </c>
      <c r="N81" t="s">
        <v>23</v>
      </c>
      <c r="O81" s="25">
        <v>1</v>
      </c>
    </row>
    <row r="82" spans="11:15" x14ac:dyDescent="0.25">
      <c r="K82" t="s">
        <v>157</v>
      </c>
      <c r="L82" t="s">
        <v>156</v>
      </c>
      <c r="M82" t="s">
        <v>5</v>
      </c>
      <c r="N82" t="s">
        <v>155</v>
      </c>
      <c r="O82" s="25">
        <v>1</v>
      </c>
    </row>
    <row r="83" spans="11:15" x14ac:dyDescent="0.25">
      <c r="K83" t="s">
        <v>221</v>
      </c>
      <c r="L83" t="s">
        <v>220</v>
      </c>
      <c r="M83" t="s">
        <v>1</v>
      </c>
      <c r="N83" t="s">
        <v>219</v>
      </c>
      <c r="O83" s="25">
        <v>1</v>
      </c>
    </row>
    <row r="84" spans="11:15" x14ac:dyDescent="0.25">
      <c r="K84" t="s">
        <v>114</v>
      </c>
      <c r="L84" t="s">
        <v>113</v>
      </c>
      <c r="M84" t="s">
        <v>112</v>
      </c>
      <c r="N84" t="s">
        <v>111</v>
      </c>
      <c r="O84" s="25">
        <v>1</v>
      </c>
    </row>
    <row r="85" spans="11:15" x14ac:dyDescent="0.25">
      <c r="K85" t="s">
        <v>171</v>
      </c>
      <c r="L85" t="s">
        <v>170</v>
      </c>
      <c r="M85" t="s">
        <v>169</v>
      </c>
      <c r="N85" t="s">
        <v>168</v>
      </c>
      <c r="O85" s="25">
        <v>1</v>
      </c>
    </row>
    <row r="86" spans="11:15" x14ac:dyDescent="0.25">
      <c r="K86" t="s">
        <v>278</v>
      </c>
      <c r="L86" t="s">
        <v>279</v>
      </c>
      <c r="M86" t="s">
        <v>280</v>
      </c>
      <c r="N86" t="s">
        <v>281</v>
      </c>
      <c r="O86" s="25">
        <v>1</v>
      </c>
    </row>
    <row r="87" spans="11:15" x14ac:dyDescent="0.25">
      <c r="K87" t="s">
        <v>208</v>
      </c>
      <c r="L87" t="s">
        <v>204</v>
      </c>
      <c r="M87" t="s">
        <v>207</v>
      </c>
      <c r="N87" t="s">
        <v>206</v>
      </c>
      <c r="O87" s="25">
        <v>1</v>
      </c>
    </row>
    <row r="88" spans="11:15" x14ac:dyDescent="0.25">
      <c r="K88" t="s">
        <v>3</v>
      </c>
      <c r="L88" t="s">
        <v>2</v>
      </c>
      <c r="M88" t="s">
        <v>1</v>
      </c>
      <c r="N88" t="s">
        <v>0</v>
      </c>
      <c r="O88" s="25">
        <v>1</v>
      </c>
    </row>
    <row r="89" spans="11:15" x14ac:dyDescent="0.25">
      <c r="K89" t="s">
        <v>281</v>
      </c>
      <c r="L89" t="s">
        <v>281</v>
      </c>
      <c r="M89" t="s">
        <v>281</v>
      </c>
      <c r="N89" t="s">
        <v>281</v>
      </c>
      <c r="O89" s="25"/>
    </row>
  </sheetData>
  <mergeCells count="1">
    <mergeCell ref="L4:M4"/>
  </mergeCells>
  <pageMargins left="0.7" right="0.7" top="0.78740157499999996" bottom="0.78740157499999996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C28-8976-40CF-8945-CD186D9B54A7}">
  <sheetPr codeName="List2"/>
  <dimension ref="A1:C7"/>
  <sheetViews>
    <sheetView workbookViewId="0">
      <selection activeCell="C28" sqref="C28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8.28515625" bestFit="1" customWidth="1"/>
  </cols>
  <sheetData>
    <row r="1" spans="1:3" x14ac:dyDescent="0.25">
      <c r="A1" s="7" t="str">
        <f>faktury!K4</f>
        <v>Číslo řádku</v>
      </c>
      <c r="B1" s="20" t="str">
        <f>faktury!L4</f>
        <v>Příklad č.1</v>
      </c>
      <c r="C1" s="20"/>
    </row>
    <row r="2" spans="1:3" x14ac:dyDescent="0.25">
      <c r="A2" s="5">
        <f>faktury!K5</f>
        <v>1</v>
      </c>
      <c r="B2" s="13" t="str">
        <f>faktury!L5</f>
        <v>Zadej rodné číslo:</v>
      </c>
      <c r="C2" s="23">
        <v>8060165993</v>
      </c>
    </row>
    <row r="3" spans="1:3" x14ac:dyDescent="0.25">
      <c r="A3" s="5">
        <f>faktury!K6</f>
        <v>2</v>
      </c>
      <c r="B3" s="2" t="str">
        <f>faktury!L6</f>
        <v>Příjmení</v>
      </c>
      <c r="C3" s="5" t="str">
        <f>IFERROR(VLOOKUP($C$2,faktury!$B$1:$I$79,List1!A3,FALSE),"nenalezeno")</f>
        <v>Nejedlá</v>
      </c>
    </row>
    <row r="4" spans="1:3" x14ac:dyDescent="0.25">
      <c r="A4" s="5">
        <f>faktury!K7</f>
        <v>3</v>
      </c>
      <c r="B4" s="2" t="str">
        <f>faktury!L7</f>
        <v>Jméno</v>
      </c>
      <c r="C4" s="5" t="str">
        <f>IFERROR(VLOOKUP($C$2,faktury!$B$1:$I$79,List1!A4,FALSE),"nenalezeno")</f>
        <v>Dana</v>
      </c>
    </row>
    <row r="5" spans="1:3" x14ac:dyDescent="0.25">
      <c r="A5" s="5">
        <f>faktury!K8</f>
        <v>4</v>
      </c>
      <c r="B5" s="2" t="str">
        <f>faktury!L8</f>
        <v>Město</v>
      </c>
      <c r="C5" s="5" t="str">
        <f>IFERROR(VLOOKUP($C$2,faktury!$B$1:$I$79,List1!A5,FALSE),"nenalezeno")</f>
        <v>Třebíč</v>
      </c>
    </row>
    <row r="6" spans="1:3" x14ac:dyDescent="0.25">
      <c r="A6" s="5">
        <f>faktury!K9</f>
        <v>5</v>
      </c>
      <c r="B6" s="2" t="str">
        <f>faktury!L9</f>
        <v>Ulice</v>
      </c>
      <c r="C6" s="5" t="str">
        <f>IFERROR(VLOOKUP($C$2,faktury!$B$1:$I$79,List1!A6,FALSE),"nenalezeno")</f>
        <v>Potůčková 31</v>
      </c>
    </row>
    <row r="7" spans="1:3" x14ac:dyDescent="0.25">
      <c r="A7" s="5">
        <f>faktury!K10</f>
        <v>6</v>
      </c>
      <c r="B7" s="2" t="str">
        <f>faktury!L10</f>
        <v>Telefon</v>
      </c>
      <c r="C7" s="5">
        <f>IFERROR(VLOOKUP($C$2,faktury!$B$1:$I$79,List1!A7,FALSE),"nenalezeno")</f>
        <v>776830576</v>
      </c>
    </row>
  </sheetData>
  <mergeCells count="1">
    <mergeCell ref="B1:C1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E99134-3F44-46F4-A42E-837D906D6123}">
          <x14:formula1>
            <xm:f>faktury!$B$2:$B$76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3"/>
  <dimension ref="A1:O53"/>
  <sheetViews>
    <sheetView tabSelected="1" workbookViewId="0">
      <selection activeCell="G24" sqref="G2:G24"/>
    </sheetView>
  </sheetViews>
  <sheetFormatPr defaultColWidth="19" defaultRowHeight="15" x14ac:dyDescent="0.25"/>
  <cols>
    <col min="1" max="1" width="12.28515625" bestFit="1" customWidth="1"/>
    <col min="2" max="2" width="9.7109375" bestFit="1" customWidth="1"/>
    <col min="3" max="3" width="16.28515625" bestFit="1" customWidth="1"/>
    <col min="4" max="4" width="12.28515625" customWidth="1"/>
    <col min="5" max="5" width="17.5703125" bestFit="1" customWidth="1"/>
    <col min="6" max="6" width="18.5703125" bestFit="1" customWidth="1"/>
    <col min="7" max="8" width="19.140625" customWidth="1"/>
    <col min="10" max="10" width="14.7109375" bestFit="1" customWidth="1"/>
    <col min="11" max="11" width="7.85546875" bestFit="1" customWidth="1"/>
  </cols>
  <sheetData>
    <row r="1" spans="1:15" x14ac:dyDescent="0.25">
      <c r="A1" s="12" t="s">
        <v>250</v>
      </c>
      <c r="B1" s="12" t="s">
        <v>245</v>
      </c>
      <c r="C1" s="17" t="s">
        <v>240</v>
      </c>
      <c r="D1" s="17" t="s">
        <v>235</v>
      </c>
      <c r="E1" s="8" t="s">
        <v>266</v>
      </c>
      <c r="F1" s="18" t="s">
        <v>271</v>
      </c>
      <c r="I1" s="16" t="s">
        <v>272</v>
      </c>
      <c r="J1" s="14"/>
      <c r="K1" s="14"/>
      <c r="L1" s="14"/>
      <c r="M1" s="14"/>
      <c r="N1" s="14"/>
      <c r="O1" s="14"/>
    </row>
    <row r="2" spans="1:15" x14ac:dyDescent="0.25">
      <c r="A2" s="10" t="s">
        <v>150</v>
      </c>
      <c r="B2" s="10" t="s">
        <v>149</v>
      </c>
      <c r="C2" s="26" t="str">
        <f>_xlfn.XLOOKUP(_xlfn.CONCAT($B2,$A2),faktury!$I$2:$I$79,faktury!E$2:E$79,"NENALEZENO",0,1)</f>
        <v>Uherské Hradiště</v>
      </c>
      <c r="D2" s="26" t="str">
        <f>_xlfn.XLOOKUP(_xlfn.CONCAT($B2,$A2),faktury!$I$2:$I$79,faktury!F$2:F$79,"NENALEZENO",0,1)</f>
        <v>Modrá 18</v>
      </c>
      <c r="E2">
        <v>85</v>
      </c>
      <c r="F2">
        <f>IF(E2&gt;=$I$6,$J$6,IF(E2&gt;=$I$7,$J$7,IF(E2&gt;=$I$8,$J$8,IF(E2&gt;=$I$9,$J$9,$J$10))))</f>
        <v>2</v>
      </c>
      <c r="G2">
        <f>_xlfn.XLOOKUP(E2,$I$6:$I$10,$J$6:$J$10,"XXX",-1,1)</f>
        <v>2</v>
      </c>
    </row>
    <row r="3" spans="1:15" x14ac:dyDescent="0.25">
      <c r="A3" s="10" t="s">
        <v>58</v>
      </c>
      <c r="B3" s="10" t="s">
        <v>57</v>
      </c>
      <c r="C3" s="26" t="str">
        <f>_xlfn.XLOOKUP(_xlfn.CONCAT($B3,$A3),faktury!$I$2:$I$79,faktury!E$2:E$79,"NENALEZENO",0,1)</f>
        <v>Lieberec 10</v>
      </c>
      <c r="D3" s="26" t="str">
        <f>_xlfn.XLOOKUP(_xlfn.CONCAT($B3,$A3),faktury!$I$2:$I$79,faktury!F$2:F$79,"NENALEZENO",0,1)</f>
        <v>Křižanská 4</v>
      </c>
      <c r="E3">
        <v>71</v>
      </c>
      <c r="F3">
        <f>IF(E3&gt;=$I$6,$J$6,IF(E3&gt;=$I$7,$J$7,IF(E3&gt;=$I$8,$J$8,IF(E3&gt;=$I$9,$J$9,$J$10))))</f>
        <v>3</v>
      </c>
      <c r="G3">
        <f t="shared" ref="G3:G24" si="0">_xlfn.XLOOKUP(E3,$I$6:$I$10,$J$6:$J$10,"XXX",-1,1)</f>
        <v>3</v>
      </c>
    </row>
    <row r="4" spans="1:15" x14ac:dyDescent="0.25">
      <c r="A4" s="10" t="s">
        <v>146</v>
      </c>
      <c r="B4" s="10" t="s">
        <v>145</v>
      </c>
      <c r="C4" s="26" t="str">
        <f>_xlfn.XLOOKUP(_xlfn.CONCAT($B4,$A4),faktury!$I$2:$I$79,faktury!E$2:E$79,"NENALEZENO",0,1)</f>
        <v>Sokolov</v>
      </c>
      <c r="D4" s="26" t="str">
        <f>_xlfn.XLOOKUP(_xlfn.CONCAT($B4,$A4),faktury!$I$2:$I$79,faktury!F$2:F$79,"NENALEZENO",0,1)</f>
        <v>Novina 350</v>
      </c>
      <c r="E4">
        <v>46</v>
      </c>
      <c r="F4">
        <f>IF(E4&gt;=$I$6,$J$6,IF(E4&gt;=$I$7,$J$7,IF(E4&gt;=$I$8,$J$8,IF(E4&gt;=$I$9,$J$9,$J$10))))</f>
        <v>4</v>
      </c>
      <c r="G4">
        <f t="shared" si="0"/>
        <v>4</v>
      </c>
      <c r="I4" s="21"/>
      <c r="J4" s="22"/>
    </row>
    <row r="5" spans="1:15" x14ac:dyDescent="0.25">
      <c r="A5" s="10" t="s">
        <v>110</v>
      </c>
      <c r="B5" s="10" t="s">
        <v>109</v>
      </c>
      <c r="C5" s="26" t="str">
        <f>_xlfn.XLOOKUP(_xlfn.CONCAT($B5,$A5),faktury!$I$2:$I$79,faktury!E$2:E$79,"NENALEZENO",0,1)</f>
        <v>Semily</v>
      </c>
      <c r="D5" s="26" t="str">
        <f>_xlfn.XLOOKUP(_xlfn.CONCAT($B5,$A5),faktury!$I$2:$I$79,faktury!F$2:F$79,"NENALEZENO",0,1)</f>
        <v>Spálov 8</v>
      </c>
      <c r="E5">
        <v>94</v>
      </c>
      <c r="F5">
        <f>IF(E5&gt;=$I$6,$J$6,IF(E5&gt;=$I$7,$J$7,IF(E5&gt;=$I$8,$J$8,IF(E5&gt;=$I$9,$J$9,$J$10))))</f>
        <v>1</v>
      </c>
      <c r="G5">
        <f t="shared" si="0"/>
        <v>1</v>
      </c>
      <c r="I5" s="3" t="s">
        <v>265</v>
      </c>
      <c r="J5" s="3" t="s">
        <v>264</v>
      </c>
    </row>
    <row r="6" spans="1:15" x14ac:dyDescent="0.25">
      <c r="A6" s="10" t="s">
        <v>76</v>
      </c>
      <c r="B6" s="10" t="s">
        <v>75</v>
      </c>
      <c r="C6" s="26" t="str">
        <f>_xlfn.XLOOKUP(_xlfn.CONCAT($B6,$A6),faktury!$I$2:$I$79,faktury!E$2:E$79,"NENALEZENO",0,1)</f>
        <v>Semily</v>
      </c>
      <c r="D6" s="26" t="str">
        <f>_xlfn.XLOOKUP(_xlfn.CONCAT($B6,$A6),faktury!$I$2:$I$79,faktury!F$2:F$79,"NENALEZENO",0,1)</f>
        <v>Bludov 24</v>
      </c>
      <c r="E6">
        <v>74</v>
      </c>
      <c r="F6">
        <f>IF(E6&gt;=$I$6,$J$6,IF(E6&gt;=$I$7,$J$7,IF(E6&gt;=$I$8,$J$8,IF(E6&gt;=$I$9,$J$9,$J$10))))</f>
        <v>3</v>
      </c>
      <c r="G6">
        <f t="shared" si="0"/>
        <v>3</v>
      </c>
      <c r="I6" s="3">
        <v>90</v>
      </c>
      <c r="J6" s="11">
        <v>1</v>
      </c>
      <c r="L6" s="3">
        <v>90</v>
      </c>
      <c r="M6" s="11">
        <v>1</v>
      </c>
    </row>
    <row r="7" spans="1:15" x14ac:dyDescent="0.25">
      <c r="A7" s="10" t="s">
        <v>208</v>
      </c>
      <c r="B7" s="10" t="s">
        <v>204</v>
      </c>
      <c r="C7" s="26" t="str">
        <f>_xlfn.XLOOKUP(_xlfn.CONCAT($B7,$A7),faktury!$I$2:$I$79,faktury!E$2:E$79,"NENALEZENO",0,1)</f>
        <v>Praha Hostivice</v>
      </c>
      <c r="D7" s="26" t="str">
        <f>_xlfn.XLOOKUP(_xlfn.CONCAT($B7,$A7),faktury!$I$2:$I$79,faktury!F$2:F$79,"NENALEZENO",0,1)</f>
        <v>Chýně 18</v>
      </c>
      <c r="E7">
        <v>72</v>
      </c>
      <c r="F7">
        <f>IF(E7&gt;=$I$6,$J$6,IF(E7&gt;=$I$7,$J$7,IF(E7&gt;=$I$8,$J$8,IF(E7&gt;=$I$9,$J$9,$J$10))))</f>
        <v>3</v>
      </c>
      <c r="G7">
        <f t="shared" si="0"/>
        <v>3</v>
      </c>
      <c r="I7" s="3">
        <v>75</v>
      </c>
      <c r="J7" s="11">
        <v>2</v>
      </c>
      <c r="L7" s="3">
        <v>75</v>
      </c>
      <c r="M7" s="11">
        <v>2</v>
      </c>
    </row>
    <row r="8" spans="1:15" x14ac:dyDescent="0.25">
      <c r="A8" s="10" t="s">
        <v>142</v>
      </c>
      <c r="B8" s="10" t="s">
        <v>138</v>
      </c>
      <c r="C8" s="26" t="str">
        <f>_xlfn.XLOOKUP(_xlfn.CONCAT($B8,$A8),faktury!$I$2:$I$79,faktury!E$2:E$79,"NENALEZENO",0,1)</f>
        <v>Písek</v>
      </c>
      <c r="D8" s="26" t="str">
        <f>_xlfn.XLOOKUP(_xlfn.CONCAT($B8,$A8),faktury!$I$2:$I$79,faktury!F$2:F$79,"NENALEZENO",0,1)</f>
        <v>Svornosti 15</v>
      </c>
      <c r="E8">
        <v>84</v>
      </c>
      <c r="F8">
        <f>IF(E8&gt;=$I$6,$J$6,IF(E8&gt;=$I$7,$J$7,IF(E8&gt;=$I$8,$J$8,IF(E8&gt;=$I$9,$J$9,$J$10))))</f>
        <v>2</v>
      </c>
      <c r="G8">
        <f t="shared" si="0"/>
        <v>2</v>
      </c>
      <c r="H8" s="9"/>
      <c r="I8" s="3">
        <v>60</v>
      </c>
      <c r="J8" s="11">
        <v>3</v>
      </c>
      <c r="L8" s="3">
        <v>60</v>
      </c>
      <c r="M8" s="11">
        <v>3</v>
      </c>
    </row>
    <row r="9" spans="1:15" x14ac:dyDescent="0.25">
      <c r="A9" s="10" t="s">
        <v>154</v>
      </c>
      <c r="B9" s="10" t="s">
        <v>153</v>
      </c>
      <c r="C9" s="26" t="str">
        <f>_xlfn.XLOOKUP(_xlfn.CONCAT($B9,$A9),faktury!$I$2:$I$79,faktury!E$2:E$79,"NENALEZENO",0,1)</f>
        <v>Jablunkov</v>
      </c>
      <c r="D9" s="26" t="str">
        <f>_xlfn.XLOOKUP(_xlfn.CONCAT($B9,$A9),faktury!$I$2:$I$79,faktury!F$2:F$79,"NENALEZENO",0,1)</f>
        <v>Nám TGM 35</v>
      </c>
      <c r="E9">
        <v>81</v>
      </c>
      <c r="F9">
        <f>IF(E9&gt;=$I$6,$J$6,IF(E9&gt;=$I$7,$J$7,IF(E9&gt;=$I$8,$J$8,IF(E9&gt;=$I$9,$J$9,$J$10))))</f>
        <v>2</v>
      </c>
      <c r="G9">
        <f t="shared" si="0"/>
        <v>2</v>
      </c>
      <c r="I9" s="3">
        <v>50</v>
      </c>
      <c r="J9" s="11" t="s">
        <v>263</v>
      </c>
      <c r="L9" s="3">
        <v>50</v>
      </c>
      <c r="M9" s="11" t="s">
        <v>263</v>
      </c>
    </row>
    <row r="10" spans="1:15" ht="30" x14ac:dyDescent="0.25">
      <c r="A10" s="10" t="s">
        <v>85</v>
      </c>
      <c r="B10" s="10" t="s">
        <v>84</v>
      </c>
      <c r="C10" s="26" t="str">
        <f>_xlfn.XLOOKUP(_xlfn.CONCAT($B10,$A10),faktury!$I$2:$I$79,faktury!E$2:E$79,"NENALEZENO",0,1)</f>
        <v>Ostrava Hrabůvka</v>
      </c>
      <c r="D10" s="26" t="str">
        <f>_xlfn.XLOOKUP(_xlfn.CONCAT($B10,$A10),faktury!$I$2:$I$79,faktury!F$2:F$79,"NENALEZENO",0,1)</f>
        <v>Ostravská 5</v>
      </c>
      <c r="E10">
        <v>84</v>
      </c>
      <c r="F10">
        <f>IF(E10&gt;=$I$6,$J$6,IF(E10&gt;=$I$7,$J$7,IF(E10&gt;=$I$8,$J$8,IF(E10&gt;=$I$9,$J$9,$J$10))))</f>
        <v>2</v>
      </c>
      <c r="G10">
        <f t="shared" si="0"/>
        <v>2</v>
      </c>
      <c r="I10" s="3">
        <v>0</v>
      </c>
      <c r="J10" s="11">
        <v>4</v>
      </c>
      <c r="L10" s="3">
        <v>0</v>
      </c>
      <c r="M10" s="11">
        <v>4</v>
      </c>
    </row>
    <row r="11" spans="1:15" x14ac:dyDescent="0.25">
      <c r="A11" s="10" t="s">
        <v>249</v>
      </c>
      <c r="B11" s="10" t="s">
        <v>248</v>
      </c>
      <c r="C11" s="26" t="str">
        <f>_xlfn.XLOOKUP(_xlfn.CONCAT($B11,$A11),faktury!$I$2:$I$79,faktury!E$2:E$79,"NENALEZENO",0,1)</f>
        <v>Ostrava 15</v>
      </c>
      <c r="D11" s="26" t="str">
        <f>_xlfn.XLOOKUP(_xlfn.CONCAT($B11,$A11),faktury!$I$2:$I$79,faktury!F$2:F$79,"NENALEZENO",0,1)</f>
        <v>Buková 8</v>
      </c>
      <c r="E11">
        <v>72</v>
      </c>
      <c r="F11">
        <f>IF(E11&gt;=$I$6,$J$6,IF(E11&gt;=$I$7,$J$7,IF(E11&gt;=$I$8,$J$8,IF(E11&gt;=$I$9,$J$9,$J$10))))</f>
        <v>3</v>
      </c>
      <c r="G11">
        <f t="shared" si="0"/>
        <v>3</v>
      </c>
    </row>
    <row r="12" spans="1:15" ht="30" x14ac:dyDescent="0.25">
      <c r="A12" s="10" t="s">
        <v>183</v>
      </c>
      <c r="B12" s="10" t="s">
        <v>182</v>
      </c>
      <c r="C12" s="26" t="str">
        <f>_xlfn.XLOOKUP(_xlfn.CONCAT($B12,$A12),faktury!$I$2:$I$79,faktury!E$2:E$79,"NENALEZENO",0,1)</f>
        <v>České Budějovice</v>
      </c>
      <c r="D12" s="26" t="str">
        <f>_xlfn.XLOOKUP(_xlfn.CONCAT($B12,$A12),faktury!$I$2:$I$79,faktury!F$2:F$79,"NENALEZENO",0,1)</f>
        <v>Nám. Svobody 54</v>
      </c>
      <c r="E12">
        <v>79</v>
      </c>
      <c r="F12">
        <f>IF(E12&gt;=$I$6,$J$6,IF(E12&gt;=$I$7,$J$7,IF(E12&gt;=$I$8,$J$8,IF(E12&gt;=$I$9,$J$9,$J$10))))</f>
        <v>2</v>
      </c>
      <c r="G12">
        <f t="shared" si="0"/>
        <v>2</v>
      </c>
    </row>
    <row r="13" spans="1:15" ht="30" x14ac:dyDescent="0.25">
      <c r="A13" s="10" t="s">
        <v>88</v>
      </c>
      <c r="B13" s="10" t="s">
        <v>87</v>
      </c>
      <c r="C13" s="26" t="str">
        <f>_xlfn.XLOOKUP(_xlfn.CONCAT($B13,$A13),faktury!$I$2:$I$79,faktury!E$2:E$79,"NENALEZENO",0,1)</f>
        <v>Karlovy Vary</v>
      </c>
      <c r="D13" s="26" t="str">
        <f>_xlfn.XLOOKUP(_xlfn.CONCAT($B13,$A13),faktury!$I$2:$I$79,faktury!F$2:F$79,"NENALEZENO",0,1)</f>
        <v>Štefánikova 15</v>
      </c>
      <c r="E13">
        <v>77</v>
      </c>
      <c r="F13">
        <f>IF(E13&gt;=$I$6,$J$6,IF(E13&gt;=$I$7,$J$7,IF(E13&gt;=$I$8,$J$8,IF(E13&gt;=$I$9,$J$9,$J$10))))</f>
        <v>2</v>
      </c>
      <c r="G13">
        <f t="shared" si="0"/>
        <v>2</v>
      </c>
      <c r="I13" s="16" t="s">
        <v>268</v>
      </c>
      <c r="J13" s="16"/>
      <c r="K13" s="16"/>
      <c r="L13" s="16"/>
      <c r="M13" s="16"/>
      <c r="N13" s="16"/>
      <c r="O13" s="16"/>
    </row>
    <row r="14" spans="1:15" x14ac:dyDescent="0.25">
      <c r="A14" s="10" t="s">
        <v>92</v>
      </c>
      <c r="B14" s="10" t="s">
        <v>91</v>
      </c>
      <c r="C14" s="26" t="str">
        <f>_xlfn.XLOOKUP(_xlfn.CONCAT($B14,$A14),faktury!$I$2:$I$79,faktury!E$2:E$79,"NENALEZENO",0,1)</f>
        <v>Aš</v>
      </c>
      <c r="D14" s="26" t="str">
        <f>_xlfn.XLOOKUP(_xlfn.CONCAT($B14,$A14),faktury!$I$2:$I$79,faktury!F$2:F$79,"NENALEZENO",0,1)</f>
        <v>Bučina 13</v>
      </c>
      <c r="E14">
        <v>54</v>
      </c>
      <c r="F14" t="str">
        <f>IF(E14&gt;=$I$6,$J$6,IF(E14&gt;=$I$7,$J$7,IF(E14&gt;=$I$8,$J$8,IF(E14&gt;=$I$9,$J$9,$J$10))))</f>
        <v>4+</v>
      </c>
      <c r="G14" t="str">
        <f t="shared" si="0"/>
        <v>4+</v>
      </c>
      <c r="I14" s="16" t="s">
        <v>274</v>
      </c>
      <c r="J14" s="16"/>
      <c r="K14" s="16"/>
      <c r="L14" s="16"/>
      <c r="M14" s="16"/>
    </row>
    <row r="15" spans="1:15" x14ac:dyDescent="0.25">
      <c r="A15" s="10" t="s">
        <v>33</v>
      </c>
      <c r="B15" s="10" t="s">
        <v>29</v>
      </c>
      <c r="C15" s="26" t="str">
        <f>_xlfn.XLOOKUP(_xlfn.CONCAT($B15,$A15),faktury!$I$2:$I$79,faktury!E$2:E$79,"NENALEZENO",0,1)</f>
        <v>Karviná</v>
      </c>
      <c r="D15" s="26" t="str">
        <f>_xlfn.XLOOKUP(_xlfn.CONCAT($B15,$A15),faktury!$I$2:$I$79,faktury!F$2:F$79,"NENALEZENO",0,1)</f>
        <v>Zelená 3</v>
      </c>
      <c r="E15">
        <v>49</v>
      </c>
      <c r="F15">
        <f>IF(E15&gt;=$I$6,$J$6,IF(E15&gt;=$I$7,$J$7,IF(E15&gt;=$I$8,$J$8,IF(E15&gt;=$I$9,$J$9,$J$10))))</f>
        <v>4</v>
      </c>
      <c r="G15">
        <f t="shared" si="0"/>
        <v>4</v>
      </c>
      <c r="J15" t="s">
        <v>276</v>
      </c>
    </row>
    <row r="16" spans="1:15" ht="30" x14ac:dyDescent="0.25">
      <c r="A16" s="10" t="s">
        <v>234</v>
      </c>
      <c r="B16" s="10" t="s">
        <v>233</v>
      </c>
      <c r="C16" s="26" t="str">
        <f>_xlfn.XLOOKUP(_xlfn.CONCAT($B16,$A16),faktury!$I$2:$I$79,faktury!E$2:E$79,"NENALEZENO",0,1)</f>
        <v>Třebíč</v>
      </c>
      <c r="D16" s="26" t="str">
        <f>_xlfn.XLOOKUP(_xlfn.CONCAT($B16,$A16),faktury!$I$2:$I$79,faktury!F$2:F$79,"NENALEZENO",0,1)</f>
        <v>Potůčková 31</v>
      </c>
      <c r="E16">
        <v>67</v>
      </c>
      <c r="F16">
        <f>IF(E16&gt;=$I$6,$J$6,IF(E16&gt;=$I$7,$J$7,IF(E16&gt;=$I$8,$J$8,IF(E16&gt;=$I$9,$J$9,$J$10))))</f>
        <v>3</v>
      </c>
      <c r="G16">
        <f t="shared" si="0"/>
        <v>3</v>
      </c>
      <c r="I16" s="4" t="s">
        <v>108</v>
      </c>
      <c r="J16" s="5" t="str" cm="1">
        <f t="array" ref="J16:K16">_xlfn.XLOOKUP(I16,faktury!$F$2:$F$79,faktury!$C$2:$D$79,,,1)</f>
        <v>Červenka</v>
      </c>
      <c r="K16" t="str">
        <v>Oldřich</v>
      </c>
      <c r="M16" cm="1">
        <f t="array" ref="M16:O16">_xlfn.XLOOKUP(I16,faktury!$F$2:$F$79,faktury!$B$2:$D$79,,0,1)</f>
        <v>6512302247</v>
      </c>
      <c r="N16" t="str">
        <v>Červenka</v>
      </c>
      <c r="O16" t="str">
        <v>Oldřich</v>
      </c>
    </row>
    <row r="17" spans="1:13" x14ac:dyDescent="0.25">
      <c r="A17" s="10" t="s">
        <v>18</v>
      </c>
      <c r="B17" s="10" t="s">
        <v>17</v>
      </c>
      <c r="C17" s="26" t="str">
        <f>_xlfn.XLOOKUP(_xlfn.CONCAT($B17,$A17),faktury!$I$2:$I$79,faktury!E$2:E$79,"NENALEZENO",0,1)</f>
        <v>Olomouc</v>
      </c>
      <c r="D17" s="26" t="str">
        <f>_xlfn.XLOOKUP(_xlfn.CONCAT($B17,$A17),faktury!$I$2:$I$79,faktury!F$2:F$79,"NENALEZENO",0,1)</f>
        <v>Trávník 33</v>
      </c>
      <c r="E17">
        <v>65</v>
      </c>
      <c r="F17">
        <f>IF(E17&gt;=$I$6,$J$6,IF(E17&gt;=$I$7,$J$7,IF(E17&gt;=$I$8,$J$8,IF(E17&gt;=$I$9,$J$9,$J$10))))</f>
        <v>3</v>
      </c>
      <c r="G17">
        <f t="shared" si="0"/>
        <v>3</v>
      </c>
      <c r="I17" s="4" t="s">
        <v>270</v>
      </c>
      <c r="J17" s="5" t="str" cm="1">
        <f t="array" ref="J17:K17">_xlfn.XLOOKUP(MAX(E2:E24),E2:E24,A2:B24,,0,1)</f>
        <v>Puk</v>
      </c>
      <c r="K17" t="str">
        <v>Cyril</v>
      </c>
    </row>
    <row r="18" spans="1:13" x14ac:dyDescent="0.25">
      <c r="A18" s="10" t="s">
        <v>53</v>
      </c>
      <c r="B18" s="10" t="s">
        <v>52</v>
      </c>
      <c r="C18" s="26" t="str">
        <f>_xlfn.XLOOKUP(_xlfn.CONCAT($B18,$A18),faktury!$I$2:$I$79,faktury!E$2:E$79,"NENALEZENO",0,1)</f>
        <v>Beroun</v>
      </c>
      <c r="D18" s="26" t="str">
        <f>_xlfn.XLOOKUP(_xlfn.CONCAT($B18,$A18),faktury!$I$2:$I$79,faktury!F$2:F$79,"NENALEZENO",0,1)</f>
        <v>Pražská 12</v>
      </c>
      <c r="E18">
        <v>59</v>
      </c>
      <c r="F18" t="str">
        <f>IF(E18&gt;=$I$6,$J$6,IF(E18&gt;=$I$7,$J$7,IF(E18&gt;=$I$8,$J$8,IF(E18&gt;=$I$9,$J$9,$J$10))))</f>
        <v>4+</v>
      </c>
      <c r="G18" t="str">
        <f t="shared" si="0"/>
        <v>4+</v>
      </c>
    </row>
    <row r="19" spans="1:13" ht="30" x14ac:dyDescent="0.25">
      <c r="A19" s="10" t="s">
        <v>239</v>
      </c>
      <c r="B19" s="10" t="s">
        <v>238</v>
      </c>
      <c r="C19" s="26" t="str">
        <f>_xlfn.XLOOKUP(_xlfn.CONCAT($B19,$A19),faktury!$I$2:$I$79,faktury!E$2:E$79,"NENALEZENO",0,1)</f>
        <v>Zdice</v>
      </c>
      <c r="D19" s="26" t="str">
        <f>_xlfn.XLOOKUP(_xlfn.CONCAT($B19,$A19),faktury!$I$2:$I$79,faktury!F$2:F$79,"NENALEZENO",0,1)</f>
        <v>Heyrovského 12</v>
      </c>
      <c r="E19">
        <v>97</v>
      </c>
      <c r="F19">
        <f>IF(E19&gt;=$I$6,$J$6,IF(E19&gt;=$I$7,$J$7,IF(E19&gt;=$I$8,$J$8,IF(E19&gt;=$I$9,$J$9,$J$10))))</f>
        <v>1</v>
      </c>
      <c r="G19">
        <f t="shared" si="0"/>
        <v>1</v>
      </c>
    </row>
    <row r="20" spans="1:13" ht="30" x14ac:dyDescent="0.25">
      <c r="A20" s="10" t="s">
        <v>95</v>
      </c>
      <c r="B20" s="10" t="s">
        <v>94</v>
      </c>
      <c r="C20" s="26" t="str">
        <f>_xlfn.XLOOKUP(_xlfn.CONCAT($B20,$A20),faktury!$I$2:$I$79,faktury!E$2:E$79,"NENALEZENO",0,1)</f>
        <v>Česká Třebová</v>
      </c>
      <c r="D20" s="26" t="str">
        <f>_xlfn.XLOOKUP(_xlfn.CONCAT($B20,$A20),faktury!$I$2:$I$79,faktury!F$2:F$79,"NENALEZENO",0,1)</f>
        <v>Svobodova 41</v>
      </c>
      <c r="E20">
        <v>84</v>
      </c>
      <c r="F20">
        <f>IF(E20&gt;=$I$6,$J$6,IF(E20&gt;=$I$7,$J$7,IF(E20&gt;=$I$8,$J$8,IF(E20&gt;=$I$9,$J$9,$J$10))))</f>
        <v>2</v>
      </c>
      <c r="G20">
        <f t="shared" si="0"/>
        <v>2</v>
      </c>
    </row>
    <row r="21" spans="1:13" ht="30" x14ac:dyDescent="0.25">
      <c r="A21" s="10" t="s">
        <v>175</v>
      </c>
      <c r="B21" s="10" t="s">
        <v>174</v>
      </c>
      <c r="C21" s="26" t="str">
        <f>_xlfn.XLOOKUP(_xlfn.CONCAT($B21,$A21),faktury!$I$2:$I$79,faktury!E$2:E$79,"NENALEZENO",0,1)</f>
        <v>Karviná Nové Město</v>
      </c>
      <c r="D21" s="26" t="str">
        <f>_xlfn.XLOOKUP(_xlfn.CONCAT($B21,$A21),faktury!$I$2:$I$79,faktury!F$2:F$79,"NENALEZENO",0,1)</f>
        <v>Želátovská 15</v>
      </c>
      <c r="E21">
        <v>73</v>
      </c>
      <c r="F21">
        <f>IF(E21&gt;=$I$6,$J$6,IF(E21&gt;=$I$7,$J$7,IF(E21&gt;=$I$8,$J$8,IF(E21&gt;=$I$9,$J$9,$J$10))))</f>
        <v>3</v>
      </c>
      <c r="G21">
        <f t="shared" si="0"/>
        <v>3</v>
      </c>
    </row>
    <row r="22" spans="1:13" x14ac:dyDescent="0.25">
      <c r="A22" s="10" t="s">
        <v>164</v>
      </c>
      <c r="B22" s="10" t="s">
        <v>163</v>
      </c>
      <c r="C22" s="26" t="str">
        <f>_xlfn.XLOOKUP(_xlfn.CONCAT($B22,$A22),faktury!$I$2:$I$79,faktury!E$2:E$79,"NENALEZENO",0,1)</f>
        <v>Golčův Jeníkov</v>
      </c>
      <c r="D22" s="26" t="str">
        <f>_xlfn.XLOOKUP(_xlfn.CONCAT($B22,$A22),faktury!$I$2:$I$79,faktury!F$2:F$79,"NENALEZENO",0,1)</f>
        <v>Haštalská 10</v>
      </c>
      <c r="E22">
        <v>61</v>
      </c>
      <c r="F22">
        <f>IF(E22&gt;=$I$6,$J$6,IF(E22&gt;=$I$7,$J$7,IF(E22&gt;=$I$8,$J$8,IF(E22&gt;=$I$9,$J$9,$J$10))))</f>
        <v>3</v>
      </c>
      <c r="G22">
        <f t="shared" si="0"/>
        <v>3</v>
      </c>
    </row>
    <row r="23" spans="1:13" ht="30" x14ac:dyDescent="0.25">
      <c r="A23" s="10" t="s">
        <v>124</v>
      </c>
      <c r="B23" s="10" t="s">
        <v>123</v>
      </c>
      <c r="C23" s="26" t="str">
        <f>_xlfn.XLOOKUP(_xlfn.CONCAT($B23,$A23),faktury!$I$2:$I$79,faktury!E$2:E$79,"NENALEZENO",0,1)</f>
        <v>Turnov</v>
      </c>
      <c r="D23" s="26" t="str">
        <f>_xlfn.XLOOKUP(_xlfn.CONCAT($B23,$A23),faktury!$I$2:$I$79,faktury!F$2:F$79,"NENALEZENO",0,1)</f>
        <v>Pod Hradem 22</v>
      </c>
      <c r="E23">
        <v>65</v>
      </c>
      <c r="F23">
        <f>IF(E23&gt;=$I$6,$J$6,IF(E23&gt;=$I$7,$J$7,IF(E23&gt;=$I$8,$J$8,IF(E23&gt;=$I$9,$J$9,$J$10))))</f>
        <v>3</v>
      </c>
      <c r="G23">
        <f t="shared" si="0"/>
        <v>3</v>
      </c>
    </row>
    <row r="24" spans="1:13" ht="30" x14ac:dyDescent="0.25">
      <c r="A24" s="10" t="s">
        <v>49</v>
      </c>
      <c r="B24" s="10" t="s">
        <v>48</v>
      </c>
      <c r="C24" s="26" t="str">
        <f>_xlfn.XLOOKUP(_xlfn.CONCAT($B24,$A24),faktury!$I$2:$I$79,faktury!E$2:E$79,"NENALEZENO",0,1)</f>
        <v>Ostrava Mariánské hory</v>
      </c>
      <c r="D24" s="26" t="str">
        <f>_xlfn.XLOOKUP(_xlfn.CONCAT($B24,$A24),faktury!$I$2:$I$79,faktury!F$2:F$79,"NENALEZENO",0,1)</f>
        <v>U Hráze 15</v>
      </c>
      <c r="E24">
        <v>87</v>
      </c>
      <c r="F24">
        <f>IF(E24&gt;=$I$6,$J$6,IF(E24&gt;=$I$7,$J$7,IF(E24&gt;=$I$8,$J$8,IF(E24&gt;=$I$9,$J$9,$J$10))))</f>
        <v>2</v>
      </c>
      <c r="G24">
        <f t="shared" si="0"/>
        <v>2</v>
      </c>
      <c r="I24" s="19" t="s">
        <v>273</v>
      </c>
    </row>
    <row r="25" spans="1:13" x14ac:dyDescent="0.25">
      <c r="F25" s="1"/>
      <c r="I25" s="16" t="s">
        <v>269</v>
      </c>
      <c r="J25" s="16"/>
      <c r="K25" s="16"/>
      <c r="L25" s="16"/>
      <c r="M25" s="16"/>
    </row>
    <row r="30" spans="1:13" x14ac:dyDescent="0.25">
      <c r="A30" s="12" t="s">
        <v>250</v>
      </c>
      <c r="B30" s="12" t="s">
        <v>245</v>
      </c>
      <c r="C30" s="17" t="s">
        <v>240</v>
      </c>
      <c r="D30" s="17" t="s">
        <v>235</v>
      </c>
      <c r="E30" s="8" t="s">
        <v>266</v>
      </c>
      <c r="F30" s="18" t="s">
        <v>271</v>
      </c>
    </row>
    <row r="31" spans="1:13" x14ac:dyDescent="0.25">
      <c r="A31" s="10" t="s">
        <v>150</v>
      </c>
      <c r="B31" s="10" t="s">
        <v>149</v>
      </c>
      <c r="C31" s="26" t="str">
        <f>_xlfn.XLOOKUP(_xlfn.CONCAT($B31,$A31),faktury!$I$2:$I$79,faktury!E$2:E$79,"NENALEZENO",0,1)</f>
        <v>Uherské Hradiště</v>
      </c>
      <c r="D31" s="26" t="str">
        <f>_xlfn.XLOOKUP(_xlfn.CONCAT($B31,$A31),faktury!$I$2:$I$79,faktury!F$2:F$79,"NENALEZENO",0,1)</f>
        <v>Modrá 18</v>
      </c>
      <c r="E31">
        <v>85</v>
      </c>
      <c r="F31">
        <f>IF(E31&gt;=$I$6,$J$6,IF(E31&gt;=$I$7,$J$7,IF(E31&gt;=$I$8,$J$8,IF(E31&gt;=$I$9,$J$9,$J$10))))</f>
        <v>2</v>
      </c>
    </row>
    <row r="32" spans="1:13" x14ac:dyDescent="0.25">
      <c r="A32" s="10" t="s">
        <v>58</v>
      </c>
      <c r="B32" s="10" t="s">
        <v>57</v>
      </c>
      <c r="C32" s="26" t="str">
        <f>_xlfn.XLOOKUP(_xlfn.CONCAT($B32,$A32),faktury!$I$2:$I$79,faktury!E$2:E$79,"NENALEZENO",0,1)</f>
        <v>Lieberec 10</v>
      </c>
      <c r="D32" s="26" t="str">
        <f>_xlfn.XLOOKUP(_xlfn.CONCAT($B32,$A32),faktury!$I$2:$I$79,faktury!F$2:F$79,"NENALEZENO",0,1)</f>
        <v>Křižanská 4</v>
      </c>
      <c r="E32">
        <v>71</v>
      </c>
      <c r="F32">
        <f>IF(E32&gt;=$I$6,$J$6,IF(E32&gt;=$I$7,$J$7,IF(E32&gt;=$I$8,$J$8,IF(E32&gt;=$I$9,$J$9,$J$10))))</f>
        <v>3</v>
      </c>
    </row>
    <row r="33" spans="1:6" x14ac:dyDescent="0.25">
      <c r="A33" s="10" t="s">
        <v>146</v>
      </c>
      <c r="B33" s="10" t="s">
        <v>145</v>
      </c>
      <c r="C33" s="26" t="str">
        <f>_xlfn.XLOOKUP(_xlfn.CONCAT($B33,$A33),faktury!$I$2:$I$79,faktury!E$2:E$79,"NENALEZENO",0,1)</f>
        <v>Sokolov</v>
      </c>
      <c r="D33" s="26" t="str">
        <f>_xlfn.XLOOKUP(_xlfn.CONCAT($B33,$A33),faktury!$I$2:$I$79,faktury!F$2:F$79,"NENALEZENO",0,1)</f>
        <v>Novina 350</v>
      </c>
      <c r="E33">
        <v>46</v>
      </c>
      <c r="F33">
        <f>IF(E33&gt;=$I$6,$J$6,IF(E33&gt;=$I$7,$J$7,IF(E33&gt;=$I$8,$J$8,IF(E33&gt;=$I$9,$J$9,$J$10))))</f>
        <v>4</v>
      </c>
    </row>
    <row r="34" spans="1:6" x14ac:dyDescent="0.25">
      <c r="A34" s="10" t="s">
        <v>110</v>
      </c>
      <c r="B34" s="10" t="s">
        <v>109</v>
      </c>
      <c r="C34" s="26" t="str">
        <f>_xlfn.XLOOKUP(_xlfn.CONCAT($B34,$A34),faktury!$I$2:$I$79,faktury!E$2:E$79,"NENALEZENO",0,1)</f>
        <v>Semily</v>
      </c>
      <c r="D34" s="26" t="str">
        <f>_xlfn.XLOOKUP(_xlfn.CONCAT($B34,$A34),faktury!$I$2:$I$79,faktury!F$2:F$79,"NENALEZENO",0,1)</f>
        <v>Spálov 8</v>
      </c>
      <c r="E34">
        <v>94</v>
      </c>
      <c r="F34">
        <f>IF(E34&gt;=$I$6,$J$6,IF(E34&gt;=$I$7,$J$7,IF(E34&gt;=$I$8,$J$8,IF(E34&gt;=$I$9,$J$9,$J$10))))</f>
        <v>1</v>
      </c>
    </row>
    <row r="35" spans="1:6" x14ac:dyDescent="0.25">
      <c r="A35" s="10" t="s">
        <v>76</v>
      </c>
      <c r="B35" s="10" t="s">
        <v>75</v>
      </c>
      <c r="C35" s="26" t="str">
        <f>_xlfn.XLOOKUP(_xlfn.CONCAT($B35,$A35),faktury!$I$2:$I$79,faktury!E$2:E$79,"NENALEZENO",0,1)</f>
        <v>Semily</v>
      </c>
      <c r="D35" s="26" t="str">
        <f>_xlfn.XLOOKUP(_xlfn.CONCAT($B35,$A35),faktury!$I$2:$I$79,faktury!F$2:F$79,"NENALEZENO",0,1)</f>
        <v>Bludov 24</v>
      </c>
      <c r="E35">
        <v>74</v>
      </c>
      <c r="F35">
        <f>IF(E35&gt;=$I$6,$J$6,IF(E35&gt;=$I$7,$J$7,IF(E35&gt;=$I$8,$J$8,IF(E35&gt;=$I$9,$J$9,$J$10))))</f>
        <v>3</v>
      </c>
    </row>
    <row r="36" spans="1:6" x14ac:dyDescent="0.25">
      <c r="A36" s="10" t="s">
        <v>208</v>
      </c>
      <c r="B36" s="10" t="s">
        <v>204</v>
      </c>
      <c r="C36" s="26" t="str">
        <f>_xlfn.XLOOKUP(_xlfn.CONCAT($B36,$A36),faktury!$I$2:$I$79,faktury!E$2:E$79,"NENALEZENO",0,1)</f>
        <v>Praha Hostivice</v>
      </c>
      <c r="D36" s="26" t="str">
        <f>_xlfn.XLOOKUP(_xlfn.CONCAT($B36,$A36),faktury!$I$2:$I$79,faktury!F$2:F$79,"NENALEZENO",0,1)</f>
        <v>Chýně 18</v>
      </c>
      <c r="E36">
        <v>72</v>
      </c>
      <c r="F36">
        <f>IF(E36&gt;=$I$6,$J$6,IF(E36&gt;=$I$7,$J$7,IF(E36&gt;=$I$8,$J$8,IF(E36&gt;=$I$9,$J$9,$J$10))))</f>
        <v>3</v>
      </c>
    </row>
    <row r="37" spans="1:6" x14ac:dyDescent="0.25">
      <c r="A37" s="10" t="s">
        <v>142</v>
      </c>
      <c r="B37" s="10" t="s">
        <v>138</v>
      </c>
      <c r="C37" s="26" t="str">
        <f>_xlfn.XLOOKUP(_xlfn.CONCAT($B37,$A37),faktury!$I$2:$I$79,faktury!E$2:E$79,"NENALEZENO",0,1)</f>
        <v>Písek</v>
      </c>
      <c r="D37" s="26" t="str">
        <f>_xlfn.XLOOKUP(_xlfn.CONCAT($B37,$A37),faktury!$I$2:$I$79,faktury!F$2:F$79,"NENALEZENO",0,1)</f>
        <v>Svornosti 15</v>
      </c>
      <c r="E37">
        <v>84</v>
      </c>
      <c r="F37">
        <f>IF(E37&gt;=$I$6,$J$6,IF(E37&gt;=$I$7,$J$7,IF(E37&gt;=$I$8,$J$8,IF(E37&gt;=$I$9,$J$9,$J$10))))</f>
        <v>2</v>
      </c>
    </row>
    <row r="38" spans="1:6" x14ac:dyDescent="0.25">
      <c r="A38" s="10" t="s">
        <v>154</v>
      </c>
      <c r="B38" s="10" t="s">
        <v>153</v>
      </c>
      <c r="C38" s="26" t="str">
        <f>_xlfn.XLOOKUP(_xlfn.CONCAT($B38,$A38),faktury!$I$2:$I$79,faktury!E$2:E$79,"NENALEZENO",0,1)</f>
        <v>Jablunkov</v>
      </c>
      <c r="D38" s="26" t="str">
        <f>_xlfn.XLOOKUP(_xlfn.CONCAT($B38,$A38),faktury!$I$2:$I$79,faktury!F$2:F$79,"NENALEZENO",0,1)</f>
        <v>Nám TGM 35</v>
      </c>
      <c r="E38">
        <v>81</v>
      </c>
      <c r="F38">
        <f>IF(E38&gt;=$I$6,$J$6,IF(E38&gt;=$I$7,$J$7,IF(E38&gt;=$I$8,$J$8,IF(E38&gt;=$I$9,$J$9,$J$10))))</f>
        <v>2</v>
      </c>
    </row>
    <row r="39" spans="1:6" ht="30" x14ac:dyDescent="0.25">
      <c r="A39" s="10" t="s">
        <v>85</v>
      </c>
      <c r="B39" s="10" t="s">
        <v>84</v>
      </c>
      <c r="C39" s="26" t="str">
        <f>_xlfn.XLOOKUP(_xlfn.CONCAT($B39,$A39),faktury!$I$2:$I$79,faktury!E$2:E$79,"NENALEZENO",0,1)</f>
        <v>Ostrava Hrabůvka</v>
      </c>
      <c r="D39" s="26" t="str">
        <f>_xlfn.XLOOKUP(_xlfn.CONCAT($B39,$A39),faktury!$I$2:$I$79,faktury!F$2:F$79,"NENALEZENO",0,1)</f>
        <v>Ostravská 5</v>
      </c>
      <c r="E39">
        <v>84</v>
      </c>
      <c r="F39">
        <f>IF(E39&gt;=$I$6,$J$6,IF(E39&gt;=$I$7,$J$7,IF(E39&gt;=$I$8,$J$8,IF(E39&gt;=$I$9,$J$9,$J$10))))</f>
        <v>2</v>
      </c>
    </row>
    <row r="40" spans="1:6" x14ac:dyDescent="0.25">
      <c r="A40" s="10" t="s">
        <v>249</v>
      </c>
      <c r="B40" s="10" t="s">
        <v>248</v>
      </c>
      <c r="C40" s="26" t="str">
        <f>_xlfn.XLOOKUP(_xlfn.CONCAT($B40,$A40),faktury!$I$2:$I$79,faktury!E$2:E$79,"NENALEZENO",0,1)</f>
        <v>Ostrava 15</v>
      </c>
      <c r="D40" s="26" t="str">
        <f>_xlfn.XLOOKUP(_xlfn.CONCAT($B40,$A40),faktury!$I$2:$I$79,faktury!F$2:F$79,"NENALEZENO",0,1)</f>
        <v>Buková 8</v>
      </c>
      <c r="E40">
        <v>72</v>
      </c>
      <c r="F40">
        <f>IF(E40&gt;=$I$6,$J$6,IF(E40&gt;=$I$7,$J$7,IF(E40&gt;=$I$8,$J$8,IF(E40&gt;=$I$9,$J$9,$J$10))))</f>
        <v>3</v>
      </c>
    </row>
    <row r="41" spans="1:6" ht="30" x14ac:dyDescent="0.25">
      <c r="A41" s="10" t="s">
        <v>183</v>
      </c>
      <c r="B41" s="10" t="s">
        <v>182</v>
      </c>
      <c r="C41" s="26" t="str">
        <f>_xlfn.XLOOKUP(_xlfn.CONCAT($B41,$A41),faktury!$I$2:$I$79,faktury!E$2:E$79,"NENALEZENO",0,1)</f>
        <v>České Budějovice</v>
      </c>
      <c r="D41" s="26" t="str">
        <f>_xlfn.XLOOKUP(_xlfn.CONCAT($B41,$A41),faktury!$I$2:$I$79,faktury!F$2:F$79,"NENALEZENO",0,1)</f>
        <v>Nám. Svobody 54</v>
      </c>
      <c r="E41">
        <v>79</v>
      </c>
      <c r="F41">
        <f>IF(E41&gt;=$I$6,$J$6,IF(E41&gt;=$I$7,$J$7,IF(E41&gt;=$I$8,$J$8,IF(E41&gt;=$I$9,$J$9,$J$10))))</f>
        <v>2</v>
      </c>
    </row>
    <row r="42" spans="1:6" ht="30" x14ac:dyDescent="0.25">
      <c r="A42" s="10" t="s">
        <v>88</v>
      </c>
      <c r="B42" s="10" t="s">
        <v>87</v>
      </c>
      <c r="C42" s="26" t="str">
        <f>_xlfn.XLOOKUP(_xlfn.CONCAT($B42,$A42),faktury!$I$2:$I$79,faktury!E$2:E$79,"NENALEZENO",0,1)</f>
        <v>Karlovy Vary</v>
      </c>
      <c r="D42" s="26" t="str">
        <f>_xlfn.XLOOKUP(_xlfn.CONCAT($B42,$A42),faktury!$I$2:$I$79,faktury!F$2:F$79,"NENALEZENO",0,1)</f>
        <v>Štefánikova 15</v>
      </c>
      <c r="E42">
        <v>77</v>
      </c>
      <c r="F42">
        <f>IF(E42&gt;=$I$6,$J$6,IF(E42&gt;=$I$7,$J$7,IF(E42&gt;=$I$8,$J$8,IF(E42&gt;=$I$9,$J$9,$J$10))))</f>
        <v>2</v>
      </c>
    </row>
    <row r="43" spans="1:6" x14ac:dyDescent="0.25">
      <c r="A43" s="10" t="s">
        <v>92</v>
      </c>
      <c r="B43" s="10" t="s">
        <v>91</v>
      </c>
      <c r="C43" s="26" t="str">
        <f>_xlfn.XLOOKUP(_xlfn.CONCAT($B43,$A43),faktury!$I$2:$I$79,faktury!E$2:E$79,"NENALEZENO",0,1)</f>
        <v>Aš</v>
      </c>
      <c r="D43" s="26" t="str">
        <f>_xlfn.XLOOKUP(_xlfn.CONCAT($B43,$A43),faktury!$I$2:$I$79,faktury!F$2:F$79,"NENALEZENO",0,1)</f>
        <v>Bučina 13</v>
      </c>
      <c r="E43">
        <v>54</v>
      </c>
      <c r="F43" t="str">
        <f>IF(E43&gt;=$I$6,$J$6,IF(E43&gt;=$I$7,$J$7,IF(E43&gt;=$I$8,$J$8,IF(E43&gt;=$I$9,$J$9,$J$10))))</f>
        <v>4+</v>
      </c>
    </row>
    <row r="44" spans="1:6" x14ac:dyDescent="0.25">
      <c r="A44" s="10" t="s">
        <v>33</v>
      </c>
      <c r="B44" s="10" t="s">
        <v>29</v>
      </c>
      <c r="C44" s="26" t="str">
        <f>_xlfn.XLOOKUP(_xlfn.CONCAT($B44,$A44),faktury!$I$2:$I$79,faktury!E$2:E$79,"NENALEZENO",0,1)</f>
        <v>Karviná</v>
      </c>
      <c r="D44" s="26" t="str">
        <f>_xlfn.XLOOKUP(_xlfn.CONCAT($B44,$A44),faktury!$I$2:$I$79,faktury!F$2:F$79,"NENALEZENO",0,1)</f>
        <v>Zelená 3</v>
      </c>
      <c r="E44">
        <v>49</v>
      </c>
      <c r="F44">
        <f>IF(E44&gt;=$I$6,$J$6,IF(E44&gt;=$I$7,$J$7,IF(E44&gt;=$I$8,$J$8,IF(E44&gt;=$I$9,$J$9,$J$10))))</f>
        <v>4</v>
      </c>
    </row>
    <row r="45" spans="1:6" ht="30" x14ac:dyDescent="0.25">
      <c r="A45" s="10" t="s">
        <v>234</v>
      </c>
      <c r="B45" s="10" t="s">
        <v>233</v>
      </c>
      <c r="C45" s="26" t="str">
        <f>_xlfn.XLOOKUP(_xlfn.CONCAT($B45,$A45),faktury!$I$2:$I$79,faktury!E$2:E$79,"NENALEZENO",0,1)</f>
        <v>Třebíč</v>
      </c>
      <c r="D45" s="26" t="str">
        <f>_xlfn.XLOOKUP(_xlfn.CONCAT($B45,$A45),faktury!$I$2:$I$79,faktury!F$2:F$79,"NENALEZENO",0,1)</f>
        <v>Potůčková 31</v>
      </c>
      <c r="E45">
        <v>67</v>
      </c>
      <c r="F45">
        <f>IF(E45&gt;=$I$6,$J$6,IF(E45&gt;=$I$7,$J$7,IF(E45&gt;=$I$8,$J$8,IF(E45&gt;=$I$9,$J$9,$J$10))))</f>
        <v>3</v>
      </c>
    </row>
    <row r="46" spans="1:6" x14ac:dyDescent="0.25">
      <c r="A46" s="10" t="s">
        <v>18</v>
      </c>
      <c r="B46" s="10" t="s">
        <v>17</v>
      </c>
      <c r="C46" s="26" t="str">
        <f>_xlfn.XLOOKUP(_xlfn.CONCAT($B46,$A46),faktury!$I$2:$I$79,faktury!E$2:E$79,"NENALEZENO",0,1)</f>
        <v>Olomouc</v>
      </c>
      <c r="D46" s="26" t="str">
        <f>_xlfn.XLOOKUP(_xlfn.CONCAT($B46,$A46),faktury!$I$2:$I$79,faktury!F$2:F$79,"NENALEZENO",0,1)</f>
        <v>Trávník 33</v>
      </c>
      <c r="E46">
        <v>65</v>
      </c>
      <c r="F46">
        <f>IF(E46&gt;=$I$6,$J$6,IF(E46&gt;=$I$7,$J$7,IF(E46&gt;=$I$8,$J$8,IF(E46&gt;=$I$9,$J$9,$J$10))))</f>
        <v>3</v>
      </c>
    </row>
    <row r="47" spans="1:6" x14ac:dyDescent="0.25">
      <c r="A47" s="10" t="s">
        <v>53</v>
      </c>
      <c r="B47" s="10" t="s">
        <v>52</v>
      </c>
      <c r="C47" s="26" t="str">
        <f>_xlfn.XLOOKUP(_xlfn.CONCAT($B47,$A47),faktury!$I$2:$I$79,faktury!E$2:E$79,"NENALEZENO",0,1)</f>
        <v>Beroun</v>
      </c>
      <c r="D47" s="26" t="str">
        <f>_xlfn.XLOOKUP(_xlfn.CONCAT($B47,$A47),faktury!$I$2:$I$79,faktury!F$2:F$79,"NENALEZENO",0,1)</f>
        <v>Pražská 12</v>
      </c>
      <c r="E47">
        <v>59</v>
      </c>
      <c r="F47" t="str">
        <f>IF(E47&gt;=$I$6,$J$6,IF(E47&gt;=$I$7,$J$7,IF(E47&gt;=$I$8,$J$8,IF(E47&gt;=$I$9,$J$9,$J$10))))</f>
        <v>4+</v>
      </c>
    </row>
    <row r="48" spans="1:6" ht="30" x14ac:dyDescent="0.25">
      <c r="A48" s="10" t="s">
        <v>239</v>
      </c>
      <c r="B48" s="10" t="s">
        <v>238</v>
      </c>
      <c r="C48" s="26" t="str">
        <f>_xlfn.XLOOKUP(_xlfn.CONCAT($B48,$A48),faktury!$I$2:$I$79,faktury!E$2:E$79,"NENALEZENO",0,1)</f>
        <v>Zdice</v>
      </c>
      <c r="D48" s="26" t="str">
        <f>_xlfn.XLOOKUP(_xlfn.CONCAT($B48,$A48),faktury!$I$2:$I$79,faktury!F$2:F$79,"NENALEZENO",0,1)</f>
        <v>Heyrovského 12</v>
      </c>
      <c r="E48">
        <v>97</v>
      </c>
      <c r="F48">
        <f>IF(E48&gt;=$I$6,$J$6,IF(E48&gt;=$I$7,$J$7,IF(E48&gt;=$I$8,$J$8,IF(E48&gt;=$I$9,$J$9,$J$10))))</f>
        <v>1</v>
      </c>
    </row>
    <row r="49" spans="1:6" ht="30" x14ac:dyDescent="0.25">
      <c r="A49" s="10" t="s">
        <v>95</v>
      </c>
      <c r="B49" s="10" t="s">
        <v>94</v>
      </c>
      <c r="C49" s="26" t="str">
        <f>_xlfn.XLOOKUP(_xlfn.CONCAT($B49,$A49),faktury!$I$2:$I$79,faktury!E$2:E$79,"NENALEZENO",0,1)</f>
        <v>Česká Třebová</v>
      </c>
      <c r="D49" s="26" t="str">
        <f>_xlfn.XLOOKUP(_xlfn.CONCAT($B49,$A49),faktury!$I$2:$I$79,faktury!F$2:F$79,"NENALEZENO",0,1)</f>
        <v>Svobodova 41</v>
      </c>
      <c r="E49">
        <v>84</v>
      </c>
      <c r="F49">
        <f>IF(E49&gt;=$I$6,$J$6,IF(E49&gt;=$I$7,$J$7,IF(E49&gt;=$I$8,$J$8,IF(E49&gt;=$I$9,$J$9,$J$10))))</f>
        <v>2</v>
      </c>
    </row>
    <row r="50" spans="1:6" ht="30" x14ac:dyDescent="0.25">
      <c r="A50" s="10" t="s">
        <v>175</v>
      </c>
      <c r="B50" s="10" t="s">
        <v>174</v>
      </c>
      <c r="C50" s="26" t="str">
        <f>_xlfn.XLOOKUP(_xlfn.CONCAT($B50,$A50),faktury!$I$2:$I$79,faktury!E$2:E$79,"NENALEZENO",0,1)</f>
        <v>Karviná Nové Město</v>
      </c>
      <c r="D50" s="26" t="str">
        <f>_xlfn.XLOOKUP(_xlfn.CONCAT($B50,$A50),faktury!$I$2:$I$79,faktury!F$2:F$79,"NENALEZENO",0,1)</f>
        <v>Želátovská 15</v>
      </c>
      <c r="E50">
        <v>73</v>
      </c>
      <c r="F50">
        <f>IF(E50&gt;=$I$6,$J$6,IF(E50&gt;=$I$7,$J$7,IF(E50&gt;=$I$8,$J$8,IF(E50&gt;=$I$9,$J$9,$J$10))))</f>
        <v>3</v>
      </c>
    </row>
    <row r="51" spans="1:6" x14ac:dyDescent="0.25">
      <c r="A51" s="10" t="s">
        <v>164</v>
      </c>
      <c r="B51" s="10" t="s">
        <v>163</v>
      </c>
      <c r="C51" s="26" t="str">
        <f>_xlfn.XLOOKUP(_xlfn.CONCAT($B51,$A51),faktury!$I$2:$I$79,faktury!E$2:E$79,"NENALEZENO",0,1)</f>
        <v>Golčův Jeníkov</v>
      </c>
      <c r="D51" s="26" t="str">
        <f>_xlfn.XLOOKUP(_xlfn.CONCAT($B51,$A51),faktury!$I$2:$I$79,faktury!F$2:F$79,"NENALEZENO",0,1)</f>
        <v>Haštalská 10</v>
      </c>
      <c r="E51">
        <v>61</v>
      </c>
      <c r="F51">
        <f>IF(E51&gt;=$I$6,$J$6,IF(E51&gt;=$I$7,$J$7,IF(E51&gt;=$I$8,$J$8,IF(E51&gt;=$I$9,$J$9,$J$10))))</f>
        <v>3</v>
      </c>
    </row>
    <row r="52" spans="1:6" ht="30" x14ac:dyDescent="0.25">
      <c r="A52" s="10" t="s">
        <v>124</v>
      </c>
      <c r="B52" s="10" t="s">
        <v>123</v>
      </c>
      <c r="C52" s="26" t="str">
        <f>_xlfn.XLOOKUP(_xlfn.CONCAT($B52,$A52),faktury!$I$2:$I$79,faktury!E$2:E$79,"NENALEZENO",0,1)</f>
        <v>Turnov</v>
      </c>
      <c r="D52" s="26" t="str">
        <f>_xlfn.XLOOKUP(_xlfn.CONCAT($B52,$A52),faktury!$I$2:$I$79,faktury!F$2:F$79,"NENALEZENO",0,1)</f>
        <v>Pod Hradem 22</v>
      </c>
      <c r="E52">
        <v>65</v>
      </c>
      <c r="F52">
        <f>IF(E52&gt;=$I$6,$J$6,IF(E52&gt;=$I$7,$J$7,IF(E52&gt;=$I$8,$J$8,IF(E52&gt;=$I$9,$J$9,$J$10))))</f>
        <v>3</v>
      </c>
    </row>
    <row r="53" spans="1:6" ht="30" x14ac:dyDescent="0.25">
      <c r="A53" s="10" t="s">
        <v>49</v>
      </c>
      <c r="B53" s="10" t="s">
        <v>48</v>
      </c>
      <c r="C53" s="26" t="str">
        <f>_xlfn.XLOOKUP(_xlfn.CONCAT($B53,$A53),faktury!$I$2:$I$79,faktury!E$2:E$79,"NENALEZENO",0,1)</f>
        <v>Ostrava Mariánské hory</v>
      </c>
      <c r="D53" s="26" t="str">
        <f>_xlfn.XLOOKUP(_xlfn.CONCAT($B53,$A53),faktury!$I$2:$I$79,faktury!F$2:F$79,"NENALEZENO",0,1)</f>
        <v>U Hráze 15</v>
      </c>
      <c r="E53">
        <v>87</v>
      </c>
      <c r="F53">
        <f>IF(E53&gt;=$I$6,$J$6,IF(E53&gt;=$I$7,$J$7,IF(E53&gt;=$I$8,$J$8,IF(E53&gt;=$I$9,$J$9,$J$10))))</f>
        <v>2</v>
      </c>
    </row>
  </sheetData>
  <mergeCells count="1">
    <mergeCell ref="I4:J4"/>
  </mergeCells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F8DA74-4796-454D-9524-6BFE536F6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2</vt:i4>
      </vt:variant>
    </vt:vector>
  </HeadingPairs>
  <TitlesOfParts>
    <vt:vector size="5" baseType="lpstr">
      <vt:lpstr>faktury</vt:lpstr>
      <vt:lpstr>List1</vt:lpstr>
      <vt:lpstr>hodnoceni</vt:lpstr>
      <vt:lpstr>hodnocení</vt:lpstr>
      <vt:lpstr>TEST1</vt:lpstr>
    </vt:vector>
  </TitlesOfParts>
  <Company>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Garegin.Minasjan@maxionwheels.com</dc:creator>
  <cp:lastModifiedBy>Minasjan, Garegin</cp:lastModifiedBy>
  <dcterms:created xsi:type="dcterms:W3CDTF">2018-03-15T08:24:33Z</dcterms:created>
  <dcterms:modified xsi:type="dcterms:W3CDTF">2024-11-19T10:00:25Z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667839-fe67-4c45-b4fd-b6a0cfe9c919_Enabled">
    <vt:lpwstr>true</vt:lpwstr>
  </property>
  <property fmtid="{D5CDD505-2E9C-101B-9397-08002B2CF9AE}" pid="3" name="MSIP_Label_55667839-fe67-4c45-b4fd-b6a0cfe9c919_SetDate">
    <vt:lpwstr>2024-11-16T09:05:49Z</vt:lpwstr>
  </property>
  <property fmtid="{D5CDD505-2E9C-101B-9397-08002B2CF9AE}" pid="4" name="MSIP_Label_55667839-fe67-4c45-b4fd-b6a0cfe9c919_Method">
    <vt:lpwstr>Privileged</vt:lpwstr>
  </property>
  <property fmtid="{D5CDD505-2E9C-101B-9397-08002B2CF9AE}" pid="5" name="MSIP_Label_55667839-fe67-4c45-b4fd-b6a0cfe9c919_Name">
    <vt:lpwstr>Public - External</vt:lpwstr>
  </property>
  <property fmtid="{D5CDD505-2E9C-101B-9397-08002B2CF9AE}" pid="6" name="MSIP_Label_55667839-fe67-4c45-b4fd-b6a0cfe9c919_SiteId">
    <vt:lpwstr>58288272-c24c-4c0c-bc60-dc0cbadd0866</vt:lpwstr>
  </property>
  <property fmtid="{D5CDD505-2E9C-101B-9397-08002B2CF9AE}" pid="7" name="MSIP_Label_55667839-fe67-4c45-b4fd-b6a0cfe9c919_ActionId">
    <vt:lpwstr>27e62799-d458-4eda-99e0-29ff10f2749f</vt:lpwstr>
  </property>
  <property fmtid="{D5CDD505-2E9C-101B-9397-08002B2CF9AE}" pid="8" name="MSIP_Label_55667839-fe67-4c45-b4fd-b6a0cfe9c919_ContentBits">
    <vt:lpwstr>0</vt:lpwstr>
  </property>
</Properties>
</file>