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ima\OneDrive\Desktop\"/>
    </mc:Choice>
  </mc:AlternateContent>
  <xr:revisionPtr revIDLastSave="0" documentId="8_{FAD7040E-6707-42AD-A839-44D4AF1A830C}" xr6:coauthVersionLast="36" xr6:coauthVersionMax="36" xr10:uidLastSave="{00000000-0000-0000-0000-000000000000}"/>
  <bookViews>
    <workbookView xWindow="0" yWindow="0" windowWidth="20490" windowHeight="7545" firstSheet="1" activeTab="2" xr2:uid="{00000000-000D-0000-FFFF-FFFF00000000}"/>
  </bookViews>
  <sheets>
    <sheet name="Sales Transaction" sheetId="1" r:id="rId1"/>
    <sheet name="product table" sheetId="2" r:id="rId2"/>
    <sheet name="Employee_Directory" sheetId="4" r:id="rId3"/>
    <sheet name="Summary" sheetId="5" r:id="rId4"/>
    <sheet name="Inventory_managment" sheetId="6" r:id="rId5"/>
    <sheet name="Supplier contact" sheetId="7" r:id="rId6"/>
  </sheets>
  <definedNames>
    <definedName name="_xlnm._FilterDatabase" localSheetId="2" hidden="1">Employee_Directory!$D$2:$D$390</definedName>
    <definedName name="_xlnm._FilterDatabase" localSheetId="4" hidden="1">Inventory_managment!$A$1:$N$203</definedName>
    <definedName name="_xlnm._FilterDatabase" localSheetId="0" hidden="1">'Sales Transaction'!$F$1:$G$106</definedName>
  </definedNames>
  <calcPr calcId="191029"/>
</workbook>
</file>

<file path=xl/calcChain.xml><?xml version="1.0" encoding="utf-8"?>
<calcChain xmlns="http://schemas.openxmlformats.org/spreadsheetml/2006/main">
  <c r="P2" i="6" l="1"/>
  <c r="N192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M3" i="4"/>
  <c r="N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98" i="4"/>
  <c r="N98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122" i="4"/>
  <c r="N122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N170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N192" i="4" s="1"/>
  <c r="M193" i="4"/>
  <c r="N193" i="4" s="1"/>
  <c r="M194" i="4"/>
  <c r="N194" i="4" s="1"/>
  <c r="M195" i="4"/>
  <c r="N195" i="4" s="1"/>
  <c r="M196" i="4"/>
  <c r="N196" i="4" s="1"/>
  <c r="M197" i="4"/>
  <c r="N197" i="4" s="1"/>
  <c r="M198" i="4"/>
  <c r="N198" i="4" s="1"/>
  <c r="M199" i="4"/>
  <c r="N199" i="4" s="1"/>
  <c r="M200" i="4"/>
  <c r="N200" i="4" s="1"/>
  <c r="M201" i="4"/>
  <c r="N201" i="4" s="1"/>
  <c r="M202" i="4"/>
  <c r="N202" i="4" s="1"/>
  <c r="M203" i="4"/>
  <c r="N203" i="4" s="1"/>
  <c r="M204" i="4"/>
  <c r="N204" i="4" s="1"/>
  <c r="M205" i="4"/>
  <c r="N205" i="4" s="1"/>
  <c r="M206" i="4"/>
  <c r="N206" i="4" s="1"/>
  <c r="M207" i="4"/>
  <c r="N207" i="4" s="1"/>
  <c r="M208" i="4"/>
  <c r="N208" i="4" s="1"/>
  <c r="M209" i="4"/>
  <c r="N209" i="4" s="1"/>
  <c r="M210" i="4"/>
  <c r="N210" i="4" s="1"/>
  <c r="M211" i="4"/>
  <c r="N211" i="4" s="1"/>
  <c r="M212" i="4"/>
  <c r="N212" i="4" s="1"/>
  <c r="M213" i="4"/>
  <c r="N213" i="4" s="1"/>
  <c r="M214" i="4"/>
  <c r="N214" i="4" s="1"/>
  <c r="M215" i="4"/>
  <c r="N215" i="4" s="1"/>
  <c r="M216" i="4"/>
  <c r="N216" i="4" s="1"/>
  <c r="M217" i="4"/>
  <c r="N217" i="4" s="1"/>
  <c r="M218" i="4"/>
  <c r="N218" i="4" s="1"/>
  <c r="M219" i="4"/>
  <c r="N219" i="4" s="1"/>
  <c r="M220" i="4"/>
  <c r="N220" i="4" s="1"/>
  <c r="M221" i="4"/>
  <c r="N221" i="4" s="1"/>
  <c r="M222" i="4"/>
  <c r="N222" i="4" s="1"/>
  <c r="M223" i="4"/>
  <c r="N223" i="4" s="1"/>
  <c r="M224" i="4"/>
  <c r="N224" i="4" s="1"/>
  <c r="M225" i="4"/>
  <c r="N225" i="4" s="1"/>
  <c r="M226" i="4"/>
  <c r="N226" i="4" s="1"/>
  <c r="M227" i="4"/>
  <c r="N227" i="4" s="1"/>
  <c r="M228" i="4"/>
  <c r="N228" i="4" s="1"/>
  <c r="M229" i="4"/>
  <c r="N229" i="4" s="1"/>
  <c r="M230" i="4"/>
  <c r="N230" i="4" s="1"/>
  <c r="M231" i="4"/>
  <c r="N231" i="4" s="1"/>
  <c r="M232" i="4"/>
  <c r="N232" i="4" s="1"/>
  <c r="M233" i="4"/>
  <c r="N233" i="4" s="1"/>
  <c r="M234" i="4"/>
  <c r="N234" i="4" s="1"/>
  <c r="M235" i="4"/>
  <c r="N235" i="4" s="1"/>
  <c r="M236" i="4"/>
  <c r="N236" i="4" s="1"/>
  <c r="M237" i="4"/>
  <c r="N237" i="4" s="1"/>
  <c r="M238" i="4"/>
  <c r="N238" i="4" s="1"/>
  <c r="M239" i="4"/>
  <c r="N239" i="4" s="1"/>
  <c r="M240" i="4"/>
  <c r="N240" i="4" s="1"/>
  <c r="M241" i="4"/>
  <c r="N241" i="4" s="1"/>
  <c r="M242" i="4"/>
  <c r="N242" i="4" s="1"/>
  <c r="M243" i="4"/>
  <c r="N243" i="4" s="1"/>
  <c r="M244" i="4"/>
  <c r="N244" i="4" s="1"/>
  <c r="M245" i="4"/>
  <c r="N245" i="4" s="1"/>
  <c r="M246" i="4"/>
  <c r="N246" i="4" s="1"/>
  <c r="M247" i="4"/>
  <c r="N247" i="4" s="1"/>
  <c r="M248" i="4"/>
  <c r="N248" i="4" s="1"/>
  <c r="M249" i="4"/>
  <c r="N249" i="4" s="1"/>
  <c r="M250" i="4"/>
  <c r="N250" i="4" s="1"/>
  <c r="M251" i="4"/>
  <c r="N251" i="4" s="1"/>
  <c r="M252" i="4"/>
  <c r="N252" i="4" s="1"/>
  <c r="M253" i="4"/>
  <c r="N253" i="4" s="1"/>
  <c r="M254" i="4"/>
  <c r="N254" i="4" s="1"/>
  <c r="M255" i="4"/>
  <c r="N255" i="4" s="1"/>
  <c r="M256" i="4"/>
  <c r="N256" i="4" s="1"/>
  <c r="M257" i="4"/>
  <c r="N257" i="4" s="1"/>
  <c r="M258" i="4"/>
  <c r="N258" i="4" s="1"/>
  <c r="M259" i="4"/>
  <c r="N259" i="4" s="1"/>
  <c r="M260" i="4"/>
  <c r="N260" i="4" s="1"/>
  <c r="M261" i="4"/>
  <c r="N261" i="4" s="1"/>
  <c r="M262" i="4"/>
  <c r="N262" i="4" s="1"/>
  <c r="M263" i="4"/>
  <c r="N263" i="4" s="1"/>
  <c r="M264" i="4"/>
  <c r="N264" i="4" s="1"/>
  <c r="M265" i="4"/>
  <c r="N265" i="4" s="1"/>
  <c r="M266" i="4"/>
  <c r="N266" i="4" s="1"/>
  <c r="M267" i="4"/>
  <c r="N267" i="4" s="1"/>
  <c r="M268" i="4"/>
  <c r="N268" i="4" s="1"/>
  <c r="M269" i="4"/>
  <c r="N269" i="4" s="1"/>
  <c r="M270" i="4"/>
  <c r="N270" i="4" s="1"/>
  <c r="M271" i="4"/>
  <c r="N271" i="4" s="1"/>
  <c r="M272" i="4"/>
  <c r="N272" i="4" s="1"/>
  <c r="M273" i="4"/>
  <c r="N273" i="4" s="1"/>
  <c r="M274" i="4"/>
  <c r="N274" i="4" s="1"/>
  <c r="M275" i="4"/>
  <c r="N275" i="4" s="1"/>
  <c r="M276" i="4"/>
  <c r="N276" i="4" s="1"/>
  <c r="M277" i="4"/>
  <c r="N277" i="4" s="1"/>
  <c r="M278" i="4"/>
  <c r="N278" i="4" s="1"/>
  <c r="M279" i="4"/>
  <c r="N279" i="4" s="1"/>
  <c r="M280" i="4"/>
  <c r="N280" i="4" s="1"/>
  <c r="M281" i="4"/>
  <c r="N281" i="4" s="1"/>
  <c r="M282" i="4"/>
  <c r="N282" i="4" s="1"/>
  <c r="M283" i="4"/>
  <c r="N283" i="4" s="1"/>
  <c r="M284" i="4"/>
  <c r="N284" i="4" s="1"/>
  <c r="M285" i="4"/>
  <c r="N285" i="4" s="1"/>
  <c r="M286" i="4"/>
  <c r="N286" i="4" s="1"/>
  <c r="M287" i="4"/>
  <c r="N287" i="4" s="1"/>
  <c r="M288" i="4"/>
  <c r="N288" i="4" s="1"/>
  <c r="M289" i="4"/>
  <c r="N289" i="4" s="1"/>
  <c r="M290" i="4"/>
  <c r="N290" i="4" s="1"/>
  <c r="M291" i="4"/>
  <c r="N291" i="4" s="1"/>
  <c r="M292" i="4"/>
  <c r="N292" i="4" s="1"/>
  <c r="M293" i="4"/>
  <c r="N293" i="4" s="1"/>
  <c r="M294" i="4"/>
  <c r="N294" i="4" s="1"/>
  <c r="M295" i="4"/>
  <c r="N295" i="4" s="1"/>
  <c r="M296" i="4"/>
  <c r="N296" i="4" s="1"/>
  <c r="M297" i="4"/>
  <c r="N297" i="4" s="1"/>
  <c r="M298" i="4"/>
  <c r="N298" i="4" s="1"/>
  <c r="M299" i="4"/>
  <c r="N299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N306" i="4" s="1"/>
  <c r="M307" i="4"/>
  <c r="N307" i="4" s="1"/>
  <c r="M308" i="4"/>
  <c r="N308" i="4" s="1"/>
  <c r="M309" i="4"/>
  <c r="N309" i="4" s="1"/>
  <c r="M310" i="4"/>
  <c r="N310" i="4" s="1"/>
  <c r="M311" i="4"/>
  <c r="N311" i="4" s="1"/>
  <c r="M312" i="4"/>
  <c r="N312" i="4" s="1"/>
  <c r="M313" i="4"/>
  <c r="N313" i="4" s="1"/>
  <c r="M314" i="4"/>
  <c r="N314" i="4" s="1"/>
  <c r="M315" i="4"/>
  <c r="N315" i="4" s="1"/>
  <c r="M316" i="4"/>
  <c r="N316" i="4" s="1"/>
  <c r="M317" i="4"/>
  <c r="N317" i="4" s="1"/>
  <c r="M318" i="4"/>
  <c r="N318" i="4" s="1"/>
  <c r="M319" i="4"/>
  <c r="N319" i="4" s="1"/>
  <c r="M320" i="4"/>
  <c r="N320" i="4" s="1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N326" i="4" s="1"/>
  <c r="M327" i="4"/>
  <c r="N327" i="4" s="1"/>
  <c r="M328" i="4"/>
  <c r="N328" i="4" s="1"/>
  <c r="M329" i="4"/>
  <c r="N329" i="4" s="1"/>
  <c r="M330" i="4"/>
  <c r="N330" i="4" s="1"/>
  <c r="M331" i="4"/>
  <c r="N331" i="4" s="1"/>
  <c r="M332" i="4"/>
  <c r="N332" i="4" s="1"/>
  <c r="M333" i="4"/>
  <c r="N333" i="4" s="1"/>
  <c r="M334" i="4"/>
  <c r="N334" i="4" s="1"/>
  <c r="M335" i="4"/>
  <c r="N335" i="4" s="1"/>
  <c r="M336" i="4"/>
  <c r="N336" i="4" s="1"/>
  <c r="M337" i="4"/>
  <c r="N337" i="4" s="1"/>
  <c r="M338" i="4"/>
  <c r="N338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N354" i="4" s="1"/>
  <c r="M355" i="4"/>
  <c r="N355" i="4" s="1"/>
  <c r="M356" i="4"/>
  <c r="N356" i="4" s="1"/>
  <c r="M357" i="4"/>
  <c r="N357" i="4" s="1"/>
  <c r="M358" i="4"/>
  <c r="N358" i="4" s="1"/>
  <c r="M359" i="4"/>
  <c r="N359" i="4" s="1"/>
  <c r="M360" i="4"/>
  <c r="N360" i="4" s="1"/>
  <c r="M361" i="4"/>
  <c r="N361" i="4" s="1"/>
  <c r="M362" i="4"/>
  <c r="N362" i="4" s="1"/>
  <c r="M363" i="4"/>
  <c r="N363" i="4" s="1"/>
  <c r="M364" i="4"/>
  <c r="N364" i="4" s="1"/>
  <c r="M365" i="4"/>
  <c r="N365" i="4" s="1"/>
  <c r="M366" i="4"/>
  <c r="N366" i="4" s="1"/>
  <c r="M367" i="4"/>
  <c r="N367" i="4" s="1"/>
  <c r="M368" i="4"/>
  <c r="N368" i="4" s="1"/>
  <c r="M369" i="4"/>
  <c r="N369" i="4" s="1"/>
  <c r="M370" i="4"/>
  <c r="N370" i="4" s="1"/>
  <c r="M371" i="4"/>
  <c r="N371" i="4" s="1"/>
  <c r="M372" i="4"/>
  <c r="N372" i="4" s="1"/>
  <c r="M373" i="4"/>
  <c r="N373" i="4" s="1"/>
  <c r="M374" i="4"/>
  <c r="N374" i="4" s="1"/>
  <c r="M375" i="4"/>
  <c r="N375" i="4" s="1"/>
  <c r="M376" i="4"/>
  <c r="N376" i="4" s="1"/>
  <c r="M377" i="4"/>
  <c r="N377" i="4" s="1"/>
  <c r="M378" i="4"/>
  <c r="N378" i="4" s="1"/>
  <c r="M379" i="4"/>
  <c r="N379" i="4" s="1"/>
  <c r="M380" i="4"/>
  <c r="N380" i="4" s="1"/>
  <c r="M381" i="4"/>
  <c r="N381" i="4" s="1"/>
  <c r="M382" i="4"/>
  <c r="N382" i="4" s="1"/>
  <c r="M383" i="4"/>
  <c r="N383" i="4" s="1"/>
  <c r="M384" i="4"/>
  <c r="N384" i="4" s="1"/>
  <c r="M385" i="4"/>
  <c r="N385" i="4" s="1"/>
  <c r="M386" i="4"/>
  <c r="N386" i="4" s="1"/>
  <c r="M387" i="4"/>
  <c r="N387" i="4" s="1"/>
  <c r="M388" i="4"/>
  <c r="N388" i="4" s="1"/>
  <c r="M389" i="4"/>
  <c r="N389" i="4" s="1"/>
  <c r="M390" i="4"/>
  <c r="N390" i="4" s="1"/>
  <c r="M2" i="4"/>
  <c r="N2" i="4" s="1"/>
  <c r="N27" i="6" l="1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3" i="6"/>
  <c r="N194" i="6"/>
  <c r="N195" i="6"/>
  <c r="N196" i="6"/>
  <c r="N197" i="6"/>
  <c r="N198" i="6"/>
  <c r="N199" i="6"/>
  <c r="N200" i="6"/>
  <c r="N201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3" i="6"/>
  <c r="N4" i="6"/>
  <c r="N5" i="6"/>
  <c r="N6" i="6"/>
  <c r="N7" i="6"/>
  <c r="N8" i="6"/>
  <c r="I2" i="4"/>
  <c r="J2" i="4" s="1"/>
  <c r="K2" i="4" s="1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" i="6"/>
  <c r="L6" i="6"/>
  <c r="L3" i="6"/>
  <c r="L4" i="6"/>
  <c r="L5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" i="6"/>
  <c r="L209" i="4"/>
  <c r="L210" i="4"/>
  <c r="L211" i="4"/>
  <c r="L212" i="4"/>
  <c r="L213" i="4"/>
  <c r="L245" i="4"/>
  <c r="L214" i="4"/>
  <c r="L246" i="4"/>
  <c r="L247" i="4"/>
  <c r="L215" i="4"/>
  <c r="L216" i="4"/>
  <c r="L217" i="4"/>
  <c r="L218" i="4"/>
  <c r="L219" i="4"/>
  <c r="L220" i="4"/>
  <c r="L221" i="4"/>
  <c r="L222" i="4"/>
  <c r="L223" i="4"/>
  <c r="L224" i="4"/>
  <c r="L225" i="4"/>
  <c r="L248" i="4"/>
  <c r="L226" i="4"/>
  <c r="L227" i="4"/>
  <c r="L249" i="4"/>
  <c r="L228" i="4"/>
  <c r="L250" i="4"/>
  <c r="L251" i="4"/>
  <c r="L18" i="4"/>
  <c r="L19" i="4"/>
  <c r="L23" i="4"/>
  <c r="L44" i="4"/>
  <c r="L47" i="4"/>
  <c r="L45" i="4"/>
  <c r="L46" i="4"/>
  <c r="L373" i="4"/>
  <c r="L374" i="4"/>
  <c r="L387" i="4"/>
  <c r="L388" i="4"/>
  <c r="L375" i="4"/>
  <c r="L376" i="4"/>
  <c r="L377" i="4"/>
  <c r="L378" i="4"/>
  <c r="L379" i="4"/>
  <c r="L380" i="4"/>
  <c r="L381" i="4"/>
  <c r="L303" i="4"/>
  <c r="L304" i="4"/>
  <c r="L305" i="4"/>
  <c r="L306" i="4"/>
  <c r="L307" i="4"/>
  <c r="L308" i="4"/>
  <c r="L309" i="4"/>
  <c r="L310" i="4"/>
  <c r="L311" i="4"/>
  <c r="L312" i="4"/>
  <c r="L317" i="4"/>
  <c r="L382" i="4"/>
  <c r="L383" i="4"/>
  <c r="L384" i="4"/>
  <c r="L85" i="4"/>
  <c r="L78" i="4"/>
  <c r="L72" i="4"/>
  <c r="L73" i="4"/>
  <c r="L74" i="4"/>
  <c r="L75" i="4"/>
  <c r="L128" i="4"/>
  <c r="L129" i="4"/>
  <c r="L130" i="4"/>
  <c r="L139" i="4"/>
  <c r="L76" i="4"/>
  <c r="L131" i="4"/>
  <c r="L132" i="4"/>
  <c r="L133" i="4"/>
  <c r="L134" i="4"/>
  <c r="L135" i="4"/>
  <c r="L136" i="4"/>
  <c r="L110" i="4"/>
  <c r="L229" i="4"/>
  <c r="L20" i="4"/>
  <c r="L313" i="4"/>
  <c r="L385" i="4"/>
  <c r="L86" i="4"/>
  <c r="L111" i="4"/>
  <c r="L112" i="4"/>
  <c r="L114" i="4"/>
  <c r="L230" i="4"/>
  <c r="L231" i="4"/>
  <c r="L252" i="4"/>
  <c r="L232" i="4"/>
  <c r="L233" i="4"/>
  <c r="L234" i="4"/>
  <c r="L253" i="4"/>
  <c r="L235" i="4"/>
  <c r="L236" i="4"/>
  <c r="L237" i="4"/>
  <c r="L238" i="4"/>
  <c r="L254" i="4"/>
  <c r="L239" i="4"/>
  <c r="L240" i="4"/>
  <c r="L255" i="4"/>
  <c r="L241" i="4"/>
  <c r="L256" i="4"/>
  <c r="L257" i="4"/>
  <c r="L242" i="4"/>
  <c r="L21" i="4"/>
  <c r="L22" i="4"/>
  <c r="L3" i="4"/>
  <c r="L27" i="4"/>
  <c r="L25" i="4"/>
  <c r="L28" i="4"/>
  <c r="L330" i="4"/>
  <c r="L362" i="4"/>
  <c r="L351" i="4"/>
  <c r="L319" i="4"/>
  <c r="L363" i="4"/>
  <c r="L322" i="4"/>
  <c r="L331" i="4"/>
  <c r="L364" i="4"/>
  <c r="L332" i="4"/>
  <c r="L345" i="4"/>
  <c r="L323" i="4"/>
  <c r="L314" i="4"/>
  <c r="L264" i="4"/>
  <c r="L286" i="4"/>
  <c r="L279" i="4"/>
  <c r="L276" i="4"/>
  <c r="L280" i="4"/>
  <c r="L287" i="4"/>
  <c r="L265" i="4"/>
  <c r="L266" i="4"/>
  <c r="L288" i="4"/>
  <c r="L293" i="4"/>
  <c r="L352" i="4"/>
  <c r="L333" i="4"/>
  <c r="L320" i="4"/>
  <c r="L83" i="4"/>
  <c r="L66" i="4"/>
  <c r="L51" i="4"/>
  <c r="L57" i="4"/>
  <c r="L52" i="4"/>
  <c r="L53" i="4"/>
  <c r="L137" i="4"/>
  <c r="L120" i="4"/>
  <c r="L138" i="4"/>
  <c r="L67" i="4"/>
  <c r="L106" i="4"/>
  <c r="L113" i="4"/>
  <c r="L99" i="4"/>
  <c r="L97" i="4"/>
  <c r="L94" i="4"/>
  <c r="L92" i="4"/>
  <c r="L166" i="4"/>
  <c r="L7" i="4"/>
  <c r="L267" i="4"/>
  <c r="L321" i="4"/>
  <c r="L87" i="4"/>
  <c r="L98" i="4"/>
  <c r="L93" i="4"/>
  <c r="L91" i="4"/>
  <c r="L197" i="4"/>
  <c r="L198" i="4"/>
  <c r="L243" i="4"/>
  <c r="L199" i="4"/>
  <c r="L188" i="4"/>
  <c r="L200" i="4"/>
  <c r="L167" i="4"/>
  <c r="L168" i="4"/>
  <c r="L258" i="4"/>
  <c r="L149" i="4"/>
  <c r="L169" i="4"/>
  <c r="L201" i="4"/>
  <c r="L189" i="4"/>
  <c r="L170" i="4"/>
  <c r="L181" i="4"/>
  <c r="L171" i="4"/>
  <c r="L14" i="4"/>
  <c r="L11" i="4"/>
  <c r="L4" i="4"/>
  <c r="L40" i="4"/>
  <c r="L26" i="4"/>
  <c r="L29" i="4"/>
  <c r="L42" i="4"/>
  <c r="L353" i="4"/>
  <c r="L354" i="4"/>
  <c r="L334" i="4"/>
  <c r="L355" i="4"/>
  <c r="L324" i="4"/>
  <c r="L356" i="4"/>
  <c r="L357" i="4"/>
  <c r="L335" i="4"/>
  <c r="L365" i="4"/>
  <c r="L366" i="4"/>
  <c r="L336" i="4"/>
  <c r="L268" i="4"/>
  <c r="L294" i="4"/>
  <c r="L269" i="4"/>
  <c r="L259" i="4"/>
  <c r="L270" i="4"/>
  <c r="L261" i="4"/>
  <c r="L295" i="4"/>
  <c r="L271" i="4"/>
  <c r="L296" i="4"/>
  <c r="L277" i="4"/>
  <c r="L337" i="4"/>
  <c r="L367" i="4"/>
  <c r="L84" i="4"/>
  <c r="L69" i="4"/>
  <c r="L70" i="4"/>
  <c r="L68" i="4"/>
  <c r="L54" i="4"/>
  <c r="L50" i="4"/>
  <c r="L125" i="4"/>
  <c r="L121" i="4"/>
  <c r="L116" i="4"/>
  <c r="L122" i="4"/>
  <c r="L62" i="4"/>
  <c r="L15" i="4"/>
  <c r="L5" i="4"/>
  <c r="L48" i="4"/>
  <c r="L34" i="4"/>
  <c r="L35" i="4"/>
  <c r="L100" i="4"/>
  <c r="L95" i="4"/>
  <c r="L190" i="4"/>
  <c r="L272" i="4"/>
  <c r="L79" i="4"/>
  <c r="L107" i="4"/>
  <c r="L101" i="4"/>
  <c r="L108" i="4"/>
  <c r="L172" i="4"/>
  <c r="L244" i="4"/>
  <c r="L202" i="4"/>
  <c r="L150" i="4"/>
  <c r="L151" i="4"/>
  <c r="L182" i="4"/>
  <c r="L183" i="4"/>
  <c r="L191" i="4"/>
  <c r="L192" i="4"/>
  <c r="L173" i="4"/>
  <c r="L203" i="4"/>
  <c r="L193" i="4"/>
  <c r="L152" i="4"/>
  <c r="L174" i="4"/>
  <c r="L194" i="4"/>
  <c r="L184" i="4"/>
  <c r="L175" i="4"/>
  <c r="L176" i="4"/>
  <c r="L8" i="4"/>
  <c r="L12" i="4"/>
  <c r="L6" i="4"/>
  <c r="L30" i="4"/>
  <c r="L43" i="4"/>
  <c r="L31" i="4"/>
  <c r="L39" i="4"/>
  <c r="L338" i="4"/>
  <c r="L358" i="4"/>
  <c r="L339" i="4"/>
  <c r="L389" i="4"/>
  <c r="L340" i="4"/>
  <c r="L386" i="4"/>
  <c r="L341" i="4"/>
  <c r="L342" i="4"/>
  <c r="L359" i="4"/>
  <c r="L325" i="4"/>
  <c r="L346" i="4"/>
  <c r="L273" i="4"/>
  <c r="L281" i="4"/>
  <c r="L282" i="4"/>
  <c r="L297" i="4"/>
  <c r="L278" i="4"/>
  <c r="L283" i="4"/>
  <c r="L289" i="4"/>
  <c r="L315" i="4"/>
  <c r="L274" i="4"/>
  <c r="L290" i="4"/>
  <c r="L291" i="4"/>
  <c r="L326" i="4"/>
  <c r="L368" i="4"/>
  <c r="L347" i="4"/>
  <c r="L88" i="4"/>
  <c r="L58" i="4"/>
  <c r="L71" i="4"/>
  <c r="L59" i="4"/>
  <c r="L55" i="4"/>
  <c r="L60" i="4"/>
  <c r="L117" i="4"/>
  <c r="L119" i="4"/>
  <c r="L118" i="4"/>
  <c r="L126" i="4"/>
  <c r="L63" i="4"/>
  <c r="L141" i="4"/>
  <c r="L142" i="4"/>
  <c r="L144" i="4"/>
  <c r="L140" i="4"/>
  <c r="L143" i="4"/>
  <c r="L102" i="4"/>
  <c r="L185" i="4"/>
  <c r="L10" i="4"/>
  <c r="L284" i="4"/>
  <c r="L369" i="4"/>
  <c r="L81" i="4"/>
  <c r="L96" i="4"/>
  <c r="L103" i="4"/>
  <c r="L104" i="4"/>
  <c r="L195" i="4"/>
  <c r="L204" i="4"/>
  <c r="L153" i="4"/>
  <c r="L177" i="4"/>
  <c r="L205" i="4"/>
  <c r="L154" i="4"/>
  <c r="L155" i="4"/>
  <c r="L156" i="4"/>
  <c r="L157" i="4"/>
  <c r="L158" i="4"/>
  <c r="L178" i="4"/>
  <c r="L206" i="4"/>
  <c r="L159" i="4"/>
  <c r="L146" i="4"/>
  <c r="L179" i="4"/>
  <c r="L160" i="4"/>
  <c r="L196" i="4"/>
  <c r="L186" i="4"/>
  <c r="L161" i="4"/>
  <c r="L24" i="4"/>
  <c r="L9" i="4"/>
  <c r="L13" i="4"/>
  <c r="L32" i="4"/>
  <c r="L36" i="4"/>
  <c r="L37" i="4"/>
  <c r="L33" i="4"/>
  <c r="L327" i="4"/>
  <c r="L328" i="4"/>
  <c r="L348" i="4"/>
  <c r="L370" i="4"/>
  <c r="L371" i="4"/>
  <c r="L390" i="4"/>
  <c r="L360" i="4"/>
  <c r="L329" i="4"/>
  <c r="L349" i="4"/>
  <c r="L343" i="4"/>
  <c r="L350" i="4"/>
  <c r="L316" i="4"/>
  <c r="L260" i="4"/>
  <c r="L262" i="4"/>
  <c r="L298" i="4"/>
  <c r="L299" i="4"/>
  <c r="L292" i="4"/>
  <c r="L300" i="4"/>
  <c r="L285" i="4"/>
  <c r="L301" i="4"/>
  <c r="L302" i="4"/>
  <c r="L263" i="4"/>
  <c r="L372" i="4"/>
  <c r="L361" i="4"/>
  <c r="L344" i="4"/>
  <c r="L82" i="4"/>
  <c r="L56" i="4"/>
  <c r="L77" i="4"/>
  <c r="L61" i="4"/>
  <c r="L64" i="4"/>
  <c r="L65" i="4"/>
  <c r="L115" i="4"/>
  <c r="L123" i="4"/>
  <c r="L127" i="4"/>
  <c r="L124" i="4"/>
  <c r="L2" i="4"/>
  <c r="L16" i="4"/>
  <c r="L38" i="4"/>
  <c r="L41" i="4"/>
  <c r="L49" i="4"/>
  <c r="L90" i="4"/>
  <c r="L162" i="4"/>
  <c r="L17" i="4"/>
  <c r="L275" i="4"/>
  <c r="L318" i="4"/>
  <c r="L80" i="4"/>
  <c r="L89" i="4"/>
  <c r="L105" i="4"/>
  <c r="L109" i="4"/>
  <c r="L187" i="4"/>
  <c r="L163" i="4"/>
  <c r="L207" i="4"/>
  <c r="L164" i="4"/>
  <c r="L180" i="4"/>
  <c r="L165" i="4"/>
  <c r="L147" i="4"/>
  <c r="L148" i="4"/>
  <c r="L145" i="4"/>
  <c r="L208" i="4"/>
  <c r="K203" i="6" l="1"/>
  <c r="I209" i="4"/>
  <c r="I210" i="4"/>
  <c r="I211" i="4"/>
  <c r="I212" i="4"/>
  <c r="I213" i="4"/>
  <c r="I245" i="4"/>
  <c r="I214" i="4"/>
  <c r="I246" i="4"/>
  <c r="I247" i="4"/>
  <c r="I215" i="4"/>
  <c r="I216" i="4"/>
  <c r="I217" i="4"/>
  <c r="I218" i="4"/>
  <c r="I219" i="4"/>
  <c r="I220" i="4"/>
  <c r="I221" i="4"/>
  <c r="I222" i="4"/>
  <c r="I223" i="4"/>
  <c r="I224" i="4"/>
  <c r="I225" i="4"/>
  <c r="I248" i="4"/>
  <c r="I226" i="4"/>
  <c r="I227" i="4"/>
  <c r="I249" i="4"/>
  <c r="I228" i="4"/>
  <c r="I250" i="4"/>
  <c r="I251" i="4"/>
  <c r="I18" i="4"/>
  <c r="I19" i="4"/>
  <c r="I23" i="4"/>
  <c r="I44" i="4"/>
  <c r="I47" i="4"/>
  <c r="I45" i="4"/>
  <c r="I46" i="4"/>
  <c r="I373" i="4"/>
  <c r="I374" i="4"/>
  <c r="I387" i="4"/>
  <c r="I388" i="4"/>
  <c r="I375" i="4"/>
  <c r="I376" i="4"/>
  <c r="I377" i="4"/>
  <c r="I378" i="4"/>
  <c r="I379" i="4"/>
  <c r="I380" i="4"/>
  <c r="I381" i="4"/>
  <c r="I303" i="4"/>
  <c r="I304" i="4"/>
  <c r="I305" i="4"/>
  <c r="I306" i="4"/>
  <c r="I307" i="4"/>
  <c r="I308" i="4"/>
  <c r="I309" i="4"/>
  <c r="I310" i="4"/>
  <c r="I311" i="4"/>
  <c r="I312" i="4"/>
  <c r="I317" i="4"/>
  <c r="I382" i="4"/>
  <c r="I383" i="4"/>
  <c r="I384" i="4"/>
  <c r="I85" i="4"/>
  <c r="I78" i="4"/>
  <c r="I72" i="4"/>
  <c r="I73" i="4"/>
  <c r="I74" i="4"/>
  <c r="I75" i="4"/>
  <c r="I128" i="4"/>
  <c r="I129" i="4"/>
  <c r="I130" i="4"/>
  <c r="I139" i="4"/>
  <c r="I76" i="4"/>
  <c r="I131" i="4"/>
  <c r="I132" i="4"/>
  <c r="I133" i="4"/>
  <c r="I134" i="4"/>
  <c r="I135" i="4"/>
  <c r="I136" i="4"/>
  <c r="I110" i="4"/>
  <c r="I229" i="4"/>
  <c r="I20" i="4"/>
  <c r="I313" i="4"/>
  <c r="I385" i="4"/>
  <c r="I86" i="4"/>
  <c r="I111" i="4"/>
  <c r="I112" i="4"/>
  <c r="I114" i="4"/>
  <c r="I230" i="4"/>
  <c r="I231" i="4"/>
  <c r="I252" i="4"/>
  <c r="I232" i="4"/>
  <c r="I233" i="4"/>
  <c r="I234" i="4"/>
  <c r="I253" i="4"/>
  <c r="I235" i="4"/>
  <c r="I236" i="4"/>
  <c r="I237" i="4"/>
  <c r="I238" i="4"/>
  <c r="I254" i="4"/>
  <c r="I239" i="4"/>
  <c r="I240" i="4"/>
  <c r="I255" i="4"/>
  <c r="I241" i="4"/>
  <c r="I256" i="4"/>
  <c r="I257" i="4"/>
  <c r="I242" i="4"/>
  <c r="I21" i="4"/>
  <c r="I22" i="4"/>
  <c r="I3" i="4"/>
  <c r="I27" i="4"/>
  <c r="I25" i="4"/>
  <c r="I28" i="4"/>
  <c r="I330" i="4"/>
  <c r="I362" i="4"/>
  <c r="I351" i="4"/>
  <c r="I319" i="4"/>
  <c r="I363" i="4"/>
  <c r="I322" i="4"/>
  <c r="I331" i="4"/>
  <c r="I364" i="4"/>
  <c r="I332" i="4"/>
  <c r="I345" i="4"/>
  <c r="I323" i="4"/>
  <c r="I314" i="4"/>
  <c r="I264" i="4"/>
  <c r="I286" i="4"/>
  <c r="I279" i="4"/>
  <c r="I276" i="4"/>
  <c r="I280" i="4"/>
  <c r="I287" i="4"/>
  <c r="I265" i="4"/>
  <c r="I266" i="4"/>
  <c r="I288" i="4"/>
  <c r="I293" i="4"/>
  <c r="I352" i="4"/>
  <c r="I333" i="4"/>
  <c r="I320" i="4"/>
  <c r="I83" i="4"/>
  <c r="I66" i="4"/>
  <c r="I51" i="4"/>
  <c r="I57" i="4"/>
  <c r="I52" i="4"/>
  <c r="I53" i="4"/>
  <c r="I137" i="4"/>
  <c r="I120" i="4"/>
  <c r="I138" i="4"/>
  <c r="I67" i="4"/>
  <c r="I106" i="4"/>
  <c r="I113" i="4"/>
  <c r="I99" i="4"/>
  <c r="I97" i="4"/>
  <c r="I94" i="4"/>
  <c r="I92" i="4"/>
  <c r="I166" i="4"/>
  <c r="I7" i="4"/>
  <c r="I267" i="4"/>
  <c r="I321" i="4"/>
  <c r="I87" i="4"/>
  <c r="I98" i="4"/>
  <c r="I93" i="4"/>
  <c r="I91" i="4"/>
  <c r="I197" i="4"/>
  <c r="I198" i="4"/>
  <c r="I243" i="4"/>
  <c r="I199" i="4"/>
  <c r="I188" i="4"/>
  <c r="I200" i="4"/>
  <c r="I167" i="4"/>
  <c r="I168" i="4"/>
  <c r="I258" i="4"/>
  <c r="I149" i="4"/>
  <c r="I169" i="4"/>
  <c r="I201" i="4"/>
  <c r="I189" i="4"/>
  <c r="I170" i="4"/>
  <c r="I181" i="4"/>
  <c r="I171" i="4"/>
  <c r="I14" i="4"/>
  <c r="I11" i="4"/>
  <c r="I4" i="4"/>
  <c r="I40" i="4"/>
  <c r="I26" i="4"/>
  <c r="I29" i="4"/>
  <c r="I42" i="4"/>
  <c r="I353" i="4"/>
  <c r="I354" i="4"/>
  <c r="I334" i="4"/>
  <c r="I355" i="4"/>
  <c r="I324" i="4"/>
  <c r="I356" i="4"/>
  <c r="I357" i="4"/>
  <c r="I335" i="4"/>
  <c r="I365" i="4"/>
  <c r="I366" i="4"/>
  <c r="I336" i="4"/>
  <c r="I268" i="4"/>
  <c r="I294" i="4"/>
  <c r="I269" i="4"/>
  <c r="I259" i="4"/>
  <c r="I270" i="4"/>
  <c r="I261" i="4"/>
  <c r="I295" i="4"/>
  <c r="I271" i="4"/>
  <c r="I296" i="4"/>
  <c r="I277" i="4"/>
  <c r="I337" i="4"/>
  <c r="I367" i="4"/>
  <c r="I84" i="4"/>
  <c r="I69" i="4"/>
  <c r="I70" i="4"/>
  <c r="I68" i="4"/>
  <c r="I54" i="4"/>
  <c r="I50" i="4"/>
  <c r="I125" i="4"/>
  <c r="I121" i="4"/>
  <c r="I116" i="4"/>
  <c r="I122" i="4"/>
  <c r="I62" i="4"/>
  <c r="I15" i="4"/>
  <c r="I5" i="4"/>
  <c r="I48" i="4"/>
  <c r="I34" i="4"/>
  <c r="I35" i="4"/>
  <c r="I100" i="4"/>
  <c r="I95" i="4"/>
  <c r="I190" i="4"/>
  <c r="I272" i="4"/>
  <c r="I79" i="4"/>
  <c r="I107" i="4"/>
  <c r="I101" i="4"/>
  <c r="I108" i="4"/>
  <c r="I172" i="4"/>
  <c r="I244" i="4"/>
  <c r="I202" i="4"/>
  <c r="I150" i="4"/>
  <c r="I151" i="4"/>
  <c r="I182" i="4"/>
  <c r="I183" i="4"/>
  <c r="I191" i="4"/>
  <c r="I192" i="4"/>
  <c r="I173" i="4"/>
  <c r="I203" i="4"/>
  <c r="I193" i="4"/>
  <c r="I152" i="4"/>
  <c r="I174" i="4"/>
  <c r="I194" i="4"/>
  <c r="I184" i="4"/>
  <c r="I175" i="4"/>
  <c r="I176" i="4"/>
  <c r="I8" i="4"/>
  <c r="I12" i="4"/>
  <c r="I6" i="4"/>
  <c r="I30" i="4"/>
  <c r="I43" i="4"/>
  <c r="I31" i="4"/>
  <c r="I39" i="4"/>
  <c r="I338" i="4"/>
  <c r="I358" i="4"/>
  <c r="I339" i="4"/>
  <c r="I389" i="4"/>
  <c r="I340" i="4"/>
  <c r="I386" i="4"/>
  <c r="I341" i="4"/>
  <c r="I342" i="4"/>
  <c r="I359" i="4"/>
  <c r="I325" i="4"/>
  <c r="I346" i="4"/>
  <c r="I273" i="4"/>
  <c r="I281" i="4"/>
  <c r="I282" i="4"/>
  <c r="I297" i="4"/>
  <c r="I278" i="4"/>
  <c r="I283" i="4"/>
  <c r="I289" i="4"/>
  <c r="I315" i="4"/>
  <c r="I274" i="4"/>
  <c r="I290" i="4"/>
  <c r="I291" i="4"/>
  <c r="I326" i="4"/>
  <c r="I368" i="4"/>
  <c r="I347" i="4"/>
  <c r="I88" i="4"/>
  <c r="I58" i="4"/>
  <c r="I71" i="4"/>
  <c r="I59" i="4"/>
  <c r="I55" i="4"/>
  <c r="I60" i="4"/>
  <c r="I117" i="4"/>
  <c r="I119" i="4"/>
  <c r="I118" i="4"/>
  <c r="I126" i="4"/>
  <c r="I63" i="4"/>
  <c r="I141" i="4"/>
  <c r="I142" i="4"/>
  <c r="I144" i="4"/>
  <c r="I140" i="4"/>
  <c r="I143" i="4"/>
  <c r="I102" i="4"/>
  <c r="I185" i="4"/>
  <c r="I10" i="4"/>
  <c r="I284" i="4"/>
  <c r="I369" i="4"/>
  <c r="I81" i="4"/>
  <c r="I96" i="4"/>
  <c r="I103" i="4"/>
  <c r="I104" i="4"/>
  <c r="I195" i="4"/>
  <c r="I204" i="4"/>
  <c r="I153" i="4"/>
  <c r="I177" i="4"/>
  <c r="I205" i="4"/>
  <c r="I154" i="4"/>
  <c r="I155" i="4"/>
  <c r="I156" i="4"/>
  <c r="I157" i="4"/>
  <c r="I158" i="4"/>
  <c r="I178" i="4"/>
  <c r="I206" i="4"/>
  <c r="I159" i="4"/>
  <c r="I146" i="4"/>
  <c r="I179" i="4"/>
  <c r="I160" i="4"/>
  <c r="I196" i="4"/>
  <c r="I186" i="4"/>
  <c r="I161" i="4"/>
  <c r="I24" i="4"/>
  <c r="I9" i="4"/>
  <c r="I13" i="4"/>
  <c r="I32" i="4"/>
  <c r="I36" i="4"/>
  <c r="I37" i="4"/>
  <c r="I33" i="4"/>
  <c r="I327" i="4"/>
  <c r="I328" i="4"/>
  <c r="I348" i="4"/>
  <c r="I370" i="4"/>
  <c r="I371" i="4"/>
  <c r="I390" i="4"/>
  <c r="I360" i="4"/>
  <c r="I329" i="4"/>
  <c r="I349" i="4"/>
  <c r="I343" i="4"/>
  <c r="I350" i="4"/>
  <c r="I316" i="4"/>
  <c r="I260" i="4"/>
  <c r="I262" i="4"/>
  <c r="I298" i="4"/>
  <c r="I299" i="4"/>
  <c r="I292" i="4"/>
  <c r="I300" i="4"/>
  <c r="I285" i="4"/>
  <c r="I301" i="4"/>
  <c r="I302" i="4"/>
  <c r="I263" i="4"/>
  <c r="I372" i="4"/>
  <c r="I361" i="4"/>
  <c r="I344" i="4"/>
  <c r="I82" i="4"/>
  <c r="I56" i="4"/>
  <c r="I77" i="4"/>
  <c r="I61" i="4"/>
  <c r="I64" i="4"/>
  <c r="I65" i="4"/>
  <c r="I115" i="4"/>
  <c r="I123" i="4"/>
  <c r="I127" i="4"/>
  <c r="I124" i="4"/>
  <c r="I16" i="4"/>
  <c r="I38" i="4"/>
  <c r="I41" i="4"/>
  <c r="I49" i="4"/>
  <c r="I90" i="4"/>
  <c r="I162" i="4"/>
  <c r="I17" i="4"/>
  <c r="I275" i="4"/>
  <c r="I318" i="4"/>
  <c r="I80" i="4"/>
  <c r="I89" i="4"/>
  <c r="I105" i="4"/>
  <c r="I109" i="4"/>
  <c r="I187" i="4"/>
  <c r="I163" i="4"/>
  <c r="I207" i="4"/>
  <c r="I164" i="4"/>
  <c r="I180" i="4"/>
  <c r="I165" i="4"/>
  <c r="I147" i="4"/>
  <c r="I148" i="4"/>
  <c r="I145" i="4"/>
  <c r="I208" i="4"/>
  <c r="H209" i="4"/>
  <c r="H210" i="4"/>
  <c r="H211" i="4"/>
  <c r="H212" i="4"/>
  <c r="H213" i="4"/>
  <c r="H245" i="4"/>
  <c r="H214" i="4"/>
  <c r="H246" i="4"/>
  <c r="H247" i="4"/>
  <c r="H215" i="4"/>
  <c r="H216" i="4"/>
  <c r="H217" i="4"/>
  <c r="H218" i="4"/>
  <c r="H219" i="4"/>
  <c r="H220" i="4"/>
  <c r="H221" i="4"/>
  <c r="H222" i="4"/>
  <c r="H223" i="4"/>
  <c r="H224" i="4"/>
  <c r="H225" i="4"/>
  <c r="H248" i="4"/>
  <c r="H226" i="4"/>
  <c r="H227" i="4"/>
  <c r="H249" i="4"/>
  <c r="H228" i="4"/>
  <c r="H250" i="4"/>
  <c r="H251" i="4"/>
  <c r="H18" i="4"/>
  <c r="H19" i="4"/>
  <c r="H23" i="4"/>
  <c r="H44" i="4"/>
  <c r="H47" i="4"/>
  <c r="H45" i="4"/>
  <c r="H46" i="4"/>
  <c r="H373" i="4"/>
  <c r="H374" i="4"/>
  <c r="H387" i="4"/>
  <c r="H388" i="4"/>
  <c r="H375" i="4"/>
  <c r="H376" i="4"/>
  <c r="H377" i="4"/>
  <c r="H378" i="4"/>
  <c r="H379" i="4"/>
  <c r="H380" i="4"/>
  <c r="H381" i="4"/>
  <c r="H303" i="4"/>
  <c r="H304" i="4"/>
  <c r="H305" i="4"/>
  <c r="H306" i="4"/>
  <c r="H307" i="4"/>
  <c r="H308" i="4"/>
  <c r="H309" i="4"/>
  <c r="H310" i="4"/>
  <c r="H311" i="4"/>
  <c r="H312" i="4"/>
  <c r="H317" i="4"/>
  <c r="H382" i="4"/>
  <c r="H383" i="4"/>
  <c r="H384" i="4"/>
  <c r="H85" i="4"/>
  <c r="H78" i="4"/>
  <c r="H72" i="4"/>
  <c r="H73" i="4"/>
  <c r="H74" i="4"/>
  <c r="H75" i="4"/>
  <c r="H128" i="4"/>
  <c r="H129" i="4"/>
  <c r="H130" i="4"/>
  <c r="H139" i="4"/>
  <c r="H76" i="4"/>
  <c r="H131" i="4"/>
  <c r="H132" i="4"/>
  <c r="H133" i="4"/>
  <c r="H134" i="4"/>
  <c r="H135" i="4"/>
  <c r="H136" i="4"/>
  <c r="H110" i="4"/>
  <c r="H229" i="4"/>
  <c r="H20" i="4"/>
  <c r="H313" i="4"/>
  <c r="H385" i="4"/>
  <c r="H86" i="4"/>
  <c r="H111" i="4"/>
  <c r="H112" i="4"/>
  <c r="H114" i="4"/>
  <c r="H230" i="4"/>
  <c r="H231" i="4"/>
  <c r="H252" i="4"/>
  <c r="H232" i="4"/>
  <c r="H233" i="4"/>
  <c r="H234" i="4"/>
  <c r="H253" i="4"/>
  <c r="H235" i="4"/>
  <c r="H236" i="4"/>
  <c r="H237" i="4"/>
  <c r="H238" i="4"/>
  <c r="H254" i="4"/>
  <c r="H239" i="4"/>
  <c r="H240" i="4"/>
  <c r="H255" i="4"/>
  <c r="H241" i="4"/>
  <c r="H256" i="4"/>
  <c r="H257" i="4"/>
  <c r="H242" i="4"/>
  <c r="H21" i="4"/>
  <c r="H22" i="4"/>
  <c r="H3" i="4"/>
  <c r="H27" i="4"/>
  <c r="H25" i="4"/>
  <c r="H28" i="4"/>
  <c r="H330" i="4"/>
  <c r="H362" i="4"/>
  <c r="H351" i="4"/>
  <c r="H319" i="4"/>
  <c r="H363" i="4"/>
  <c r="H322" i="4"/>
  <c r="H331" i="4"/>
  <c r="H364" i="4"/>
  <c r="H332" i="4"/>
  <c r="H345" i="4"/>
  <c r="H323" i="4"/>
  <c r="H314" i="4"/>
  <c r="H264" i="4"/>
  <c r="H286" i="4"/>
  <c r="H279" i="4"/>
  <c r="H276" i="4"/>
  <c r="H280" i="4"/>
  <c r="H287" i="4"/>
  <c r="H265" i="4"/>
  <c r="H266" i="4"/>
  <c r="H288" i="4"/>
  <c r="H293" i="4"/>
  <c r="H352" i="4"/>
  <c r="H333" i="4"/>
  <c r="H320" i="4"/>
  <c r="H83" i="4"/>
  <c r="H66" i="4"/>
  <c r="H51" i="4"/>
  <c r="H57" i="4"/>
  <c r="H52" i="4"/>
  <c r="H53" i="4"/>
  <c r="H137" i="4"/>
  <c r="H120" i="4"/>
  <c r="H138" i="4"/>
  <c r="H67" i="4"/>
  <c r="H106" i="4"/>
  <c r="H113" i="4"/>
  <c r="H99" i="4"/>
  <c r="H97" i="4"/>
  <c r="H94" i="4"/>
  <c r="H92" i="4"/>
  <c r="H166" i="4"/>
  <c r="H7" i="4"/>
  <c r="H267" i="4"/>
  <c r="H321" i="4"/>
  <c r="H87" i="4"/>
  <c r="H98" i="4"/>
  <c r="H93" i="4"/>
  <c r="H91" i="4"/>
  <c r="H197" i="4"/>
  <c r="H198" i="4"/>
  <c r="H243" i="4"/>
  <c r="H199" i="4"/>
  <c r="H188" i="4"/>
  <c r="H200" i="4"/>
  <c r="H167" i="4"/>
  <c r="H168" i="4"/>
  <c r="H258" i="4"/>
  <c r="H149" i="4"/>
  <c r="H169" i="4"/>
  <c r="H201" i="4"/>
  <c r="H189" i="4"/>
  <c r="H170" i="4"/>
  <c r="H181" i="4"/>
  <c r="H171" i="4"/>
  <c r="H14" i="4"/>
  <c r="H11" i="4"/>
  <c r="H4" i="4"/>
  <c r="H40" i="4"/>
  <c r="H26" i="4"/>
  <c r="H29" i="4"/>
  <c r="H42" i="4"/>
  <c r="H353" i="4"/>
  <c r="H354" i="4"/>
  <c r="H334" i="4"/>
  <c r="H355" i="4"/>
  <c r="H324" i="4"/>
  <c r="H356" i="4"/>
  <c r="H357" i="4"/>
  <c r="H335" i="4"/>
  <c r="H365" i="4"/>
  <c r="H366" i="4"/>
  <c r="H336" i="4"/>
  <c r="H268" i="4"/>
  <c r="H294" i="4"/>
  <c r="H269" i="4"/>
  <c r="H259" i="4"/>
  <c r="H270" i="4"/>
  <c r="H261" i="4"/>
  <c r="H295" i="4"/>
  <c r="H271" i="4"/>
  <c r="H296" i="4"/>
  <c r="H277" i="4"/>
  <c r="H337" i="4"/>
  <c r="H367" i="4"/>
  <c r="H84" i="4"/>
  <c r="H69" i="4"/>
  <c r="H70" i="4"/>
  <c r="H68" i="4"/>
  <c r="H54" i="4"/>
  <c r="H50" i="4"/>
  <c r="H125" i="4"/>
  <c r="H121" i="4"/>
  <c r="H116" i="4"/>
  <c r="H122" i="4"/>
  <c r="H62" i="4"/>
  <c r="H15" i="4"/>
  <c r="H5" i="4"/>
  <c r="H48" i="4"/>
  <c r="H34" i="4"/>
  <c r="H35" i="4"/>
  <c r="H100" i="4"/>
  <c r="H95" i="4"/>
  <c r="H190" i="4"/>
  <c r="H272" i="4"/>
  <c r="H79" i="4"/>
  <c r="H107" i="4"/>
  <c r="H101" i="4"/>
  <c r="H108" i="4"/>
  <c r="H172" i="4"/>
  <c r="H244" i="4"/>
  <c r="H202" i="4"/>
  <c r="H150" i="4"/>
  <c r="H151" i="4"/>
  <c r="H182" i="4"/>
  <c r="H183" i="4"/>
  <c r="H191" i="4"/>
  <c r="H192" i="4"/>
  <c r="H173" i="4"/>
  <c r="H203" i="4"/>
  <c r="H193" i="4"/>
  <c r="H152" i="4"/>
  <c r="H174" i="4"/>
  <c r="H194" i="4"/>
  <c r="H184" i="4"/>
  <c r="H175" i="4"/>
  <c r="H176" i="4"/>
  <c r="H8" i="4"/>
  <c r="H12" i="4"/>
  <c r="H6" i="4"/>
  <c r="H30" i="4"/>
  <c r="H43" i="4"/>
  <c r="H31" i="4"/>
  <c r="H39" i="4"/>
  <c r="H338" i="4"/>
  <c r="H358" i="4"/>
  <c r="H339" i="4"/>
  <c r="H389" i="4"/>
  <c r="H340" i="4"/>
  <c r="H386" i="4"/>
  <c r="H341" i="4"/>
  <c r="H342" i="4"/>
  <c r="H359" i="4"/>
  <c r="H325" i="4"/>
  <c r="H346" i="4"/>
  <c r="H273" i="4"/>
  <c r="H281" i="4"/>
  <c r="H282" i="4"/>
  <c r="H297" i="4"/>
  <c r="H278" i="4"/>
  <c r="H283" i="4"/>
  <c r="H289" i="4"/>
  <c r="H315" i="4"/>
  <c r="H274" i="4"/>
  <c r="H290" i="4"/>
  <c r="H291" i="4"/>
  <c r="H326" i="4"/>
  <c r="H368" i="4"/>
  <c r="H347" i="4"/>
  <c r="H88" i="4"/>
  <c r="H58" i="4"/>
  <c r="H71" i="4"/>
  <c r="H59" i="4"/>
  <c r="H55" i="4"/>
  <c r="H60" i="4"/>
  <c r="H117" i="4"/>
  <c r="H119" i="4"/>
  <c r="H118" i="4"/>
  <c r="H126" i="4"/>
  <c r="H63" i="4"/>
  <c r="H141" i="4"/>
  <c r="H142" i="4"/>
  <c r="H144" i="4"/>
  <c r="H140" i="4"/>
  <c r="H143" i="4"/>
  <c r="H102" i="4"/>
  <c r="H185" i="4"/>
  <c r="H10" i="4"/>
  <c r="H284" i="4"/>
  <c r="H369" i="4"/>
  <c r="H81" i="4"/>
  <c r="H96" i="4"/>
  <c r="H103" i="4"/>
  <c r="H104" i="4"/>
  <c r="H195" i="4"/>
  <c r="H204" i="4"/>
  <c r="H153" i="4"/>
  <c r="H177" i="4"/>
  <c r="H205" i="4"/>
  <c r="H154" i="4"/>
  <c r="H155" i="4"/>
  <c r="H156" i="4"/>
  <c r="H157" i="4"/>
  <c r="H158" i="4"/>
  <c r="H178" i="4"/>
  <c r="H206" i="4"/>
  <c r="H159" i="4"/>
  <c r="H146" i="4"/>
  <c r="H179" i="4"/>
  <c r="H160" i="4"/>
  <c r="H196" i="4"/>
  <c r="H186" i="4"/>
  <c r="H161" i="4"/>
  <c r="H24" i="4"/>
  <c r="H9" i="4"/>
  <c r="H13" i="4"/>
  <c r="H32" i="4"/>
  <c r="H36" i="4"/>
  <c r="H37" i="4"/>
  <c r="H33" i="4"/>
  <c r="H327" i="4"/>
  <c r="H328" i="4"/>
  <c r="H348" i="4"/>
  <c r="H370" i="4"/>
  <c r="H371" i="4"/>
  <c r="H390" i="4"/>
  <c r="H360" i="4"/>
  <c r="H329" i="4"/>
  <c r="H349" i="4"/>
  <c r="H343" i="4"/>
  <c r="H350" i="4"/>
  <c r="H316" i="4"/>
  <c r="H260" i="4"/>
  <c r="H262" i="4"/>
  <c r="H298" i="4"/>
  <c r="H299" i="4"/>
  <c r="H292" i="4"/>
  <c r="H300" i="4"/>
  <c r="H285" i="4"/>
  <c r="H301" i="4"/>
  <c r="H302" i="4"/>
  <c r="H263" i="4"/>
  <c r="H372" i="4"/>
  <c r="H361" i="4"/>
  <c r="H344" i="4"/>
  <c r="H82" i="4"/>
  <c r="H56" i="4"/>
  <c r="H77" i="4"/>
  <c r="H61" i="4"/>
  <c r="H64" i="4"/>
  <c r="H65" i="4"/>
  <c r="H115" i="4"/>
  <c r="H123" i="4"/>
  <c r="H127" i="4"/>
  <c r="H124" i="4"/>
  <c r="H2" i="4"/>
  <c r="H16" i="4"/>
  <c r="H38" i="4"/>
  <c r="H41" i="4"/>
  <c r="H49" i="4"/>
  <c r="H90" i="4"/>
  <c r="H162" i="4"/>
  <c r="H17" i="4"/>
  <c r="H275" i="4"/>
  <c r="H318" i="4"/>
  <c r="H80" i="4"/>
  <c r="H89" i="4"/>
  <c r="H105" i="4"/>
  <c r="H109" i="4"/>
  <c r="H187" i="4"/>
  <c r="H163" i="4"/>
  <c r="H207" i="4"/>
  <c r="H164" i="4"/>
  <c r="H180" i="4"/>
  <c r="H165" i="4"/>
  <c r="H147" i="4"/>
  <c r="H148" i="4"/>
  <c r="H145" i="4"/>
  <c r="H208" i="4"/>
  <c r="G349" i="4"/>
  <c r="G164" i="4"/>
  <c r="G209" i="4"/>
  <c r="G210" i="4"/>
  <c r="G211" i="4"/>
  <c r="G212" i="4"/>
  <c r="G213" i="4"/>
  <c r="G245" i="4"/>
  <c r="G214" i="4"/>
  <c r="G246" i="4"/>
  <c r="G247" i="4"/>
  <c r="G215" i="4"/>
  <c r="G216" i="4"/>
  <c r="G217" i="4"/>
  <c r="G218" i="4"/>
  <c r="G219" i="4"/>
  <c r="G220" i="4"/>
  <c r="G221" i="4"/>
  <c r="G222" i="4"/>
  <c r="G223" i="4"/>
  <c r="G224" i="4"/>
  <c r="G225" i="4"/>
  <c r="G248" i="4"/>
  <c r="G226" i="4"/>
  <c r="G227" i="4"/>
  <c r="G249" i="4"/>
  <c r="G228" i="4"/>
  <c r="G250" i="4"/>
  <c r="G251" i="4"/>
  <c r="G18" i="4"/>
  <c r="G19" i="4"/>
  <c r="G23" i="4"/>
  <c r="G44" i="4"/>
  <c r="G47" i="4"/>
  <c r="G45" i="4"/>
  <c r="G46" i="4"/>
  <c r="G373" i="4"/>
  <c r="G374" i="4"/>
  <c r="G387" i="4"/>
  <c r="G388" i="4"/>
  <c r="G375" i="4"/>
  <c r="G376" i="4"/>
  <c r="G377" i="4"/>
  <c r="G378" i="4"/>
  <c r="G379" i="4"/>
  <c r="G380" i="4"/>
  <c r="G381" i="4"/>
  <c r="G303" i="4"/>
  <c r="G304" i="4"/>
  <c r="G305" i="4"/>
  <c r="G306" i="4"/>
  <c r="G307" i="4"/>
  <c r="G308" i="4"/>
  <c r="G309" i="4"/>
  <c r="G310" i="4"/>
  <c r="G311" i="4"/>
  <c r="G312" i="4"/>
  <c r="G317" i="4"/>
  <c r="G382" i="4"/>
  <c r="G383" i="4"/>
  <c r="G384" i="4"/>
  <c r="G85" i="4"/>
  <c r="G78" i="4"/>
  <c r="G72" i="4"/>
  <c r="G73" i="4"/>
  <c r="G74" i="4"/>
  <c r="G75" i="4"/>
  <c r="G128" i="4"/>
  <c r="G129" i="4"/>
  <c r="G130" i="4"/>
  <c r="G139" i="4"/>
  <c r="G76" i="4"/>
  <c r="G131" i="4"/>
  <c r="G132" i="4"/>
  <c r="G133" i="4"/>
  <c r="G134" i="4"/>
  <c r="G135" i="4"/>
  <c r="G136" i="4"/>
  <c r="G110" i="4"/>
  <c r="G229" i="4"/>
  <c r="G20" i="4"/>
  <c r="G313" i="4"/>
  <c r="G385" i="4"/>
  <c r="G86" i="4"/>
  <c r="G111" i="4"/>
  <c r="G112" i="4"/>
  <c r="G114" i="4"/>
  <c r="G230" i="4"/>
  <c r="G231" i="4"/>
  <c r="G252" i="4"/>
  <c r="G232" i="4"/>
  <c r="G233" i="4"/>
  <c r="G234" i="4"/>
  <c r="G253" i="4"/>
  <c r="G235" i="4"/>
  <c r="G236" i="4"/>
  <c r="G237" i="4"/>
  <c r="G238" i="4"/>
  <c r="G254" i="4"/>
  <c r="G239" i="4"/>
  <c r="G240" i="4"/>
  <c r="G255" i="4"/>
  <c r="G241" i="4"/>
  <c r="G256" i="4"/>
  <c r="G257" i="4"/>
  <c r="G242" i="4"/>
  <c r="G21" i="4"/>
  <c r="G22" i="4"/>
  <c r="G3" i="4"/>
  <c r="G27" i="4"/>
  <c r="G25" i="4"/>
  <c r="G28" i="4"/>
  <c r="G330" i="4"/>
  <c r="G362" i="4"/>
  <c r="G351" i="4"/>
  <c r="G319" i="4"/>
  <c r="G363" i="4"/>
  <c r="G322" i="4"/>
  <c r="G331" i="4"/>
  <c r="G364" i="4"/>
  <c r="G332" i="4"/>
  <c r="G345" i="4"/>
  <c r="G323" i="4"/>
  <c r="G314" i="4"/>
  <c r="G264" i="4"/>
  <c r="G286" i="4"/>
  <c r="G279" i="4"/>
  <c r="G276" i="4"/>
  <c r="G280" i="4"/>
  <c r="G287" i="4"/>
  <c r="G265" i="4"/>
  <c r="G266" i="4"/>
  <c r="G288" i="4"/>
  <c r="G293" i="4"/>
  <c r="G352" i="4"/>
  <c r="G333" i="4"/>
  <c r="G320" i="4"/>
  <c r="G83" i="4"/>
  <c r="G66" i="4"/>
  <c r="G51" i="4"/>
  <c r="G57" i="4"/>
  <c r="G52" i="4"/>
  <c r="G53" i="4"/>
  <c r="G137" i="4"/>
  <c r="G120" i="4"/>
  <c r="G138" i="4"/>
  <c r="G67" i="4"/>
  <c r="G106" i="4"/>
  <c r="G113" i="4"/>
  <c r="G99" i="4"/>
  <c r="G97" i="4"/>
  <c r="G94" i="4"/>
  <c r="G92" i="4"/>
  <c r="G166" i="4"/>
  <c r="G7" i="4"/>
  <c r="G267" i="4"/>
  <c r="G321" i="4"/>
  <c r="G87" i="4"/>
  <c r="G98" i="4"/>
  <c r="G93" i="4"/>
  <c r="G91" i="4"/>
  <c r="G197" i="4"/>
  <c r="G198" i="4"/>
  <c r="G243" i="4"/>
  <c r="G199" i="4"/>
  <c r="G188" i="4"/>
  <c r="G200" i="4"/>
  <c r="G167" i="4"/>
  <c r="G168" i="4"/>
  <c r="G258" i="4"/>
  <c r="G149" i="4"/>
  <c r="G169" i="4"/>
  <c r="G201" i="4"/>
  <c r="G189" i="4"/>
  <c r="G170" i="4"/>
  <c r="G181" i="4"/>
  <c r="G171" i="4"/>
  <c r="G14" i="4"/>
  <c r="G11" i="4"/>
  <c r="G4" i="4"/>
  <c r="G40" i="4"/>
  <c r="G26" i="4"/>
  <c r="G29" i="4"/>
  <c r="G42" i="4"/>
  <c r="G353" i="4"/>
  <c r="G354" i="4"/>
  <c r="G334" i="4"/>
  <c r="G355" i="4"/>
  <c r="G324" i="4"/>
  <c r="G356" i="4"/>
  <c r="G357" i="4"/>
  <c r="G335" i="4"/>
  <c r="G365" i="4"/>
  <c r="G366" i="4"/>
  <c r="G336" i="4"/>
  <c r="G268" i="4"/>
  <c r="G294" i="4"/>
  <c r="G269" i="4"/>
  <c r="G259" i="4"/>
  <c r="G270" i="4"/>
  <c r="G261" i="4"/>
  <c r="G295" i="4"/>
  <c r="G271" i="4"/>
  <c r="G296" i="4"/>
  <c r="G277" i="4"/>
  <c r="G337" i="4"/>
  <c r="G367" i="4"/>
  <c r="G84" i="4"/>
  <c r="G69" i="4"/>
  <c r="G70" i="4"/>
  <c r="G68" i="4"/>
  <c r="G54" i="4"/>
  <c r="G50" i="4"/>
  <c r="G125" i="4"/>
  <c r="G121" i="4"/>
  <c r="G116" i="4"/>
  <c r="G122" i="4"/>
  <c r="G62" i="4"/>
  <c r="G15" i="4"/>
  <c r="G5" i="4"/>
  <c r="G48" i="4"/>
  <c r="G34" i="4"/>
  <c r="G35" i="4"/>
  <c r="G100" i="4"/>
  <c r="G95" i="4"/>
  <c r="G190" i="4"/>
  <c r="G272" i="4"/>
  <c r="G79" i="4"/>
  <c r="G107" i="4"/>
  <c r="G101" i="4"/>
  <c r="G108" i="4"/>
  <c r="G172" i="4"/>
  <c r="G244" i="4"/>
  <c r="G202" i="4"/>
  <c r="G150" i="4"/>
  <c r="G151" i="4"/>
  <c r="G182" i="4"/>
  <c r="G183" i="4"/>
  <c r="G191" i="4"/>
  <c r="G192" i="4"/>
  <c r="G173" i="4"/>
  <c r="G203" i="4"/>
  <c r="G193" i="4"/>
  <c r="G152" i="4"/>
  <c r="G174" i="4"/>
  <c r="G194" i="4"/>
  <c r="G184" i="4"/>
  <c r="G175" i="4"/>
  <c r="G176" i="4"/>
  <c r="G8" i="4"/>
  <c r="G12" i="4"/>
  <c r="G6" i="4"/>
  <c r="G30" i="4"/>
  <c r="G43" i="4"/>
  <c r="G31" i="4"/>
  <c r="G39" i="4"/>
  <c r="G338" i="4"/>
  <c r="G358" i="4"/>
  <c r="G339" i="4"/>
  <c r="G389" i="4"/>
  <c r="G340" i="4"/>
  <c r="G386" i="4"/>
  <c r="G341" i="4"/>
  <c r="G342" i="4"/>
  <c r="G359" i="4"/>
  <c r="G325" i="4"/>
  <c r="G346" i="4"/>
  <c r="G273" i="4"/>
  <c r="G281" i="4"/>
  <c r="G282" i="4"/>
  <c r="G297" i="4"/>
  <c r="G278" i="4"/>
  <c r="G283" i="4"/>
  <c r="G289" i="4"/>
  <c r="G315" i="4"/>
  <c r="G274" i="4"/>
  <c r="G290" i="4"/>
  <c r="G291" i="4"/>
  <c r="G326" i="4"/>
  <c r="G368" i="4"/>
  <c r="G347" i="4"/>
  <c r="G88" i="4"/>
  <c r="G58" i="4"/>
  <c r="G71" i="4"/>
  <c r="G59" i="4"/>
  <c r="G55" i="4"/>
  <c r="G60" i="4"/>
  <c r="G117" i="4"/>
  <c r="G119" i="4"/>
  <c r="G118" i="4"/>
  <c r="G126" i="4"/>
  <c r="G63" i="4"/>
  <c r="G141" i="4"/>
  <c r="G142" i="4"/>
  <c r="G144" i="4"/>
  <c r="G140" i="4"/>
  <c r="G143" i="4"/>
  <c r="G102" i="4"/>
  <c r="G185" i="4"/>
  <c r="G10" i="4"/>
  <c r="G284" i="4"/>
  <c r="G369" i="4"/>
  <c r="G81" i="4"/>
  <c r="G96" i="4"/>
  <c r="G103" i="4"/>
  <c r="G104" i="4"/>
  <c r="G195" i="4"/>
  <c r="G204" i="4"/>
  <c r="G153" i="4"/>
  <c r="G177" i="4"/>
  <c r="G205" i="4"/>
  <c r="G154" i="4"/>
  <c r="G155" i="4"/>
  <c r="G156" i="4"/>
  <c r="G157" i="4"/>
  <c r="G158" i="4"/>
  <c r="G178" i="4"/>
  <c r="G206" i="4"/>
  <c r="G159" i="4"/>
  <c r="G146" i="4"/>
  <c r="G179" i="4"/>
  <c r="G160" i="4"/>
  <c r="G196" i="4"/>
  <c r="G186" i="4"/>
  <c r="G161" i="4"/>
  <c r="G24" i="4"/>
  <c r="G9" i="4"/>
  <c r="G13" i="4"/>
  <c r="G32" i="4"/>
  <c r="G36" i="4"/>
  <c r="G37" i="4"/>
  <c r="G33" i="4"/>
  <c r="G327" i="4"/>
  <c r="G328" i="4"/>
  <c r="G348" i="4"/>
  <c r="G370" i="4"/>
  <c r="G371" i="4"/>
  <c r="G390" i="4"/>
  <c r="G360" i="4"/>
  <c r="G329" i="4"/>
  <c r="G343" i="4"/>
  <c r="G350" i="4"/>
  <c r="G316" i="4"/>
  <c r="G260" i="4"/>
  <c r="G262" i="4"/>
  <c r="G298" i="4"/>
  <c r="G299" i="4"/>
  <c r="G292" i="4"/>
  <c r="G300" i="4"/>
  <c r="G285" i="4"/>
  <c r="G301" i="4"/>
  <c r="G302" i="4"/>
  <c r="G263" i="4"/>
  <c r="G372" i="4"/>
  <c r="G361" i="4"/>
  <c r="G344" i="4"/>
  <c r="G82" i="4"/>
  <c r="G56" i="4"/>
  <c r="G77" i="4"/>
  <c r="G61" i="4"/>
  <c r="G64" i="4"/>
  <c r="G65" i="4"/>
  <c r="G115" i="4"/>
  <c r="G123" i="4"/>
  <c r="G127" i="4"/>
  <c r="G124" i="4"/>
  <c r="G2" i="4"/>
  <c r="G16" i="4"/>
  <c r="G38" i="4"/>
  <c r="G41" i="4"/>
  <c r="G49" i="4"/>
  <c r="G90" i="4"/>
  <c r="G162" i="4"/>
  <c r="G17" i="4"/>
  <c r="G275" i="4"/>
  <c r="G318" i="4"/>
  <c r="G80" i="4"/>
  <c r="G89" i="4"/>
  <c r="G105" i="4"/>
  <c r="G109" i="4"/>
  <c r="G187" i="4"/>
  <c r="G163" i="4"/>
  <c r="G207" i="4"/>
  <c r="G180" i="4"/>
  <c r="G165" i="4"/>
  <c r="G147" i="4"/>
  <c r="G148" i="4"/>
  <c r="G145" i="4"/>
  <c r="G208" i="4"/>
  <c r="K2" i="1"/>
  <c r="J145" i="4" l="1"/>
  <c r="K145" i="4" s="1"/>
  <c r="J147" i="4"/>
  <c r="K147" i="4" s="1"/>
  <c r="J180" i="4"/>
  <c r="K180" i="4" s="1"/>
  <c r="J207" i="4"/>
  <c r="K207" i="4" s="1"/>
  <c r="J187" i="4"/>
  <c r="K187" i="4" s="1"/>
  <c r="J105" i="4"/>
  <c r="K105" i="4" s="1"/>
  <c r="J80" i="4"/>
  <c r="K80" i="4" s="1"/>
  <c r="J275" i="4"/>
  <c r="K275" i="4" s="1"/>
  <c r="J162" i="4"/>
  <c r="K162" i="4" s="1"/>
  <c r="J49" i="4"/>
  <c r="K49" i="4" s="1"/>
  <c r="J38" i="4"/>
  <c r="K38" i="4" s="1"/>
  <c r="J127" i="4"/>
  <c r="K127" i="4" s="1"/>
  <c r="J115" i="4"/>
  <c r="K115" i="4" s="1"/>
  <c r="J64" i="4"/>
  <c r="K64" i="4" s="1"/>
  <c r="J77" i="4"/>
  <c r="K77" i="4" s="1"/>
  <c r="J82" i="4"/>
  <c r="K82" i="4" s="1"/>
  <c r="J361" i="4"/>
  <c r="K361" i="4" s="1"/>
  <c r="J263" i="4"/>
  <c r="K263" i="4" s="1"/>
  <c r="J301" i="4"/>
  <c r="K301" i="4" s="1"/>
  <c r="J300" i="4"/>
  <c r="K300" i="4" s="1"/>
  <c r="J299" i="4"/>
  <c r="K299" i="4" s="1"/>
  <c r="J262" i="4"/>
  <c r="K262" i="4" s="1"/>
  <c r="J316" i="4"/>
  <c r="K316" i="4" s="1"/>
  <c r="J343" i="4"/>
  <c r="K343" i="4" s="1"/>
  <c r="J329" i="4"/>
  <c r="K329" i="4" s="1"/>
  <c r="J390" i="4"/>
  <c r="K390" i="4" s="1"/>
  <c r="J370" i="4"/>
  <c r="K370" i="4" s="1"/>
  <c r="J328" i="4"/>
  <c r="K328" i="4" s="1"/>
  <c r="J33" i="4"/>
  <c r="K33" i="4" s="1"/>
  <c r="J36" i="4"/>
  <c r="K36" i="4" s="1"/>
  <c r="J13" i="4"/>
  <c r="K13" i="4" s="1"/>
  <c r="J24" i="4"/>
  <c r="K24" i="4" s="1"/>
  <c r="J186" i="4"/>
  <c r="K186" i="4" s="1"/>
  <c r="J160" i="4"/>
  <c r="K160" i="4" s="1"/>
  <c r="J146" i="4"/>
  <c r="K146" i="4" s="1"/>
  <c r="J206" i="4"/>
  <c r="K206" i="4" s="1"/>
  <c r="J158" i="4"/>
  <c r="K158" i="4" s="1"/>
  <c r="J156" i="4"/>
  <c r="K156" i="4" s="1"/>
  <c r="J154" i="4"/>
  <c r="K154" i="4" s="1"/>
  <c r="J177" i="4"/>
  <c r="K177" i="4" s="1"/>
  <c r="J204" i="4"/>
  <c r="K204" i="4" s="1"/>
  <c r="J104" i="4"/>
  <c r="K104" i="4" s="1"/>
  <c r="J96" i="4"/>
  <c r="K96" i="4" s="1"/>
  <c r="J369" i="4"/>
  <c r="K369" i="4" s="1"/>
  <c r="J10" i="4"/>
  <c r="K10" i="4" s="1"/>
  <c r="J102" i="4"/>
  <c r="K102" i="4" s="1"/>
  <c r="J140" i="4"/>
  <c r="K140" i="4" s="1"/>
  <c r="J142" i="4"/>
  <c r="K142" i="4" s="1"/>
  <c r="J63" i="4"/>
  <c r="K63" i="4" s="1"/>
  <c r="J118" i="4"/>
  <c r="K118" i="4" s="1"/>
  <c r="J117" i="4"/>
  <c r="K117" i="4" s="1"/>
  <c r="J55" i="4"/>
  <c r="K55" i="4" s="1"/>
  <c r="J71" i="4"/>
  <c r="K71" i="4" s="1"/>
  <c r="J88" i="4"/>
  <c r="K88" i="4" s="1"/>
  <c r="J368" i="4"/>
  <c r="K368" i="4" s="1"/>
  <c r="J291" i="4"/>
  <c r="K291" i="4" s="1"/>
  <c r="J274" i="4"/>
  <c r="K274" i="4" s="1"/>
  <c r="J289" i="4"/>
  <c r="K289" i="4" s="1"/>
  <c r="J278" i="4"/>
  <c r="K278" i="4" s="1"/>
  <c r="J282" i="4"/>
  <c r="K282" i="4" s="1"/>
  <c r="J273" i="4"/>
  <c r="K273" i="4" s="1"/>
  <c r="J325" i="4"/>
  <c r="K325" i="4" s="1"/>
  <c r="J342" i="4"/>
  <c r="K342" i="4" s="1"/>
  <c r="J386" i="4"/>
  <c r="K386" i="4" s="1"/>
  <c r="J389" i="4"/>
  <c r="K389" i="4" s="1"/>
  <c r="J358" i="4"/>
  <c r="K358" i="4" s="1"/>
  <c r="J39" i="4"/>
  <c r="K39" i="4" s="1"/>
  <c r="J43" i="4"/>
  <c r="K43" i="4" s="1"/>
  <c r="J6" i="4"/>
  <c r="K6" i="4" s="1"/>
  <c r="J8" i="4"/>
  <c r="K8" i="4" s="1"/>
  <c r="J175" i="4"/>
  <c r="K175" i="4" s="1"/>
  <c r="J194" i="4"/>
  <c r="K194" i="4" s="1"/>
  <c r="J152" i="4"/>
  <c r="K152" i="4" s="1"/>
  <c r="J203" i="4"/>
  <c r="K203" i="4" s="1"/>
  <c r="J192" i="4"/>
  <c r="K192" i="4" s="1"/>
  <c r="J183" i="4"/>
  <c r="K183" i="4" s="1"/>
  <c r="J151" i="4"/>
  <c r="K151" i="4" s="1"/>
  <c r="J202" i="4"/>
  <c r="K202" i="4" s="1"/>
  <c r="J172" i="4"/>
  <c r="K172" i="4" s="1"/>
  <c r="J101" i="4"/>
  <c r="K101" i="4" s="1"/>
  <c r="J79" i="4"/>
  <c r="K79" i="4" s="1"/>
  <c r="J190" i="4"/>
  <c r="K190" i="4" s="1"/>
  <c r="J100" i="4"/>
  <c r="K100" i="4" s="1"/>
  <c r="J34" i="4"/>
  <c r="K34" i="4" s="1"/>
  <c r="J5" i="4"/>
  <c r="K5" i="4" s="1"/>
  <c r="J62" i="4"/>
  <c r="K62" i="4" s="1"/>
  <c r="J116" i="4"/>
  <c r="K116" i="4" s="1"/>
  <c r="J125" i="4"/>
  <c r="K125" i="4" s="1"/>
  <c r="J54" i="4"/>
  <c r="K54" i="4" s="1"/>
  <c r="J70" i="4"/>
  <c r="K70" i="4" s="1"/>
  <c r="J84" i="4"/>
  <c r="K84" i="4" s="1"/>
  <c r="J337" i="4"/>
  <c r="K337" i="4" s="1"/>
  <c r="J296" i="4"/>
  <c r="K296" i="4" s="1"/>
  <c r="J295" i="4"/>
  <c r="K295" i="4" s="1"/>
  <c r="J270" i="4"/>
  <c r="K270" i="4" s="1"/>
  <c r="J269" i="4"/>
  <c r="K269" i="4" s="1"/>
  <c r="J268" i="4"/>
  <c r="K268" i="4" s="1"/>
  <c r="J366" i="4"/>
  <c r="K366" i="4" s="1"/>
  <c r="J335" i="4"/>
  <c r="K335" i="4" s="1"/>
  <c r="J356" i="4"/>
  <c r="K356" i="4" s="1"/>
  <c r="J355" i="4"/>
  <c r="K355" i="4" s="1"/>
  <c r="J354" i="4"/>
  <c r="K354" i="4" s="1"/>
  <c r="J42" i="4"/>
  <c r="K42" i="4" s="1"/>
  <c r="J26" i="4"/>
  <c r="K26" i="4" s="1"/>
  <c r="J4" i="4"/>
  <c r="K4" i="4" s="1"/>
  <c r="J14" i="4"/>
  <c r="K14" i="4" s="1"/>
  <c r="J181" i="4"/>
  <c r="K181" i="4" s="1"/>
  <c r="J189" i="4"/>
  <c r="K189" i="4" s="1"/>
  <c r="J169" i="4"/>
  <c r="K169" i="4" s="1"/>
  <c r="J258" i="4"/>
  <c r="K258" i="4" s="1"/>
  <c r="J167" i="4"/>
  <c r="K167" i="4" s="1"/>
  <c r="J188" i="4"/>
  <c r="K188" i="4" s="1"/>
  <c r="J243" i="4"/>
  <c r="K243" i="4" s="1"/>
  <c r="J197" i="4"/>
  <c r="K197" i="4" s="1"/>
  <c r="J93" i="4"/>
  <c r="K93" i="4" s="1"/>
  <c r="J87" i="4"/>
  <c r="K87" i="4" s="1"/>
  <c r="J267" i="4"/>
  <c r="K267" i="4" s="1"/>
  <c r="J166" i="4"/>
  <c r="K166" i="4" s="1"/>
  <c r="J94" i="4"/>
  <c r="K94" i="4" s="1"/>
  <c r="J99" i="4"/>
  <c r="K99" i="4" s="1"/>
  <c r="J106" i="4"/>
  <c r="K106" i="4" s="1"/>
  <c r="J138" i="4"/>
  <c r="K138" i="4" s="1"/>
  <c r="J137" i="4"/>
  <c r="K137" i="4" s="1"/>
  <c r="J52" i="4"/>
  <c r="K52" i="4" s="1"/>
  <c r="J51" i="4"/>
  <c r="K51" i="4" s="1"/>
  <c r="J83" i="4"/>
  <c r="K83" i="4" s="1"/>
  <c r="J333" i="4"/>
  <c r="K333" i="4" s="1"/>
  <c r="J293" i="4"/>
  <c r="K293" i="4" s="1"/>
  <c r="J266" i="4"/>
  <c r="K266" i="4" s="1"/>
  <c r="J287" i="4"/>
  <c r="K287" i="4" s="1"/>
  <c r="J276" i="4"/>
  <c r="K276" i="4" s="1"/>
  <c r="J286" i="4"/>
  <c r="K286" i="4" s="1"/>
  <c r="J314" i="4"/>
  <c r="K314" i="4" s="1"/>
  <c r="J345" i="4"/>
  <c r="K345" i="4" s="1"/>
  <c r="J364" i="4"/>
  <c r="K364" i="4" s="1"/>
  <c r="J322" i="4"/>
  <c r="K322" i="4" s="1"/>
  <c r="J319" i="4"/>
  <c r="K319" i="4" s="1"/>
  <c r="J362" i="4"/>
  <c r="K362" i="4" s="1"/>
  <c r="J28" i="4"/>
  <c r="K28" i="4" s="1"/>
  <c r="J27" i="4"/>
  <c r="K27" i="4" s="1"/>
  <c r="J22" i="4"/>
  <c r="K22" i="4" s="1"/>
  <c r="J242" i="4"/>
  <c r="K242" i="4" s="1"/>
  <c r="J256" i="4"/>
  <c r="K256" i="4" s="1"/>
  <c r="J255" i="4"/>
  <c r="K255" i="4" s="1"/>
  <c r="J239" i="4"/>
  <c r="K239" i="4" s="1"/>
  <c r="J238" i="4"/>
  <c r="K238" i="4" s="1"/>
  <c r="J236" i="4"/>
  <c r="K236" i="4" s="1"/>
  <c r="J253" i="4"/>
  <c r="K253" i="4" s="1"/>
  <c r="J233" i="4"/>
  <c r="K233" i="4" s="1"/>
  <c r="J252" i="4"/>
  <c r="K252" i="4" s="1"/>
  <c r="J230" i="4"/>
  <c r="K230" i="4" s="1"/>
  <c r="J112" i="4"/>
  <c r="K112" i="4" s="1"/>
  <c r="J86" i="4"/>
  <c r="K86" i="4" s="1"/>
  <c r="J313" i="4"/>
  <c r="K313" i="4" s="1"/>
  <c r="J229" i="4"/>
  <c r="K229" i="4" s="1"/>
  <c r="J136" i="4"/>
  <c r="K136" i="4" s="1"/>
  <c r="J134" i="4"/>
  <c r="K134" i="4" s="1"/>
  <c r="J132" i="4"/>
  <c r="K132" i="4" s="1"/>
  <c r="J76" i="4"/>
  <c r="K76" i="4" s="1"/>
  <c r="J130" i="4"/>
  <c r="K130" i="4" s="1"/>
  <c r="J128" i="4"/>
  <c r="K128" i="4" s="1"/>
  <c r="J74" i="4"/>
  <c r="K74" i="4" s="1"/>
  <c r="J72" i="4"/>
  <c r="K72" i="4" s="1"/>
  <c r="J85" i="4"/>
  <c r="K85" i="4" s="1"/>
  <c r="J383" i="4"/>
  <c r="K383" i="4" s="1"/>
  <c r="J317" i="4"/>
  <c r="K317" i="4" s="1"/>
  <c r="J311" i="4"/>
  <c r="K311" i="4" s="1"/>
  <c r="J309" i="4"/>
  <c r="K309" i="4" s="1"/>
  <c r="J307" i="4"/>
  <c r="K307" i="4" s="1"/>
  <c r="J305" i="4"/>
  <c r="K305" i="4" s="1"/>
  <c r="J303" i="4"/>
  <c r="K303" i="4" s="1"/>
  <c r="J380" i="4"/>
  <c r="K380" i="4" s="1"/>
  <c r="J378" i="4"/>
  <c r="K378" i="4" s="1"/>
  <c r="J376" i="4"/>
  <c r="K376" i="4" s="1"/>
  <c r="J388" i="4"/>
  <c r="K388" i="4" s="1"/>
  <c r="J374" i="4"/>
  <c r="K374" i="4" s="1"/>
  <c r="J46" i="4"/>
  <c r="K46" i="4" s="1"/>
  <c r="J47" i="4"/>
  <c r="K47" i="4" s="1"/>
  <c r="J23" i="4"/>
  <c r="K23" i="4" s="1"/>
  <c r="J18" i="4"/>
  <c r="K18" i="4" s="1"/>
  <c r="J250" i="4"/>
  <c r="K250" i="4" s="1"/>
  <c r="J249" i="4"/>
  <c r="K249" i="4" s="1"/>
  <c r="J226" i="4"/>
  <c r="K226" i="4" s="1"/>
  <c r="J225" i="4"/>
  <c r="K225" i="4" s="1"/>
  <c r="J223" i="4"/>
  <c r="K223" i="4" s="1"/>
  <c r="J221" i="4"/>
  <c r="K221" i="4" s="1"/>
  <c r="J219" i="4"/>
  <c r="K219" i="4" s="1"/>
  <c r="J217" i="4"/>
  <c r="K217" i="4" s="1"/>
  <c r="J215" i="4"/>
  <c r="K215" i="4" s="1"/>
  <c r="J246" i="4"/>
  <c r="K246" i="4" s="1"/>
  <c r="J245" i="4"/>
  <c r="K245" i="4" s="1"/>
  <c r="J212" i="4"/>
  <c r="K212" i="4" s="1"/>
  <c r="J210" i="4"/>
  <c r="K210" i="4" s="1"/>
  <c r="J208" i="4"/>
  <c r="K208" i="4" s="1"/>
  <c r="J148" i="4"/>
  <c r="K148" i="4" s="1"/>
  <c r="J165" i="4"/>
  <c r="K165" i="4" s="1"/>
  <c r="J164" i="4"/>
  <c r="K164" i="4" s="1"/>
  <c r="J163" i="4"/>
  <c r="K163" i="4" s="1"/>
  <c r="J109" i="4"/>
  <c r="K109" i="4" s="1"/>
  <c r="J89" i="4"/>
  <c r="K89" i="4" s="1"/>
  <c r="J318" i="4"/>
  <c r="K318" i="4" s="1"/>
  <c r="J17" i="4"/>
  <c r="K17" i="4" s="1"/>
  <c r="J90" i="4"/>
  <c r="K90" i="4" s="1"/>
  <c r="J41" i="4"/>
  <c r="K41" i="4" s="1"/>
  <c r="J16" i="4"/>
  <c r="K16" i="4" s="1"/>
  <c r="J124" i="4"/>
  <c r="K124" i="4" s="1"/>
  <c r="J123" i="4"/>
  <c r="K123" i="4" s="1"/>
  <c r="J65" i="4"/>
  <c r="K65" i="4" s="1"/>
  <c r="J61" i="4"/>
  <c r="K61" i="4" s="1"/>
  <c r="J56" i="4"/>
  <c r="K56" i="4" s="1"/>
  <c r="J344" i="4"/>
  <c r="K344" i="4" s="1"/>
  <c r="J372" i="4"/>
  <c r="K372" i="4" s="1"/>
  <c r="J302" i="4"/>
  <c r="K302" i="4" s="1"/>
  <c r="J285" i="4"/>
  <c r="K285" i="4" s="1"/>
  <c r="J292" i="4"/>
  <c r="K292" i="4" s="1"/>
  <c r="J298" i="4"/>
  <c r="K298" i="4" s="1"/>
  <c r="J260" i="4"/>
  <c r="K260" i="4" s="1"/>
  <c r="J350" i="4"/>
  <c r="K350" i="4" s="1"/>
  <c r="J349" i="4"/>
  <c r="K349" i="4" s="1"/>
  <c r="J360" i="4"/>
  <c r="K360" i="4" s="1"/>
  <c r="J371" i="4"/>
  <c r="K371" i="4" s="1"/>
  <c r="J348" i="4"/>
  <c r="K348" i="4" s="1"/>
  <c r="J327" i="4"/>
  <c r="K327" i="4" s="1"/>
  <c r="J37" i="4"/>
  <c r="K37" i="4" s="1"/>
  <c r="J32" i="4"/>
  <c r="K32" i="4" s="1"/>
  <c r="J9" i="4"/>
  <c r="K9" i="4" s="1"/>
  <c r="J161" i="4"/>
  <c r="K161" i="4" s="1"/>
  <c r="J196" i="4"/>
  <c r="K196" i="4" s="1"/>
  <c r="J179" i="4"/>
  <c r="K179" i="4" s="1"/>
  <c r="J159" i="4"/>
  <c r="K159" i="4" s="1"/>
  <c r="J178" i="4"/>
  <c r="K178" i="4" s="1"/>
  <c r="J157" i="4"/>
  <c r="K157" i="4" s="1"/>
  <c r="J155" i="4"/>
  <c r="K155" i="4" s="1"/>
  <c r="J205" i="4"/>
  <c r="K205" i="4" s="1"/>
  <c r="J153" i="4"/>
  <c r="K153" i="4" s="1"/>
  <c r="J195" i="4"/>
  <c r="K195" i="4" s="1"/>
  <c r="J103" i="4"/>
  <c r="K103" i="4" s="1"/>
  <c r="J81" i="4"/>
  <c r="K81" i="4" s="1"/>
  <c r="J284" i="4"/>
  <c r="K284" i="4" s="1"/>
  <c r="J185" i="4"/>
  <c r="K185" i="4" s="1"/>
  <c r="J143" i="4"/>
  <c r="K143" i="4" s="1"/>
  <c r="J144" i="4"/>
  <c r="K144" i="4" s="1"/>
  <c r="J141" i="4"/>
  <c r="K141" i="4" s="1"/>
  <c r="J126" i="4"/>
  <c r="K126" i="4" s="1"/>
  <c r="J119" i="4"/>
  <c r="K119" i="4" s="1"/>
  <c r="J60" i="4"/>
  <c r="K60" i="4" s="1"/>
  <c r="J59" i="4"/>
  <c r="K59" i="4" s="1"/>
  <c r="J58" i="4"/>
  <c r="K58" i="4" s="1"/>
  <c r="J347" i="4"/>
  <c r="K347" i="4" s="1"/>
  <c r="J326" i="4"/>
  <c r="K326" i="4" s="1"/>
  <c r="J290" i="4"/>
  <c r="K290" i="4" s="1"/>
  <c r="J315" i="4"/>
  <c r="K315" i="4" s="1"/>
  <c r="J283" i="4"/>
  <c r="K283" i="4" s="1"/>
  <c r="J297" i="4"/>
  <c r="K297" i="4" s="1"/>
  <c r="J281" i="4"/>
  <c r="K281" i="4" s="1"/>
  <c r="J346" i="4"/>
  <c r="K346" i="4" s="1"/>
  <c r="J359" i="4"/>
  <c r="K359" i="4" s="1"/>
  <c r="J341" i="4"/>
  <c r="K341" i="4" s="1"/>
  <c r="J340" i="4"/>
  <c r="K340" i="4" s="1"/>
  <c r="J339" i="4"/>
  <c r="K339" i="4" s="1"/>
  <c r="J338" i="4"/>
  <c r="K338" i="4" s="1"/>
  <c r="J31" i="4"/>
  <c r="K31" i="4" s="1"/>
  <c r="J30" i="4"/>
  <c r="K30" i="4" s="1"/>
  <c r="J12" i="4"/>
  <c r="K12" i="4" s="1"/>
  <c r="J176" i="4"/>
  <c r="K176" i="4" s="1"/>
  <c r="J184" i="4"/>
  <c r="K184" i="4" s="1"/>
  <c r="J174" i="4"/>
  <c r="K174" i="4" s="1"/>
  <c r="J193" i="4"/>
  <c r="K193" i="4" s="1"/>
  <c r="J173" i="4"/>
  <c r="K173" i="4" s="1"/>
  <c r="J191" i="4"/>
  <c r="K191" i="4" s="1"/>
  <c r="J182" i="4"/>
  <c r="K182" i="4" s="1"/>
  <c r="J150" i="4"/>
  <c r="K150" i="4" s="1"/>
  <c r="J244" i="4"/>
  <c r="K244" i="4" s="1"/>
  <c r="J108" i="4"/>
  <c r="K108" i="4" s="1"/>
  <c r="J107" i="4"/>
  <c r="K107" i="4" s="1"/>
  <c r="J272" i="4"/>
  <c r="K272" i="4" s="1"/>
  <c r="J95" i="4"/>
  <c r="K95" i="4" s="1"/>
  <c r="J35" i="4"/>
  <c r="K35" i="4" s="1"/>
  <c r="J48" i="4"/>
  <c r="K48" i="4" s="1"/>
  <c r="J15" i="4"/>
  <c r="K15" i="4" s="1"/>
  <c r="J122" i="4"/>
  <c r="K122" i="4" s="1"/>
  <c r="J121" i="4"/>
  <c r="K121" i="4" s="1"/>
  <c r="J50" i="4"/>
  <c r="K50" i="4" s="1"/>
  <c r="J68" i="4"/>
  <c r="K68" i="4" s="1"/>
  <c r="J69" i="4"/>
  <c r="K69" i="4" s="1"/>
  <c r="J367" i="4"/>
  <c r="K367" i="4" s="1"/>
  <c r="J277" i="4"/>
  <c r="K277" i="4" s="1"/>
  <c r="J271" i="4"/>
  <c r="K271" i="4" s="1"/>
  <c r="J261" i="4"/>
  <c r="K261" i="4" s="1"/>
  <c r="J259" i="4"/>
  <c r="K259" i="4" s="1"/>
  <c r="J294" i="4"/>
  <c r="K294" i="4" s="1"/>
  <c r="J336" i="4"/>
  <c r="K336" i="4" s="1"/>
  <c r="J365" i="4"/>
  <c r="K365" i="4" s="1"/>
  <c r="J357" i="4"/>
  <c r="K357" i="4" s="1"/>
  <c r="J324" i="4"/>
  <c r="K324" i="4" s="1"/>
  <c r="J334" i="4"/>
  <c r="K334" i="4" s="1"/>
  <c r="J353" i="4"/>
  <c r="K353" i="4" s="1"/>
  <c r="J29" i="4"/>
  <c r="K29" i="4" s="1"/>
  <c r="J40" i="4"/>
  <c r="K40" i="4" s="1"/>
  <c r="J11" i="4"/>
  <c r="K11" i="4" s="1"/>
  <c r="J171" i="4"/>
  <c r="K171" i="4" s="1"/>
  <c r="J170" i="4"/>
  <c r="K170" i="4" s="1"/>
  <c r="J201" i="4"/>
  <c r="K201" i="4" s="1"/>
  <c r="J149" i="4"/>
  <c r="K149" i="4" s="1"/>
  <c r="J168" i="4"/>
  <c r="K168" i="4" s="1"/>
  <c r="J200" i="4"/>
  <c r="K200" i="4" s="1"/>
  <c r="J199" i="4"/>
  <c r="K199" i="4" s="1"/>
  <c r="J198" i="4"/>
  <c r="K198" i="4" s="1"/>
  <c r="J91" i="4"/>
  <c r="K91" i="4" s="1"/>
  <c r="J98" i="4"/>
  <c r="K98" i="4" s="1"/>
  <c r="J321" i="4"/>
  <c r="K321" i="4" s="1"/>
  <c r="J7" i="4"/>
  <c r="K7" i="4" s="1"/>
  <c r="J92" i="4"/>
  <c r="K92" i="4" s="1"/>
  <c r="J97" i="4"/>
  <c r="K97" i="4" s="1"/>
  <c r="J113" i="4"/>
  <c r="K113" i="4" s="1"/>
  <c r="J67" i="4"/>
  <c r="K67" i="4" s="1"/>
  <c r="J120" i="4"/>
  <c r="K120" i="4" s="1"/>
  <c r="J53" i="4"/>
  <c r="K53" i="4" s="1"/>
  <c r="J57" i="4"/>
  <c r="K57" i="4" s="1"/>
  <c r="J66" i="4"/>
  <c r="K66" i="4" s="1"/>
  <c r="J320" i="4"/>
  <c r="K320" i="4" s="1"/>
  <c r="J352" i="4"/>
  <c r="K352" i="4" s="1"/>
  <c r="J288" i="4"/>
  <c r="K288" i="4" s="1"/>
  <c r="J265" i="4"/>
  <c r="K265" i="4" s="1"/>
  <c r="J280" i="4"/>
  <c r="K280" i="4" s="1"/>
  <c r="J279" i="4"/>
  <c r="K279" i="4" s="1"/>
  <c r="J264" i="4"/>
  <c r="K264" i="4" s="1"/>
  <c r="J323" i="4"/>
  <c r="K323" i="4" s="1"/>
  <c r="J332" i="4"/>
  <c r="K332" i="4" s="1"/>
  <c r="J331" i="4"/>
  <c r="K331" i="4" s="1"/>
  <c r="J363" i="4"/>
  <c r="K363" i="4" s="1"/>
  <c r="J351" i="4"/>
  <c r="K351" i="4" s="1"/>
  <c r="J330" i="4"/>
  <c r="K330" i="4" s="1"/>
  <c r="J25" i="4"/>
  <c r="K25" i="4" s="1"/>
  <c r="J3" i="4"/>
  <c r="K3" i="4" s="1"/>
  <c r="J21" i="4"/>
  <c r="K21" i="4" s="1"/>
  <c r="J257" i="4"/>
  <c r="K257" i="4" s="1"/>
  <c r="J241" i="4"/>
  <c r="K241" i="4" s="1"/>
  <c r="J240" i="4"/>
  <c r="K240" i="4" s="1"/>
  <c r="J254" i="4"/>
  <c r="K254" i="4" s="1"/>
  <c r="J237" i="4"/>
  <c r="K237" i="4" s="1"/>
  <c r="J235" i="4"/>
  <c r="K235" i="4" s="1"/>
  <c r="J234" i="4"/>
  <c r="K234" i="4" s="1"/>
  <c r="J232" i="4"/>
  <c r="K232" i="4" s="1"/>
  <c r="J231" i="4"/>
  <c r="K231" i="4" s="1"/>
  <c r="J114" i="4"/>
  <c r="K114" i="4" s="1"/>
  <c r="J111" i="4"/>
  <c r="K111" i="4" s="1"/>
  <c r="J385" i="4"/>
  <c r="K385" i="4" s="1"/>
  <c r="J20" i="4"/>
  <c r="K20" i="4" s="1"/>
  <c r="J110" i="4"/>
  <c r="K110" i="4" s="1"/>
  <c r="J135" i="4"/>
  <c r="K135" i="4" s="1"/>
  <c r="J133" i="4"/>
  <c r="K133" i="4" s="1"/>
  <c r="J131" i="4"/>
  <c r="K131" i="4" s="1"/>
  <c r="J139" i="4"/>
  <c r="K139" i="4" s="1"/>
  <c r="J129" i="4"/>
  <c r="K129" i="4" s="1"/>
  <c r="J75" i="4"/>
  <c r="K75" i="4" s="1"/>
  <c r="J73" i="4"/>
  <c r="K73" i="4" s="1"/>
  <c r="J78" i="4"/>
  <c r="K78" i="4" s="1"/>
  <c r="J384" i="4"/>
  <c r="K384" i="4" s="1"/>
  <c r="J382" i="4"/>
  <c r="K382" i="4" s="1"/>
  <c r="J312" i="4"/>
  <c r="K312" i="4" s="1"/>
  <c r="J310" i="4"/>
  <c r="K310" i="4" s="1"/>
  <c r="J308" i="4"/>
  <c r="K308" i="4" s="1"/>
  <c r="J306" i="4"/>
  <c r="K306" i="4" s="1"/>
  <c r="J304" i="4"/>
  <c r="K304" i="4" s="1"/>
  <c r="J381" i="4"/>
  <c r="K381" i="4" s="1"/>
  <c r="J379" i="4"/>
  <c r="K379" i="4" s="1"/>
  <c r="J377" i="4"/>
  <c r="K377" i="4" s="1"/>
  <c r="J375" i="4"/>
  <c r="K375" i="4" s="1"/>
  <c r="J387" i="4"/>
  <c r="K387" i="4" s="1"/>
  <c r="J373" i="4"/>
  <c r="K373" i="4" s="1"/>
  <c r="J45" i="4"/>
  <c r="K45" i="4" s="1"/>
  <c r="J44" i="4"/>
  <c r="K44" i="4" s="1"/>
  <c r="J19" i="4"/>
  <c r="K19" i="4" s="1"/>
  <c r="J251" i="4"/>
  <c r="K251" i="4" s="1"/>
  <c r="J228" i="4"/>
  <c r="K228" i="4" s="1"/>
  <c r="J227" i="4"/>
  <c r="K227" i="4" s="1"/>
  <c r="J248" i="4"/>
  <c r="K248" i="4" s="1"/>
  <c r="J224" i="4"/>
  <c r="K224" i="4" s="1"/>
  <c r="J222" i="4"/>
  <c r="K222" i="4" s="1"/>
  <c r="J220" i="4"/>
  <c r="K220" i="4" s="1"/>
  <c r="J218" i="4"/>
  <c r="K218" i="4" s="1"/>
  <c r="J216" i="4"/>
  <c r="K216" i="4" s="1"/>
  <c r="J247" i="4"/>
  <c r="K247" i="4" s="1"/>
  <c r="J214" i="4"/>
  <c r="K214" i="4" s="1"/>
  <c r="J213" i="4"/>
  <c r="K213" i="4" s="1"/>
  <c r="J211" i="4"/>
  <c r="K211" i="4" s="1"/>
  <c r="J209" i="4"/>
  <c r="K209" i="4" s="1"/>
  <c r="L85" i="1"/>
  <c r="L36" i="1"/>
  <c r="L28" i="1"/>
  <c r="L91" i="1"/>
  <c r="L63" i="1"/>
  <c r="L31" i="1"/>
  <c r="L82" i="1"/>
  <c r="L61" i="1"/>
  <c r="L32" i="1"/>
  <c r="L69" i="1"/>
  <c r="L59" i="1"/>
  <c r="L2" i="1"/>
  <c r="L80" i="1"/>
  <c r="L43" i="1"/>
  <c r="L21" i="1"/>
  <c r="L75" i="1"/>
  <c r="L60" i="1"/>
  <c r="L8" i="1"/>
  <c r="L78" i="1"/>
  <c r="L58" i="1"/>
  <c r="L13" i="1"/>
  <c r="L79" i="1"/>
  <c r="L55" i="1"/>
  <c r="L14" i="1"/>
  <c r="L81" i="1"/>
  <c r="L48" i="1"/>
  <c r="L19" i="1"/>
  <c r="L73" i="1"/>
  <c r="L46" i="1"/>
  <c r="L11" i="1"/>
  <c r="L93" i="1"/>
  <c r="L44" i="1"/>
  <c r="L26" i="1"/>
  <c r="L97" i="1"/>
  <c r="L56" i="1"/>
  <c r="L17" i="1"/>
  <c r="L98" i="1"/>
  <c r="L41" i="1"/>
  <c r="L34" i="1"/>
  <c r="L87" i="1"/>
  <c r="L49" i="1"/>
  <c r="L7" i="1"/>
  <c r="L96" i="1"/>
  <c r="L45" i="1"/>
  <c r="L16" i="1"/>
  <c r="L99" i="1"/>
  <c r="L50" i="1"/>
  <c r="L4" i="1"/>
  <c r="L68" i="1"/>
  <c r="L65" i="1"/>
  <c r="L20" i="1"/>
  <c r="L100" i="1"/>
  <c r="L40" i="1"/>
  <c r="L23" i="1"/>
  <c r="L84" i="1"/>
  <c r="L62" i="1"/>
  <c r="L12" i="1"/>
  <c r="L94" i="1"/>
  <c r="L67" i="1"/>
  <c r="L10" i="1"/>
  <c r="L83" i="1"/>
  <c r="L35" i="1"/>
  <c r="L33" i="1"/>
  <c r="L90" i="1"/>
  <c r="L66" i="1"/>
  <c r="L15" i="1"/>
  <c r="L76" i="1"/>
  <c r="L64" i="1"/>
  <c r="L27" i="1"/>
  <c r="L71" i="1"/>
  <c r="L38" i="1"/>
  <c r="L18" i="1"/>
  <c r="L72" i="1"/>
  <c r="L47" i="1"/>
  <c r="L5" i="1"/>
  <c r="L92" i="1"/>
  <c r="L52" i="1"/>
  <c r="L3" i="1"/>
  <c r="L86" i="1"/>
  <c r="L42" i="1"/>
  <c r="L24" i="1"/>
  <c r="L74" i="1"/>
  <c r="L37" i="1"/>
  <c r="L29" i="1"/>
  <c r="L95" i="1"/>
  <c r="L53" i="1"/>
  <c r="L25" i="1"/>
  <c r="L77" i="1"/>
  <c r="L54" i="1"/>
  <c r="L6" i="1"/>
  <c r="L70" i="1"/>
  <c r="L51" i="1"/>
  <c r="L22" i="1"/>
  <c r="L88" i="1"/>
  <c r="L57" i="1"/>
  <c r="L9" i="1"/>
  <c r="L89" i="1"/>
  <c r="L39" i="1"/>
  <c r="L30" i="1"/>
  <c r="L101" i="1"/>
  <c r="K45" i="1"/>
  <c r="K16" i="1"/>
  <c r="K99" i="1"/>
  <c r="K50" i="1"/>
  <c r="K4" i="1"/>
  <c r="K68" i="1"/>
  <c r="K65" i="1"/>
  <c r="K20" i="1"/>
  <c r="K100" i="1"/>
  <c r="K40" i="1"/>
  <c r="K23" i="1"/>
  <c r="K84" i="1"/>
  <c r="K62" i="1"/>
  <c r="K12" i="1"/>
  <c r="K94" i="1"/>
  <c r="K67" i="1"/>
  <c r="K10" i="1"/>
  <c r="K83" i="1"/>
  <c r="K35" i="1"/>
  <c r="K33" i="1"/>
  <c r="K90" i="1"/>
  <c r="K66" i="1"/>
  <c r="K15" i="1"/>
  <c r="K76" i="1"/>
  <c r="K64" i="1"/>
  <c r="K27" i="1"/>
  <c r="K71" i="1"/>
  <c r="K38" i="1"/>
  <c r="K18" i="1"/>
  <c r="K72" i="1"/>
  <c r="K47" i="1"/>
  <c r="K5" i="1"/>
  <c r="K92" i="1"/>
  <c r="K52" i="1"/>
  <c r="K3" i="1"/>
  <c r="K86" i="1"/>
  <c r="K42" i="1"/>
  <c r="K24" i="1"/>
  <c r="K74" i="1"/>
  <c r="K37" i="1"/>
  <c r="K29" i="1"/>
  <c r="K95" i="1"/>
  <c r="K53" i="1"/>
  <c r="K25" i="1"/>
  <c r="K77" i="1"/>
  <c r="K54" i="1"/>
  <c r="K6" i="1"/>
  <c r="K70" i="1"/>
  <c r="K51" i="1"/>
  <c r="K22" i="1"/>
  <c r="K88" i="1"/>
  <c r="K57" i="1"/>
  <c r="K9" i="1"/>
  <c r="K89" i="1"/>
  <c r="K39" i="1"/>
  <c r="K30" i="1"/>
  <c r="K101" i="1"/>
  <c r="K36" i="1"/>
  <c r="K28" i="1"/>
  <c r="K91" i="1"/>
  <c r="K63" i="1"/>
  <c r="K31" i="1"/>
  <c r="K82" i="1"/>
  <c r="K61" i="1"/>
  <c r="K32" i="1"/>
  <c r="K69" i="1"/>
  <c r="K59" i="1"/>
  <c r="K80" i="1"/>
  <c r="K43" i="1"/>
  <c r="K21" i="1"/>
  <c r="K75" i="1"/>
  <c r="K60" i="1"/>
  <c r="K8" i="1"/>
  <c r="K78" i="1"/>
  <c r="K58" i="1"/>
  <c r="K13" i="1"/>
  <c r="K79" i="1"/>
  <c r="K55" i="1"/>
  <c r="K14" i="1"/>
  <c r="K81" i="1"/>
  <c r="K48" i="1"/>
  <c r="K19" i="1"/>
  <c r="K73" i="1"/>
  <c r="K46" i="1"/>
  <c r="K11" i="1"/>
  <c r="K93" i="1"/>
  <c r="K44" i="1"/>
  <c r="K26" i="1"/>
  <c r="K97" i="1"/>
  <c r="K56" i="1"/>
  <c r="K17" i="1"/>
  <c r="K98" i="1"/>
  <c r="K41" i="1"/>
  <c r="K34" i="1"/>
  <c r="K87" i="1"/>
  <c r="K49" i="1"/>
  <c r="K7" i="1"/>
  <c r="K96" i="1"/>
  <c r="K85" i="1"/>
  <c r="J84" i="1"/>
  <c r="J62" i="1"/>
  <c r="J12" i="1"/>
  <c r="J94" i="1"/>
  <c r="J67" i="1"/>
  <c r="J10" i="1"/>
  <c r="J83" i="1"/>
  <c r="J35" i="1"/>
  <c r="J33" i="1"/>
  <c r="J90" i="1"/>
  <c r="J66" i="1"/>
  <c r="J15" i="1"/>
  <c r="J76" i="1"/>
  <c r="J64" i="1"/>
  <c r="J27" i="1"/>
  <c r="J71" i="1"/>
  <c r="J38" i="1"/>
  <c r="J18" i="1"/>
  <c r="J72" i="1"/>
  <c r="J47" i="1"/>
  <c r="J5" i="1"/>
  <c r="J92" i="1"/>
  <c r="J52" i="1"/>
  <c r="J3" i="1"/>
  <c r="J86" i="1"/>
  <c r="J42" i="1"/>
  <c r="J24" i="1"/>
  <c r="J74" i="1"/>
  <c r="J37" i="1"/>
  <c r="J29" i="1"/>
  <c r="J95" i="1"/>
  <c r="J53" i="1"/>
  <c r="J25" i="1"/>
  <c r="J77" i="1"/>
  <c r="J54" i="1"/>
  <c r="J6" i="1"/>
  <c r="J70" i="1"/>
  <c r="J51" i="1"/>
  <c r="J22" i="1"/>
  <c r="J88" i="1"/>
  <c r="J57" i="1"/>
  <c r="J9" i="1"/>
  <c r="J89" i="1"/>
  <c r="J39" i="1"/>
  <c r="J30" i="1"/>
  <c r="J101" i="1"/>
  <c r="J19" i="1"/>
  <c r="J73" i="1"/>
  <c r="J46" i="1"/>
  <c r="J11" i="1"/>
  <c r="J93" i="1"/>
  <c r="J44" i="1"/>
  <c r="J26" i="1"/>
  <c r="J97" i="1"/>
  <c r="J56" i="1"/>
  <c r="J17" i="1"/>
  <c r="J98" i="1"/>
  <c r="J41" i="1"/>
  <c r="J34" i="1"/>
  <c r="J87" i="1"/>
  <c r="J49" i="1"/>
  <c r="J7" i="1"/>
  <c r="J96" i="1"/>
  <c r="J45" i="1"/>
  <c r="J16" i="1"/>
  <c r="J99" i="1"/>
  <c r="J50" i="1"/>
  <c r="J4" i="1"/>
  <c r="J68" i="1"/>
  <c r="J65" i="1"/>
  <c r="J20" i="1"/>
  <c r="J100" i="1"/>
  <c r="J40" i="1"/>
  <c r="J23" i="1"/>
  <c r="J36" i="1"/>
  <c r="J28" i="1"/>
  <c r="J91" i="1"/>
  <c r="J63" i="1"/>
  <c r="J31" i="1"/>
  <c r="J82" i="1"/>
  <c r="J61" i="1"/>
  <c r="J32" i="1"/>
  <c r="J69" i="1"/>
  <c r="J59" i="1"/>
  <c r="J2" i="1"/>
  <c r="J80" i="1"/>
  <c r="J43" i="1"/>
  <c r="J21" i="1"/>
  <c r="J75" i="1"/>
  <c r="J60" i="1"/>
  <c r="J8" i="1"/>
  <c r="J78" i="1"/>
  <c r="J58" i="1"/>
  <c r="J13" i="1"/>
  <c r="J79" i="1"/>
  <c r="J55" i="1"/>
  <c r="J14" i="1"/>
  <c r="J81" i="1"/>
  <c r="J48" i="1"/>
  <c r="J85" i="1"/>
  <c r="H78" i="1"/>
  <c r="H58" i="1"/>
  <c r="H13" i="1"/>
  <c r="H79" i="1"/>
  <c r="H55" i="1"/>
  <c r="H14" i="1"/>
  <c r="H81" i="1"/>
  <c r="H48" i="1"/>
  <c r="H19" i="1"/>
  <c r="H73" i="1"/>
  <c r="H46" i="1"/>
  <c r="H11" i="1"/>
  <c r="H93" i="1"/>
  <c r="H44" i="1"/>
  <c r="H26" i="1"/>
  <c r="H97" i="1"/>
  <c r="H56" i="1"/>
  <c r="H17" i="1"/>
  <c r="H98" i="1"/>
  <c r="H41" i="1"/>
  <c r="H34" i="1"/>
  <c r="H87" i="1"/>
  <c r="H49" i="1"/>
  <c r="H7" i="1"/>
  <c r="H96" i="1"/>
  <c r="H45" i="1"/>
  <c r="H16" i="1"/>
  <c r="H99" i="1"/>
  <c r="H50" i="1"/>
  <c r="H4" i="1"/>
  <c r="H68" i="1"/>
  <c r="H65" i="1"/>
  <c r="H20" i="1"/>
  <c r="H100" i="1"/>
  <c r="H40" i="1"/>
  <c r="H23" i="1"/>
  <c r="H84" i="1"/>
  <c r="H62" i="1"/>
  <c r="H12" i="1"/>
  <c r="H94" i="1"/>
  <c r="H67" i="1"/>
  <c r="H10" i="1"/>
  <c r="H83" i="1"/>
  <c r="H35" i="1"/>
  <c r="H33" i="1"/>
  <c r="H90" i="1"/>
  <c r="H66" i="1"/>
  <c r="H15" i="1"/>
  <c r="H76" i="1"/>
  <c r="H64" i="1"/>
  <c r="H27" i="1"/>
  <c r="H71" i="1"/>
  <c r="H38" i="1"/>
  <c r="H18" i="1"/>
  <c r="H72" i="1"/>
  <c r="H47" i="1"/>
  <c r="H5" i="1"/>
  <c r="H92" i="1"/>
  <c r="H52" i="1"/>
  <c r="H3" i="1"/>
  <c r="H86" i="1"/>
  <c r="H42" i="1"/>
  <c r="H24" i="1"/>
  <c r="H74" i="1"/>
  <c r="H37" i="1"/>
  <c r="H29" i="1"/>
  <c r="H95" i="1"/>
  <c r="H53" i="1"/>
  <c r="H25" i="1"/>
  <c r="H77" i="1"/>
  <c r="H54" i="1"/>
  <c r="H6" i="1"/>
  <c r="H70" i="1"/>
  <c r="H51" i="1"/>
  <c r="H22" i="1"/>
  <c r="H88" i="1"/>
  <c r="H57" i="1"/>
  <c r="H9" i="1"/>
  <c r="H89" i="1"/>
  <c r="H39" i="1"/>
  <c r="H30" i="1"/>
  <c r="H101" i="1"/>
  <c r="H36" i="1"/>
  <c r="H28" i="1"/>
  <c r="H91" i="1"/>
  <c r="H63" i="1"/>
  <c r="H31" i="1"/>
  <c r="H82" i="1"/>
  <c r="H61" i="1"/>
  <c r="H32" i="1"/>
  <c r="H69" i="1"/>
  <c r="H59" i="1"/>
  <c r="H2" i="1"/>
  <c r="H80" i="1"/>
  <c r="H43" i="1"/>
  <c r="H21" i="1"/>
  <c r="H75" i="1"/>
  <c r="H60" i="1"/>
  <c r="H8" i="1"/>
  <c r="H85" i="1"/>
</calcChain>
</file>

<file path=xl/sharedStrings.xml><?xml version="1.0" encoding="utf-8"?>
<sst xmlns="http://schemas.openxmlformats.org/spreadsheetml/2006/main" count="2360" uniqueCount="1202">
  <si>
    <t>ProductID</t>
  </si>
  <si>
    <t>ProductName</t>
  </si>
  <si>
    <t>UnitPrice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</si>
  <si>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</si>
  <si>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</si>
  <si>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</si>
  <si>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</si>
  <si>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</si>
  <si>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</si>
  <si>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</si>
  <si>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</si>
  <si>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</si>
  <si>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</si>
  <si>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</si>
  <si>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</si>
  <si>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</si>
  <si>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</si>
  <si>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</si>
  <si>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</si>
  <si>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</si>
  <si>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</si>
  <si>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</si>
  <si>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</si>
  <si>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</si>
  <si>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</si>
  <si>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</si>
  <si>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</si>
  <si>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</si>
  <si>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</si>
  <si>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</si>
  <si>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</si>
  <si>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</si>
  <si>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</si>
  <si>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</si>
  <si>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</si>
  <si>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</si>
  <si>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</si>
  <si>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</si>
  <si>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</si>
  <si>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</si>
  <si>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</si>
  <si>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</si>
  <si>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</si>
  <si>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</si>
  <si>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</si>
  <si>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</si>
  <si>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</si>
  <si>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</si>
  <si>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</si>
  <si>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</si>
  <si>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</si>
  <si>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</si>
  <si>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</si>
  <si>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</si>
  <si>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</si>
  <si>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</si>
  <si>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</si>
  <si>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</si>
  <si>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</si>
  <si>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</si>
  <si>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</si>
  <si>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</si>
  <si>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</si>
  <si>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</si>
  <si>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</si>
  <si>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</si>
  <si>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</si>
  <si>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</si>
  <si>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</si>
  <si>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</si>
  <si>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</si>
  <si>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</si>
  <si>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</si>
  <si>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</si>
  <si>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</si>
  <si>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</si>
  <si>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</si>
  <si>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</si>
  <si>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</si>
  <si>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</si>
  <si>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</si>
  <si>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</si>
  <si>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</si>
  <si>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</si>
  <si>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</si>
  <si>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</si>
  <si>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</si>
  <si>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</si>
  <si>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</si>
  <si>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</si>
  <si>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</si>
  <si>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</si>
  <si>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</si>
  <si>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</si>
  <si>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</si>
  <si>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</si>
  <si>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</si>
  <si>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</si>
  <si>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</si>
  <si>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</si>
  <si>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</si>
  <si>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</si>
  <si>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</si>
  <si>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Wireless Mouse</t>
  </si>
  <si>
    <t>USB-C Cable</t>
  </si>
  <si>
    <t>Office Chair</t>
  </si>
  <si>
    <t>Notebook 200pg</t>
  </si>
  <si>
    <t>Ballpoint Pen</t>
  </si>
  <si>
    <t>LED Desk Lamp</t>
  </si>
  <si>
    <t>Coffee Mug</t>
  </si>
  <si>
    <t>Monitor 24 inch</t>
  </si>
  <si>
    <t>Filing Cabinet</t>
  </si>
  <si>
    <t>Sticky Notes</t>
  </si>
  <si>
    <t>HDMI Cable</t>
  </si>
  <si>
    <t>Keyboard</t>
  </si>
  <si>
    <t>Desk Organizer</t>
  </si>
  <si>
    <t>Whiteboard</t>
  </si>
  <si>
    <t>Water Bottle</t>
  </si>
  <si>
    <t>Laptop Stand</t>
  </si>
  <si>
    <t>Printer Paper 500</t>
  </si>
  <si>
    <t>Pen Holder</t>
  </si>
  <si>
    <t>Wireless Headset</t>
  </si>
  <si>
    <t>Kitchen Knife Set</t>
  </si>
  <si>
    <t>Filing Tray Set</t>
  </si>
  <si>
    <t>USB Flash Drive 32GB</t>
  </si>
  <si>
    <t>Desk Calendar 2025</t>
  </si>
  <si>
    <t>Tea Mug</t>
  </si>
  <si>
    <t>Wireless Charger</t>
  </si>
  <si>
    <t>Office Desk</t>
  </si>
  <si>
    <t>Scissors</t>
  </si>
  <si>
    <t>LED Light Strip</t>
  </si>
  <si>
    <t>Coffee Grinder</t>
  </si>
  <si>
    <t>Notepad Set</t>
  </si>
  <si>
    <t>Mouse Pad</t>
  </si>
  <si>
    <t>Highlighter Set</t>
  </si>
  <si>
    <t>Desk Lamp LED RGB</t>
  </si>
  <si>
    <t>Office Couch</t>
  </si>
  <si>
    <t>Ceramic Plate Set</t>
  </si>
  <si>
    <t>Stapler</t>
  </si>
  <si>
    <t>Router 5GHz</t>
  </si>
  <si>
    <t>Paper Clips Box</t>
  </si>
  <si>
    <t>Coffee Maker</t>
  </si>
  <si>
    <t>Laptop Backpack</t>
  </si>
  <si>
    <t>Printer Ink Cartridge</t>
  </si>
  <si>
    <t>Whiteboard Markers</t>
  </si>
  <si>
    <t>Drawer Organizer</t>
  </si>
  <si>
    <t>Travel Mug</t>
  </si>
  <si>
    <t>Ethernet Cable Cat6</t>
  </si>
  <si>
    <t>Desk Fan</t>
  </si>
  <si>
    <t>Ring Binder 2inch</t>
  </si>
  <si>
    <t>Mini Fridge Office</t>
  </si>
  <si>
    <t>Adjustable Chair Mat</t>
  </si>
  <si>
    <t>Wireless Presenter</t>
  </si>
  <si>
    <t>Smart Watch</t>
  </si>
  <si>
    <t>Mechanical Keyboard</t>
  </si>
  <si>
    <t>Desk Organizer Set</t>
  </si>
  <si>
    <t>Floor Lamp</t>
  </si>
  <si>
    <t>Ceramic Bowl Set</t>
  </si>
  <si>
    <t>Wireless Earbuds</t>
  </si>
  <si>
    <t>Office Wall Clock</t>
  </si>
  <si>
    <t>Sticky Note Roll</t>
  </si>
  <si>
    <t>HDMI Splitter</t>
  </si>
  <si>
    <t>Insulated Travel Mug</t>
  </si>
  <si>
    <t>Smart Thermostat</t>
  </si>
  <si>
    <t>Label Printer</t>
  </si>
  <si>
    <t>Notebook Organizer</t>
  </si>
  <si>
    <t>Bookshelf</t>
  </si>
  <si>
    <t>Blender</t>
  </si>
  <si>
    <t>Noise Cancelling Headphones</t>
  </si>
  <si>
    <t>Desk Shelf Organizer</t>
  </si>
  <si>
    <t>Colored Pencils Set</t>
  </si>
  <si>
    <t>Power Bank 10000mAh</t>
  </si>
  <si>
    <t>Cutting Board</t>
  </si>
  <si>
    <t>Wireless Router</t>
  </si>
  <si>
    <t>Desk Mat</t>
  </si>
  <si>
    <t>Office Sofa</t>
  </si>
  <si>
    <t>Electric Kettle</t>
  </si>
  <si>
    <t>Webcam 1080p</t>
  </si>
  <si>
    <t>Magazine Holder</t>
  </si>
  <si>
    <t>Sticky Tabs</t>
  </si>
  <si>
    <t>Smart Plug</t>
  </si>
  <si>
    <t>Coffee Filter Set</t>
  </si>
  <si>
    <t>Adjustable Desk Lamp</t>
  </si>
  <si>
    <t>Notebook 100pg</t>
  </si>
  <si>
    <t>Monitor Stand</t>
  </si>
  <si>
    <t>Blender Bottle</t>
  </si>
  <si>
    <t>Wireless Keyboard</t>
  </si>
  <si>
    <t>Desk Drawer Organizer</t>
  </si>
  <si>
    <t>Wall Shelf</t>
  </si>
  <si>
    <t>Cutting Knife Set</t>
  </si>
  <si>
    <t>LED Desk Lamp Small</t>
  </si>
  <si>
    <t>Planner 2025</t>
  </si>
  <si>
    <t>Office Chair Mat</t>
  </si>
  <si>
    <t>Portable Speaker</t>
  </si>
  <si>
    <t>Pen Set Luxury</t>
  </si>
  <si>
    <t>Coffee Thermos</t>
  </si>
  <si>
    <t>USB Hub 4 Port</t>
  </si>
  <si>
    <t>Bookends Set</t>
  </si>
  <si>
    <t>Desk Lamp Tall</t>
  </si>
  <si>
    <t>Whiteboard Eraser</t>
  </si>
  <si>
    <t>Coffee Scoop</t>
  </si>
  <si>
    <t>External Hard Drive 1TB</t>
  </si>
  <si>
    <t>Office Filing Cabinet Large</t>
  </si>
  <si>
    <t>Customer 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</si>
  <si>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</si>
  <si>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</si>
  <si>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</si>
  <si>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</si>
  <si>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</si>
  <si>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</si>
  <si>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</si>
  <si>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</si>
  <si>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</si>
  <si>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</si>
  <si>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</si>
  <si>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</si>
  <si>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</si>
  <si>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</si>
  <si>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</si>
  <si>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</si>
  <si>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</si>
  <si>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</si>
  <si>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</si>
  <si>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</si>
  <si>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</si>
  <si>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</si>
  <si>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</si>
  <si>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</si>
  <si>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</si>
  <si>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</si>
  <si>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</si>
  <si>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</si>
  <si>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</si>
  <si>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</si>
  <si>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</si>
  <si>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</si>
  <si>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</si>
  <si>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</si>
  <si>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</si>
  <si>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</si>
  <si>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</si>
  <si>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</si>
  <si>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</si>
  <si>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</si>
  <si>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</si>
  <si>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</si>
  <si>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</si>
  <si>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</si>
  <si>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</si>
  <si>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</si>
  <si>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</si>
  <si>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</si>
  <si>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</si>
  <si>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</si>
  <si>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</si>
  <si>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</si>
  <si>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</si>
  <si>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</si>
  <si>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</si>
  <si>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</si>
  <si>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</si>
  <si>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</si>
  <si>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</si>
  <si>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</si>
  <si>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</si>
  <si>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</si>
  <si>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</si>
  <si>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</si>
  <si>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</si>
  <si>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</si>
  <si>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</si>
  <si>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</si>
  <si>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</si>
  <si>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</si>
  <si>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</si>
  <si>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</si>
  <si>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</si>
  <si>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</si>
  <si>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</si>
  <si>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</si>
  <si>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</si>
  <si>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</si>
  <si>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</si>
  <si>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</si>
  <si>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</si>
  <si>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</si>
  <si>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</si>
  <si>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</si>
  <si>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</si>
  <si>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</si>
  <si>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</si>
  <si>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</si>
  <si>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</si>
  <si>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</si>
  <si>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</si>
  <si>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</si>
  <si>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</si>
  <si>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</si>
  <si>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</si>
  <si>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</si>
  <si>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</si>
  <si>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</si>
  <si>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</si>
  <si>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Joni Blumstein</t>
  </si>
  <si>
    <t>Order_ID</t>
  </si>
  <si>
    <t>405-8078784-5731545</t>
  </si>
  <si>
    <t>171-9198151-1101146</t>
  </si>
  <si>
    <t>404-0687676-7273146</t>
  </si>
  <si>
    <t>403-9615377-8133951</t>
  </si>
  <si>
    <t>407-1069790-7240320</t>
  </si>
  <si>
    <t>404-1490984-4578765</t>
  </si>
  <si>
    <t>408-5748499-6859555</t>
  </si>
  <si>
    <t>406-7807733-3785945</t>
  </si>
  <si>
    <t>407-5443024-5233168</t>
  </si>
  <si>
    <t>402-4393761-0311520</t>
  </si>
  <si>
    <t>407-5633625-6970741</t>
  </si>
  <si>
    <t>171-4638481-6326716</t>
  </si>
  <si>
    <t>405-5513694-8146768</t>
  </si>
  <si>
    <t>408-7955685-3083534</t>
  </si>
  <si>
    <t>408-1298370-1920302</t>
  </si>
  <si>
    <t>403-4965581-9520319</t>
  </si>
  <si>
    <t>406-9379318-6555504</t>
  </si>
  <si>
    <t>405-9013803-8009918</t>
  </si>
  <si>
    <t>402-4030358-5835511</t>
  </si>
  <si>
    <t>405-5957858-1051546</t>
  </si>
  <si>
    <t>405-0607769-0716360</t>
  </si>
  <si>
    <t>404-8494550-5860325</t>
  </si>
  <si>
    <t>171-1305077-2813934</t>
  </si>
  <si>
    <t>404-6019946-2909948</t>
  </si>
  <si>
    <t>402-3384087-4005164</t>
  </si>
  <si>
    <t>405-8191138-5176316</t>
  </si>
  <si>
    <t>403-9230474-9657916</t>
  </si>
  <si>
    <t>408-3484251-6901959</t>
  </si>
  <si>
    <t>405-7755803-4729935</t>
  </si>
  <si>
    <t>404-5933402-8801952</t>
  </si>
  <si>
    <t>171-9040274-9291563</t>
  </si>
  <si>
    <t>403-7056319-0979561</t>
  </si>
  <si>
    <t>404-9632124-1107550</t>
  </si>
  <si>
    <t>402-1465437-0579556</t>
  </si>
  <si>
    <t>404-7774085-3780319</t>
  </si>
  <si>
    <t>402-2764952-1492318</t>
  </si>
  <si>
    <t>406-0272200-7784379</t>
  </si>
  <si>
    <t>403-4367956-2849158</t>
  </si>
  <si>
    <t>403-4242957-8599555</t>
  </si>
  <si>
    <t>408-7165704-5643524</t>
  </si>
  <si>
    <t>402-8210765-3935569</t>
  </si>
  <si>
    <t>406-7398201-3869914</t>
  </si>
  <si>
    <t>408-3478480-0881162</t>
  </si>
  <si>
    <t>402-7595162-9129931</t>
  </si>
  <si>
    <t>171-6876154-6233146</t>
  </si>
  <si>
    <t>408-3917043-5314763</t>
  </si>
  <si>
    <t>408-9281152-6213100</t>
  </si>
  <si>
    <t>403-3496411-3082707</t>
  </si>
  <si>
    <t>171-9208368-0157156</t>
  </si>
  <si>
    <t>408-2137113-0982751</t>
  </si>
  <si>
    <t>402-3628566-9688333</t>
  </si>
  <si>
    <t>408-7138000-9728362</t>
  </si>
  <si>
    <t>402-1752649-2274748</t>
  </si>
  <si>
    <t>402-7944191-1869101</t>
  </si>
  <si>
    <t>407-4063876-9566742</t>
  </si>
  <si>
    <t>403-0752752-4656334</t>
  </si>
  <si>
    <t>406-8879861-2081117</t>
  </si>
  <si>
    <t>406-8089333-7941903</t>
  </si>
  <si>
    <t>171-3072652-6805159</t>
  </si>
  <si>
    <t>171-2592464-6846743</t>
  </si>
  <si>
    <t>404-2262140-4696366</t>
  </si>
  <si>
    <t>405-3594372-1614709</t>
  </si>
  <si>
    <t>407-2974257-4781134</t>
  </si>
  <si>
    <t>171-4137548-0481151</t>
  </si>
  <si>
    <t>405-4461562-9113959</t>
  </si>
  <si>
    <t>404-4535078-5241919</t>
  </si>
  <si>
    <t>405-8387725-2971512</t>
  </si>
  <si>
    <t>405-6480932-8759528</t>
  </si>
  <si>
    <t>405-9966506-3155561</t>
  </si>
  <si>
    <t>408-7029737-8028367</t>
  </si>
  <si>
    <t>407-2189901-7515567</t>
  </si>
  <si>
    <t>402-2105657-2899562</t>
  </si>
  <si>
    <t>406-1326801-8886709</t>
  </si>
  <si>
    <t>408-7760667-5809130</t>
  </si>
  <si>
    <t>405-8457623-9269955</t>
  </si>
  <si>
    <t>408-6820155-3521913</t>
  </si>
  <si>
    <t>403-6190683-2687538</t>
  </si>
  <si>
    <t>408-4069830-3819562</t>
  </si>
  <si>
    <t>171-7367545-7081126</t>
  </si>
  <si>
    <t>404-6522553-9345930</t>
  </si>
  <si>
    <t>403-9950518-0349133</t>
  </si>
  <si>
    <t>407-6599093-6553153</t>
  </si>
  <si>
    <t>403-3763475-2237125</t>
  </si>
  <si>
    <t>405-1492294-0323520</t>
  </si>
  <si>
    <t>403-1162895-2484367</t>
  </si>
  <si>
    <t>171-6833843-5473114</t>
  </si>
  <si>
    <t>403-1477057-8253913</t>
  </si>
  <si>
    <t>408-2114413-6089906</t>
  </si>
  <si>
    <t>405-1879750-2639521</t>
  </si>
  <si>
    <t>406-5727754-5302723</t>
  </si>
  <si>
    <t>405-0901744-8270705</t>
  </si>
  <si>
    <t>405-9112089-3379536</t>
  </si>
  <si>
    <t>408-6357132-2310703</t>
  </si>
  <si>
    <t>406-5334922-9670748</t>
  </si>
  <si>
    <t>402-8519791-3706738</t>
  </si>
  <si>
    <t>408-1830318-0357940</t>
  </si>
  <si>
    <t>Order Date</t>
  </si>
  <si>
    <t>Quantity</t>
  </si>
  <si>
    <t>Sales Region</t>
  </si>
  <si>
    <t>North America</t>
  </si>
  <si>
    <t>Europe</t>
  </si>
  <si>
    <t>Asia</t>
  </si>
  <si>
    <t xml:space="preserve"> Customer Name</t>
  </si>
  <si>
    <t>Priority</t>
  </si>
  <si>
    <t>5% Discount</t>
  </si>
  <si>
    <t xml:space="preserve">First Name </t>
  </si>
  <si>
    <t>Claire</t>
  </si>
  <si>
    <t>Darrin</t>
  </si>
  <si>
    <t>Sean</t>
  </si>
  <si>
    <t>Brosina</t>
  </si>
  <si>
    <t>Andrew</t>
  </si>
  <si>
    <t>Irene</t>
  </si>
  <si>
    <t>Harold</t>
  </si>
  <si>
    <t>Pete</t>
  </si>
  <si>
    <t>Alejandro</t>
  </si>
  <si>
    <t>Zuschuss</t>
  </si>
  <si>
    <t>Ken</t>
  </si>
  <si>
    <t>Sandra</t>
  </si>
  <si>
    <t>Emily</t>
  </si>
  <si>
    <t>Eric</t>
  </si>
  <si>
    <t>Tracy</t>
  </si>
  <si>
    <t>Matt</t>
  </si>
  <si>
    <t>Gene</t>
  </si>
  <si>
    <t>Steve</t>
  </si>
  <si>
    <t>Linda</t>
  </si>
  <si>
    <t>Ruben</t>
  </si>
  <si>
    <t>Erin</t>
  </si>
  <si>
    <t>Odella</t>
  </si>
  <si>
    <t>Patrick</t>
  </si>
  <si>
    <t>Lena</t>
  </si>
  <si>
    <t>Darren</t>
  </si>
  <si>
    <t>Janet</t>
  </si>
  <si>
    <t>Ted</t>
  </si>
  <si>
    <t>Kunst</t>
  </si>
  <si>
    <t>Paul</t>
  </si>
  <si>
    <t>Brendan</t>
  </si>
  <si>
    <t>Karen</t>
  </si>
  <si>
    <t>Henry</t>
  </si>
  <si>
    <t>Joel</t>
  </si>
  <si>
    <t>Stewart</t>
  </si>
  <si>
    <t>Duane</t>
  </si>
  <si>
    <t>Julie</t>
  </si>
  <si>
    <t>Christopher</t>
  </si>
  <si>
    <t>Gary</t>
  </si>
  <si>
    <t>Jim</t>
  </si>
  <si>
    <t>Karl</t>
  </si>
  <si>
    <t>Roger</t>
  </si>
  <si>
    <t>Parhena</t>
  </si>
  <si>
    <t>Katherine</t>
  </si>
  <si>
    <t>Elpida</t>
  </si>
  <si>
    <t>Rick</t>
  </si>
  <si>
    <t>Cynthia</t>
  </si>
  <si>
    <t>Clay</t>
  </si>
  <si>
    <t>Ryan</t>
  </si>
  <si>
    <t>Dave</t>
  </si>
  <si>
    <t>Greg</t>
  </si>
  <si>
    <t>Steven</t>
  </si>
  <si>
    <t>Alan</t>
  </si>
  <si>
    <t>Philip</t>
  </si>
  <si>
    <t>Troy</t>
  </si>
  <si>
    <t>Lindsay</t>
  </si>
  <si>
    <t>Dorothy</t>
  </si>
  <si>
    <t>Jonathan</t>
  </si>
  <si>
    <t>Sally</t>
  </si>
  <si>
    <t>Helen</t>
  </si>
  <si>
    <t>Maureen</t>
  </si>
  <si>
    <t>Justin</t>
  </si>
  <si>
    <t>Tamara</t>
  </si>
  <si>
    <t>Stephanie</t>
  </si>
  <si>
    <t>Neil</t>
  </si>
  <si>
    <t>Nora</t>
  </si>
  <si>
    <t>Max</t>
  </si>
  <si>
    <t>Becky</t>
  </si>
  <si>
    <t>Chad</t>
  </si>
  <si>
    <t>Jennifer</t>
  </si>
  <si>
    <t>Shirley</t>
  </si>
  <si>
    <t>David</t>
  </si>
  <si>
    <t>Robert</t>
  </si>
  <si>
    <t>Frank</t>
  </si>
  <si>
    <t>Alice</t>
  </si>
  <si>
    <t>Mark</t>
  </si>
  <si>
    <t>Mary</t>
  </si>
  <si>
    <t>Cassandra</t>
  </si>
  <si>
    <t>Valerie</t>
  </si>
  <si>
    <t>Fred</t>
  </si>
  <si>
    <t>Maria</t>
  </si>
  <si>
    <t>Bruce</t>
  </si>
  <si>
    <t>Logan</t>
  </si>
  <si>
    <t>Heather</t>
  </si>
  <si>
    <t>Laurel</t>
  </si>
  <si>
    <t>Joseph</t>
  </si>
  <si>
    <t>Joni</t>
  </si>
  <si>
    <t>Product Lookup</t>
  </si>
  <si>
    <t>Summer Payne</t>
  </si>
  <si>
    <t>Rose Stephens</t>
  </si>
  <si>
    <t>Annabelle Dunn</t>
  </si>
  <si>
    <t>Tommy Bailey</t>
  </si>
  <si>
    <t>Blake Cooper</t>
  </si>
  <si>
    <t>Jude Rivera</t>
  </si>
  <si>
    <t>Tyler Ramirez</t>
  </si>
  <si>
    <t>Ryan Gray</t>
  </si>
  <si>
    <t>Elliot Brooks</t>
  </si>
  <si>
    <t>Elliott James</t>
  </si>
  <si>
    <t>Albert Watson</t>
  </si>
  <si>
    <t>Mohammad Peterson</t>
  </si>
  <si>
    <t>Harper Spencer</t>
  </si>
  <si>
    <t>Louie Richardson</t>
  </si>
  <si>
    <t>Nathan Cox</t>
  </si>
  <si>
    <t>Bobby Torres</t>
  </si>
  <si>
    <t>Charles Ward</t>
  </si>
  <si>
    <t>Gabriel Howard</t>
  </si>
  <si>
    <t>Emma Perkins</t>
  </si>
  <si>
    <t>Amelie Hudson</t>
  </si>
  <si>
    <t>Gracie Gardner</t>
  </si>
  <si>
    <t>Frederick Price</t>
  </si>
  <si>
    <t>Alex Sanders</t>
  </si>
  <si>
    <t>Ollie Bennett</t>
  </si>
  <si>
    <t>Louis Wood</t>
  </si>
  <si>
    <t>Dexter Barnes</t>
  </si>
  <si>
    <t>Rory Kelly</t>
  </si>
  <si>
    <t>Isabella Cole</t>
  </si>
  <si>
    <t>Jessica Woods</t>
  </si>
  <si>
    <t>Ella Wallace</t>
  </si>
  <si>
    <t>Ava Sullivan</t>
  </si>
  <si>
    <t>Mia West</t>
  </si>
  <si>
    <t>Evie Harrison</t>
  </si>
  <si>
    <t>Scarlett Gibson</t>
  </si>
  <si>
    <t>Ruby Mcdonald</t>
  </si>
  <si>
    <t>Chloe Cruz</t>
  </si>
  <si>
    <t>Isabelle Marshall</t>
  </si>
  <si>
    <t>Daisy Ortiz</t>
  </si>
  <si>
    <t>Freya Gomez</t>
  </si>
  <si>
    <t>Elizabeth Dixon</t>
  </si>
  <si>
    <t>Florence Freeman</t>
  </si>
  <si>
    <t>Alice Wells</t>
  </si>
  <si>
    <t>Charlotte Webb</t>
  </si>
  <si>
    <t>Sienna Simpson</t>
  </si>
  <si>
    <t>Matilda Stevens</t>
  </si>
  <si>
    <t>Evelyn Tucker</t>
  </si>
  <si>
    <t>Eva Porter</t>
  </si>
  <si>
    <t>Millie Hunter</t>
  </si>
  <si>
    <t>Sofia Hicks</t>
  </si>
  <si>
    <t>Lucy Crawford</t>
  </si>
  <si>
    <t>Elsie Henry</t>
  </si>
  <si>
    <t>Imogen Boyd</t>
  </si>
  <si>
    <t>Layla Mason</t>
  </si>
  <si>
    <t>Rosie Morales</t>
  </si>
  <si>
    <t>Maya Kennedy</t>
  </si>
  <si>
    <t>Esme Warren</t>
  </si>
  <si>
    <t>Grace Ellis</t>
  </si>
  <si>
    <t>Lily Fisher</t>
  </si>
  <si>
    <t>Sophia Reynolds</t>
  </si>
  <si>
    <t>Sophie Owens</t>
  </si>
  <si>
    <t>Poppy Jordan</t>
  </si>
  <si>
    <t>Phoebe Murray</t>
  </si>
  <si>
    <t>Holly Shaw</t>
  </si>
  <si>
    <t>Emilia Holmes</t>
  </si>
  <si>
    <t>Molly Rice</t>
  </si>
  <si>
    <t>Ellie Robertson</t>
  </si>
  <si>
    <t>Jasmine Hunt</t>
  </si>
  <si>
    <t>Eliza Black</t>
  </si>
  <si>
    <t>Lilly Daniels</t>
  </si>
  <si>
    <t>Abigail Palmer</t>
  </si>
  <si>
    <t>Georgia Mills</t>
  </si>
  <si>
    <t>Maisie Nichols</t>
  </si>
  <si>
    <t>Eleanor Grant</t>
  </si>
  <si>
    <t>Hannah Knight</t>
  </si>
  <si>
    <t>Harriet Ferguson</t>
  </si>
  <si>
    <t>Amber Rose</t>
  </si>
  <si>
    <t>Bella Stone</t>
  </si>
  <si>
    <t>Thea Hawkins</t>
  </si>
  <si>
    <t>Lola Ramos</t>
  </si>
  <si>
    <t>Willow Reyes</t>
  </si>
  <si>
    <t>Ivy Burns</t>
  </si>
  <si>
    <t>Erin Gordon</t>
  </si>
  <si>
    <t>Reggie Simmons</t>
  </si>
  <si>
    <t>Emily Hamilton</t>
  </si>
  <si>
    <t>Olivia Ford</t>
  </si>
  <si>
    <t>Amelia Myers</t>
  </si>
  <si>
    <t>Connor Hayes</t>
  </si>
  <si>
    <t>Leon Powell</t>
  </si>
  <si>
    <t>Kai Long</t>
  </si>
  <si>
    <t>Aaron Patterson</t>
  </si>
  <si>
    <t>Roman Hughes</t>
  </si>
  <si>
    <t>Austin Flores</t>
  </si>
  <si>
    <t>Ellis Washington</t>
  </si>
  <si>
    <t>Jamie Butler</t>
  </si>
  <si>
    <t>Isla Graham</t>
  </si>
  <si>
    <t>Seth Foster</t>
  </si>
  <si>
    <t>Carter Gonzales</t>
  </si>
  <si>
    <t>Felix Bryant</t>
  </si>
  <si>
    <t>Ibrahim Alexander</t>
  </si>
  <si>
    <t>Sonny Russell</t>
  </si>
  <si>
    <t>Kian Griffin</t>
  </si>
  <si>
    <t>Caleb Diaz</t>
  </si>
  <si>
    <t>Ronnie Perry</t>
  </si>
  <si>
    <t>Callum Jenkins</t>
  </si>
  <si>
    <t>Jackso Coleman</t>
  </si>
  <si>
    <t>Liam Henderson</t>
  </si>
  <si>
    <t>Jaxon Ross</t>
  </si>
  <si>
    <t>Adinolfi Wilson</t>
  </si>
  <si>
    <t>Akinkuolie Sarah</t>
  </si>
  <si>
    <t>Anderson Carol</t>
  </si>
  <si>
    <t>Anderson Linda</t>
  </si>
  <si>
    <t>Andreola Colby</t>
  </si>
  <si>
    <t>Athwal Sam</t>
  </si>
  <si>
    <t>Bachiochi Linda</t>
  </si>
  <si>
    <t>Bacong Alejandro</t>
  </si>
  <si>
    <t>Baczenski Rachael</t>
  </si>
  <si>
    <t>Barbara Thomas</t>
  </si>
  <si>
    <t>Barbossa Hector</t>
  </si>
  <si>
    <t>Barone Francesco</t>
  </si>
  <si>
    <t>Barton Nader</t>
  </si>
  <si>
    <t>Bates Norman</t>
  </si>
  <si>
    <t>Beak Kimberly</t>
  </si>
  <si>
    <t>Beatrice Courtney</t>
  </si>
  <si>
    <t>Becker Renee</t>
  </si>
  <si>
    <t>Becker Scott</t>
  </si>
  <si>
    <t>Bernstein Sean</t>
  </si>
  <si>
    <t>Biden Lowan</t>
  </si>
  <si>
    <t>Billis Helen</t>
  </si>
  <si>
    <t>Blount Dianna</t>
  </si>
  <si>
    <t>Bondwell Betsy</t>
  </si>
  <si>
    <t>Booth Frank</t>
  </si>
  <si>
    <t>Boutwell Bonalyn</t>
  </si>
  <si>
    <t>Bozzi Charles</t>
  </si>
  <si>
    <t>Brill Donna</t>
  </si>
  <si>
    <t>Brown Mia</t>
  </si>
  <si>
    <t>Buccheri Joseph</t>
  </si>
  <si>
    <t>Bugali Josephine</t>
  </si>
  <si>
    <t>Bunbury Jessica</t>
  </si>
  <si>
    <t>Burke Joelle</t>
  </si>
  <si>
    <t>Burkett Benjamin</t>
  </si>
  <si>
    <t>Cady Max</t>
  </si>
  <si>
    <t>Candie Calvin</t>
  </si>
  <si>
    <t>Carey Michael</t>
  </si>
  <si>
    <t>Carr Claudia</t>
  </si>
  <si>
    <t>Carter Michelle</t>
  </si>
  <si>
    <t>Chace Beatrice</t>
  </si>
  <si>
    <t>Champaigne Brian</t>
  </si>
  <si>
    <t>Chan Lin</t>
  </si>
  <si>
    <t>Chang Donovan</t>
  </si>
  <si>
    <t>Chigurh Anton</t>
  </si>
  <si>
    <t>Chivukula Enola</t>
  </si>
  <si>
    <t>Cierpiszewski Caroline</t>
  </si>
  <si>
    <t>Clayton Rick</t>
  </si>
  <si>
    <t>Cloninger Jennifer</t>
  </si>
  <si>
    <t>Close Phil</t>
  </si>
  <si>
    <t>Clukey Elijian</t>
  </si>
  <si>
    <t>Cockel James</t>
  </si>
  <si>
    <t>Cole Spencer</t>
  </si>
  <si>
    <t>Corleone Michael</t>
  </si>
  <si>
    <t>Cornett Lisa</t>
  </si>
  <si>
    <t>Costello Frank</t>
  </si>
  <si>
    <t>Crimmings   Jean</t>
  </si>
  <si>
    <t>Cross Noah</t>
  </si>
  <si>
    <t>Daneault Lynn</t>
  </si>
  <si>
    <t>Daniele Ann</t>
  </si>
  <si>
    <t>Darson Jene'ya</t>
  </si>
  <si>
    <t>Davis Daniel</t>
  </si>
  <si>
    <t>Dee Randy</t>
  </si>
  <si>
    <t>DeGweck  James</t>
  </si>
  <si>
    <t>DelBosque, Keyla</t>
  </si>
  <si>
    <t>Delarge Alex</t>
  </si>
  <si>
    <t>Desimone Carl</t>
  </si>
  <si>
    <t>Dietrich Jenna</t>
  </si>
  <si>
    <t>DiNocco Lily</t>
  </si>
  <si>
    <t>Dobrin Denisa</t>
  </si>
  <si>
    <t>Dolan Linda</t>
  </si>
  <si>
    <t>Dougall Eric</t>
  </si>
  <si>
    <t>Driver Elle</t>
  </si>
  <si>
    <t>Dunn Amy</t>
  </si>
  <si>
    <t>Dunne Amy</t>
  </si>
  <si>
    <t>Eaton Marianne</t>
  </si>
  <si>
    <t>Engdahl Jean</t>
  </si>
  <si>
    <t>England Rex</t>
  </si>
  <si>
    <t>Erilus Angela</t>
  </si>
  <si>
    <t>Estremera Miguel</t>
  </si>
  <si>
    <t>Evensen April</t>
  </si>
  <si>
    <t>Exantus Susan</t>
  </si>
  <si>
    <t>Faller Megan</t>
  </si>
  <si>
    <t>Fancett Nicole</t>
  </si>
  <si>
    <t>Ferguson Susan</t>
  </si>
  <si>
    <t>Fernandes Nilson</t>
  </si>
  <si>
    <t>Fett Boba</t>
  </si>
  <si>
    <t>Fidelia  Libby</t>
  </si>
  <si>
    <t>Foreman Tanya</t>
  </si>
  <si>
    <t>Forrest Alex</t>
  </si>
  <si>
    <t>Foss Jason</t>
  </si>
  <si>
    <t>FosterBaker Amy</t>
  </si>
  <si>
    <t>Fraval Maruk</t>
  </si>
  <si>
    <t>Galia Lisa</t>
  </si>
  <si>
    <t>Garcia Raul</t>
  </si>
  <si>
    <t>Gaul Barbara</t>
  </si>
  <si>
    <t>Gentry Mildred</t>
  </si>
  <si>
    <t>Gerke Melisa</t>
  </si>
  <si>
    <t>Gilles Alex</t>
  </si>
  <si>
    <t>Girifalco Evelyn</t>
  </si>
  <si>
    <t>Givens Myriam</t>
  </si>
  <si>
    <t>Goble Taisha</t>
  </si>
  <si>
    <t>Goeth Amon</t>
  </si>
  <si>
    <t>Gold Shenice</t>
  </si>
  <si>
    <t>Gonzalez Cayo</t>
  </si>
  <si>
    <t>Gonzalez Juan</t>
  </si>
  <si>
    <t>Gonzalez Maria</t>
  </si>
  <si>
    <t>Good Susan</t>
  </si>
  <si>
    <t>Gordon David</t>
  </si>
  <si>
    <t>Gosciminski Phylicia</t>
  </si>
  <si>
    <t>Goyal Roxana</t>
  </si>
  <si>
    <t>Gray Elijiah</t>
  </si>
  <si>
    <t>Gross Paula</t>
  </si>
  <si>
    <t>Gruber Hans</t>
  </si>
  <si>
    <t>Guilianno Mike</t>
  </si>
  <si>
    <t>Handschiegl Joanne</t>
  </si>
  <si>
    <t>Hankard Earnest</t>
  </si>
  <si>
    <t>Harrison Kara</t>
  </si>
  <si>
    <t>Hendrickson Trina</t>
  </si>
  <si>
    <t>Homberger Adrienne</t>
  </si>
  <si>
    <t>Horton Jayne</t>
  </si>
  <si>
    <t>Houlihan Debra</t>
  </si>
  <si>
    <t>Howard Estelle</t>
  </si>
  <si>
    <t>Hudson Jane</t>
  </si>
  <si>
    <t>Hunts Julissa</t>
  </si>
  <si>
    <t>Hutter Rosalie</t>
  </si>
  <si>
    <t>Huynh Ming</t>
  </si>
  <si>
    <t>Immediato Walter</t>
  </si>
  <si>
    <t>Ivey Rose</t>
  </si>
  <si>
    <t>Jackson Maryellen</t>
  </si>
  <si>
    <t>Jacobi Hannah</t>
  </si>
  <si>
    <t>Jhaveri Sneha</t>
  </si>
  <si>
    <t>Johnson George</t>
  </si>
  <si>
    <t>Johnson Noelle</t>
  </si>
  <si>
    <t>Johnston Yen</t>
  </si>
  <si>
    <t>Jung Judy</t>
  </si>
  <si>
    <t>Kampew Donysha</t>
  </si>
  <si>
    <t>Keatts Kramer</t>
  </si>
  <si>
    <t>Khemmich Bartholemew</t>
  </si>
  <si>
    <t>King Janet</t>
  </si>
  <si>
    <t>Kinsella Kathleen</t>
  </si>
  <si>
    <t>Kirill Alexandra</t>
  </si>
  <si>
    <t>Knapp Bradley</t>
  </si>
  <si>
    <t>Kretschmer John</t>
  </si>
  <si>
    <t>Kreuger Freddy</t>
  </si>
  <si>
    <t>Lajiri Jyoti</t>
  </si>
  <si>
    <t>Landa Hans</t>
  </si>
  <si>
    <t>Langford Lindsey</t>
  </si>
  <si>
    <t>Langton Enrico</t>
  </si>
  <si>
    <t>LaRotonda William</t>
  </si>
  <si>
    <t>Latif Mohammed</t>
  </si>
  <si>
    <t>Le Binh</t>
  </si>
  <si>
    <t>Leach Dallas</t>
  </si>
  <si>
    <t>LeBlanc Brandon</t>
  </si>
  <si>
    <t>Lecter Hannibal</t>
  </si>
  <si>
    <t>Leruth Giovanni</t>
  </si>
  <si>
    <t>Liebig Ketsia</t>
  </si>
  <si>
    <t>Linares Marilyn</t>
  </si>
  <si>
    <t>Linden Mathew</t>
  </si>
  <si>
    <t>Lindsay Leonara</t>
  </si>
  <si>
    <t>Lundy Susan</t>
  </si>
  <si>
    <t>Lunquist Lisa</t>
  </si>
  <si>
    <t>Lydon Allison</t>
  </si>
  <si>
    <t>Lynch Lindsay</t>
  </si>
  <si>
    <t>MacLennan Samuel</t>
  </si>
  <si>
    <t>Mahoney Lauren</t>
  </si>
  <si>
    <t>Manchester Robyn</t>
  </si>
  <si>
    <t>Mancuso Karen</t>
  </si>
  <si>
    <t>Mangal Debbie</t>
  </si>
  <si>
    <t>Martin Sandra</t>
  </si>
  <si>
    <t>Maurice Shana</t>
  </si>
  <si>
    <t>Mckenna Sandy</t>
  </si>
  <si>
    <t>McKinzie Jac</t>
  </si>
  <si>
    <t>Meads Elizabeth</t>
  </si>
  <si>
    <t>Medeiros Jennifer</t>
  </si>
  <si>
    <t>Miller Brannon</t>
  </si>
  <si>
    <t>Miller Ned</t>
  </si>
  <si>
    <t>Monkfish Erasumus</t>
  </si>
  <si>
    <t>Monroe Peter</t>
  </si>
  <si>
    <t>Monterro Luisa</t>
  </si>
  <si>
    <t>Moran Patrick</t>
  </si>
  <si>
    <t>Morway Tanya</t>
  </si>
  <si>
    <t>Motlagh  Dawn</t>
  </si>
  <si>
    <t>Moumanil Maliki</t>
  </si>
  <si>
    <t>Myers Michael</t>
  </si>
  <si>
    <t>Navathe Kurt</t>
  </si>
  <si>
    <t>Ndzi Colombui</t>
  </si>
  <si>
    <t>Ndzi Horia</t>
  </si>
  <si>
    <t>Newman Richard</t>
  </si>
  <si>
    <t>Ngodup Shari</t>
  </si>
  <si>
    <t>Nguyen Dheepa</t>
  </si>
  <si>
    <t>Nguyen Lei-Ming</t>
  </si>
  <si>
    <t>Nowlan Kristie</t>
  </si>
  <si>
    <t>Ohare Lynn</t>
  </si>
  <si>
    <t>Oliver Brooke</t>
  </si>
  <si>
    <t>Onque Jasmine</t>
  </si>
  <si>
    <t>Osturnka Adeel</t>
  </si>
  <si>
    <t>Owad Clinton</t>
  </si>
  <si>
    <t>Ozark Travis</t>
  </si>
  <si>
    <t>Panjwani Nina</t>
  </si>
  <si>
    <t>Patronick Lucas</t>
  </si>
  <si>
    <t>Pearson Randall</t>
  </si>
  <si>
    <t>Pelletier Ermine</t>
  </si>
  <si>
    <t>Perry Shakira</t>
  </si>
  <si>
    <t>Peters Lauren</t>
  </si>
  <si>
    <t>Peterson Ebonee</t>
  </si>
  <si>
    <t>Petingill Shana</t>
  </si>
  <si>
    <t>Petrowsky Thelma</t>
  </si>
  <si>
    <t>Pham Hong</t>
  </si>
  <si>
    <t>Power Morissa</t>
  </si>
  <si>
    <t>Punjabhi Louis</t>
  </si>
  <si>
    <t>Purinton Janine</t>
  </si>
  <si>
    <t>Quinn Sean</t>
  </si>
  <si>
    <t>Rachael Maggie</t>
  </si>
  <si>
    <t>Rarrick Quinn</t>
  </si>
  <si>
    <t>Ren Kylo</t>
  </si>
  <si>
    <t>Rhoads Thomas</t>
  </si>
  <si>
    <t>Rivera Haley</t>
  </si>
  <si>
    <t>Roberson May</t>
  </si>
  <si>
    <t>Robertson Peter</t>
  </si>
  <si>
    <t>Robinson Alain</t>
  </si>
  <si>
    <t>Robinson Cherly</t>
  </si>
  <si>
    <t>Robinson Elias</t>
  </si>
  <si>
    <t>Roby Lori</t>
  </si>
  <si>
    <t>Roper Katie</t>
  </si>
  <si>
    <t>Rose Ashley</t>
  </si>
  <si>
    <t>Rossetti Bruno</t>
  </si>
  <si>
    <t>Ruiz Ricardo</t>
  </si>
  <si>
    <t>Saada Adell</t>
  </si>
  <si>
    <t>SaarBeckles, Melinda</t>
  </si>
  <si>
    <t>Sadki Nore</t>
  </si>
  <si>
    <t>Sahoo Adil</t>
  </si>
  <si>
    <t>Salter Jason</t>
  </si>
  <si>
    <t>Sander Kamrin</t>
  </si>
  <si>
    <t>Sewkumar Nori</t>
  </si>
  <si>
    <t>Shields Seffi</t>
  </si>
  <si>
    <t>Simard Kramer</t>
  </si>
  <si>
    <t>Singh Nan</t>
  </si>
  <si>
    <t>Sloan Constance</t>
  </si>
  <si>
    <t>Soto Julia</t>
  </si>
  <si>
    <t>Soze Keyser</t>
  </si>
  <si>
    <t>Sparks Taylor</t>
  </si>
  <si>
    <t>Spirea Kelley</t>
  </si>
  <si>
    <t>Stansfield Norman</t>
  </si>
  <si>
    <t>Steans Tyrone</t>
  </si>
  <si>
    <t>Stoica Rick</t>
  </si>
  <si>
    <t>Sullivan Kissy</t>
  </si>
  <si>
    <t>Sullivan Timothy</t>
  </si>
  <si>
    <t>Sutwell Barbara</t>
  </si>
  <si>
    <t>Szabo Andrew</t>
  </si>
  <si>
    <t>Tannen Biff</t>
  </si>
  <si>
    <t>Tavares Desiree</t>
  </si>
  <si>
    <t>Tejeda Lenora</t>
  </si>
  <si>
    <t>Terry Sharlene</t>
  </si>
  <si>
    <t>Theamstern Sophia</t>
  </si>
  <si>
    <t>Thibaud Kenneth</t>
  </si>
  <si>
    <t>Tippett Jeanette</t>
  </si>
  <si>
    <t>Torrence Jack</t>
  </si>
  <si>
    <t>Trang Mei</t>
  </si>
  <si>
    <t>Tredinnick Neville</t>
  </si>
  <si>
    <t>True Edward</t>
  </si>
  <si>
    <t>Trzeciak Cybil</t>
  </si>
  <si>
    <t>Turpin Jumil</t>
  </si>
  <si>
    <t>Veera Abdellah</t>
  </si>
  <si>
    <t>Vega Vincent</t>
  </si>
  <si>
    <t>Villanueva Noah</t>
  </si>
  <si>
    <t>Zima Colleen</t>
  </si>
  <si>
    <t>Volk Colleen</t>
  </si>
  <si>
    <t>management</t>
  </si>
  <si>
    <t>Salary</t>
  </si>
  <si>
    <t>Employee_ID</t>
  </si>
  <si>
    <t>Employee_Name</t>
  </si>
  <si>
    <t>Department</t>
  </si>
  <si>
    <t>Hire_Date</t>
  </si>
  <si>
    <t>HR</t>
  </si>
  <si>
    <t>Harrington CHRistie</t>
  </si>
  <si>
    <t>RoeHRich Bianca</t>
  </si>
  <si>
    <t>Information Technology</t>
  </si>
  <si>
    <t>Sales</t>
  </si>
  <si>
    <t>Accounting</t>
  </si>
  <si>
    <t>Technical</t>
  </si>
  <si>
    <t>Support</t>
  </si>
  <si>
    <t>Product Management</t>
  </si>
  <si>
    <t>Marketing</t>
  </si>
  <si>
    <t>Research and Development</t>
  </si>
  <si>
    <t>Last_Name</t>
  </si>
  <si>
    <t>Valentin Jackie</t>
  </si>
  <si>
    <t>Stanford Barbara</t>
  </si>
  <si>
    <t>Roup Simon</t>
  </si>
  <si>
    <t>Alagbe Trina</t>
  </si>
  <si>
    <t>Carthy wright</t>
  </si>
  <si>
    <t>Sam Martin</t>
  </si>
  <si>
    <t>Peter Brad</t>
  </si>
  <si>
    <t>Sana Rey</t>
  </si>
  <si>
    <t>Shepard Anthony</t>
  </si>
  <si>
    <t>Joe Smith</t>
  </si>
  <si>
    <t>John Taylor</t>
  </si>
  <si>
    <t>Leigh Ann</t>
  </si>
  <si>
    <t>Jade  Bruno</t>
  </si>
  <si>
    <t>Kristen  Grey</t>
  </si>
  <si>
    <t>Service_years</t>
  </si>
  <si>
    <t>Retention_Bonus</t>
  </si>
  <si>
    <t>New Salary</t>
  </si>
  <si>
    <t>Code</t>
  </si>
  <si>
    <t>ACC</t>
  </si>
  <si>
    <t>IT</t>
  </si>
  <si>
    <t>R&amp;D</t>
  </si>
  <si>
    <t>SAL</t>
  </si>
  <si>
    <t>SUP</t>
  </si>
  <si>
    <t>TECH</t>
  </si>
  <si>
    <t>MNG</t>
  </si>
  <si>
    <t>PD_MNG</t>
  </si>
  <si>
    <t>Management</t>
  </si>
  <si>
    <t>MKT</t>
  </si>
  <si>
    <t>Department_Code</t>
  </si>
  <si>
    <t>ItemID</t>
  </si>
  <si>
    <t>ItemName</t>
  </si>
  <si>
    <t>Category</t>
  </si>
  <si>
    <t>CurrentStock</t>
  </si>
  <si>
    <t>MinimumStock</t>
  </si>
  <si>
    <t>LastOrderDate</t>
  </si>
  <si>
    <t>Supplier</t>
  </si>
  <si>
    <t>ITM1000</t>
  </si>
  <si>
    <t>Rice</t>
  </si>
  <si>
    <t>Grocery</t>
  </si>
  <si>
    <t>Global Parts</t>
  </si>
  <si>
    <t>ITM1001</t>
  </si>
  <si>
    <t>Pencil</t>
  </si>
  <si>
    <t>Stationery</t>
  </si>
  <si>
    <t>SupplyCo</t>
  </si>
  <si>
    <t>ITM1002</t>
  </si>
  <si>
    <t>Laptop</t>
  </si>
  <si>
    <t>Electronics</t>
  </si>
  <si>
    <t>ITM1003</t>
  </si>
  <si>
    <t>Cabinet</t>
  </si>
  <si>
    <t>Furniture</t>
  </si>
  <si>
    <t>ITM1004</t>
  </si>
  <si>
    <t>Vitamins</t>
  </si>
  <si>
    <t>Health</t>
  </si>
  <si>
    <t>DirectGoods</t>
  </si>
  <si>
    <t>ITM1005</t>
  </si>
  <si>
    <t>ITM1006</t>
  </si>
  <si>
    <t>Lego</t>
  </si>
  <si>
    <t>Toys</t>
  </si>
  <si>
    <t>WarePlus</t>
  </si>
  <si>
    <t>ITM1007</t>
  </si>
  <si>
    <t>Sofa</t>
  </si>
  <si>
    <t>ITM1008</t>
  </si>
  <si>
    <t>Doll</t>
  </si>
  <si>
    <t>ITM1009</t>
  </si>
  <si>
    <t>Jacket</t>
  </si>
  <si>
    <t>Clothing</t>
  </si>
  <si>
    <t>ITM1010</t>
  </si>
  <si>
    <t>Ball</t>
  </si>
  <si>
    <t>ITM1011</t>
  </si>
  <si>
    <t>Headphones</t>
  </si>
  <si>
    <t>ITM1012</t>
  </si>
  <si>
    <t>Bread</t>
  </si>
  <si>
    <t>ITM1013</t>
  </si>
  <si>
    <t>Action Figure</t>
  </si>
  <si>
    <t>ITM1014</t>
  </si>
  <si>
    <t>Cupboard</t>
  </si>
  <si>
    <t>ITM1015</t>
  </si>
  <si>
    <t>ITM1016</t>
  </si>
  <si>
    <t>Charger</t>
  </si>
  <si>
    <t>ITM1017</t>
  </si>
  <si>
    <t>ITM1018</t>
  </si>
  <si>
    <t>ITM1019</t>
  </si>
  <si>
    <t>ITM1020</t>
  </si>
  <si>
    <t>Dress</t>
  </si>
  <si>
    <t>ITM1021</t>
  </si>
  <si>
    <t>ITM1022</t>
  </si>
  <si>
    <t>Bed</t>
  </si>
  <si>
    <t>ITM1023</t>
  </si>
  <si>
    <t>T-Shirt</t>
  </si>
  <si>
    <t>ITM1024</t>
  </si>
  <si>
    <t>ITM1025</t>
  </si>
  <si>
    <t>Eggs</t>
  </si>
  <si>
    <t>ITM1026</t>
  </si>
  <si>
    <t>ITM1027</t>
  </si>
  <si>
    <t>Monitor</t>
  </si>
  <si>
    <t>ITM1028</t>
  </si>
  <si>
    <t>ITM1029</t>
  </si>
  <si>
    <t>Table</t>
  </si>
  <si>
    <t>ITM1030</t>
  </si>
  <si>
    <t>Mouse</t>
  </si>
  <si>
    <t>ITM1031</t>
  </si>
  <si>
    <t>ITM1032</t>
  </si>
  <si>
    <t>ITM1033</t>
  </si>
  <si>
    <t>ITM1034</t>
  </si>
  <si>
    <t>ITM1035</t>
  </si>
  <si>
    <t>ITM1036</t>
  </si>
  <si>
    <t>ITM1037</t>
  </si>
  <si>
    <t>Puzzle</t>
  </si>
  <si>
    <t>ITM1038</t>
  </si>
  <si>
    <t>ITM1039</t>
  </si>
  <si>
    <t>ITM1040</t>
  </si>
  <si>
    <t>ITM1041</t>
  </si>
  <si>
    <t>Car</t>
  </si>
  <si>
    <t>ITM1042</t>
  </si>
  <si>
    <t>USB Cable</t>
  </si>
  <si>
    <t>ITM1043</t>
  </si>
  <si>
    <t>ITM1044</t>
  </si>
  <si>
    <t>Eraser</t>
  </si>
  <si>
    <t>ITM1045</t>
  </si>
  <si>
    <t>Gloves</t>
  </si>
  <si>
    <t>ITM1046</t>
  </si>
  <si>
    <t>ITM1047</t>
  </si>
  <si>
    <t>ITM1048</t>
  </si>
  <si>
    <t>ITM1049</t>
  </si>
  <si>
    <t>Bandage</t>
  </si>
  <si>
    <t>ITM1050</t>
  </si>
  <si>
    <t>ITM1051</t>
  </si>
  <si>
    <t>Oil</t>
  </si>
  <si>
    <t>ITM1052</t>
  </si>
  <si>
    <t>ITM1053</t>
  </si>
  <si>
    <t>ITM1054</t>
  </si>
  <si>
    <t>Butter</t>
  </si>
  <si>
    <t>ITM1055</t>
  </si>
  <si>
    <t>Chair</t>
  </si>
  <si>
    <t>ITM1056</t>
  </si>
  <si>
    <t>Marker</t>
  </si>
  <si>
    <t>ITM1057</t>
  </si>
  <si>
    <t>ITM1058</t>
  </si>
  <si>
    <t>ITM1059</t>
  </si>
  <si>
    <t>ITM1060</t>
  </si>
  <si>
    <t>ITM1061</t>
  </si>
  <si>
    <t>ITM1062</t>
  </si>
  <si>
    <t>ITM1063</t>
  </si>
  <si>
    <t>ITM1064</t>
  </si>
  <si>
    <t>ITM1065</t>
  </si>
  <si>
    <t>ITM1066</t>
  </si>
  <si>
    <t>ITM1067</t>
  </si>
  <si>
    <t>ITM1068</t>
  </si>
  <si>
    <t>ITM1069</t>
  </si>
  <si>
    <t>ITM1070</t>
  </si>
  <si>
    <t>Socks</t>
  </si>
  <si>
    <t>ITM1071</t>
  </si>
  <si>
    <t>ITM1072</t>
  </si>
  <si>
    <t>ITM1073</t>
  </si>
  <si>
    <t>ITM1074</t>
  </si>
  <si>
    <t>ITM1075</t>
  </si>
  <si>
    <t>ITM1076</t>
  </si>
  <si>
    <t>Milk</t>
  </si>
  <si>
    <t>ITM1077</t>
  </si>
  <si>
    <t>ITM1078</t>
  </si>
  <si>
    <t>Shirt</t>
  </si>
  <si>
    <t>ITM1079</t>
  </si>
  <si>
    <t>ITM1080</t>
  </si>
  <si>
    <t>ITM1081</t>
  </si>
  <si>
    <t>Folder</t>
  </si>
  <si>
    <t>ITM1082</t>
  </si>
  <si>
    <t>ITM1083</t>
  </si>
  <si>
    <t>ITM1084</t>
  </si>
  <si>
    <t>ITM1085</t>
  </si>
  <si>
    <t>First Aid Kit</t>
  </si>
  <si>
    <t>ITM1086</t>
  </si>
  <si>
    <t>ITM1087</t>
  </si>
  <si>
    <t>ITM1088</t>
  </si>
  <si>
    <t>ITM1089</t>
  </si>
  <si>
    <t>ITM1090</t>
  </si>
  <si>
    <t>ITM1091</t>
  </si>
  <si>
    <t>ITM1092</t>
  </si>
  <si>
    <t>ITM1093</t>
  </si>
  <si>
    <t>Teddy Bear</t>
  </si>
  <si>
    <t>ITM1094</t>
  </si>
  <si>
    <t>ITM1095</t>
  </si>
  <si>
    <t>ITM1096</t>
  </si>
  <si>
    <t>ITM1097</t>
  </si>
  <si>
    <t>Thermometer</t>
  </si>
  <si>
    <t>ITM1098</t>
  </si>
  <si>
    <t>ITM1099</t>
  </si>
  <si>
    <t>ITM1100</t>
  </si>
  <si>
    <t>ITM1101</t>
  </si>
  <si>
    <t>ITM1102</t>
  </si>
  <si>
    <t>ITM1103</t>
  </si>
  <si>
    <t>ITM1104</t>
  </si>
  <si>
    <t>Jeans</t>
  </si>
  <si>
    <t>ITM1105</t>
  </si>
  <si>
    <t>Pen</t>
  </si>
  <si>
    <t>ITM1106</t>
  </si>
  <si>
    <t>ITM1107</t>
  </si>
  <si>
    <t>ITM1108</t>
  </si>
  <si>
    <t>ITM1109</t>
  </si>
  <si>
    <t>Mask</t>
  </si>
  <si>
    <t>ITM1110</t>
  </si>
  <si>
    <t>ITM1111</t>
  </si>
  <si>
    <t>ITM1112</t>
  </si>
  <si>
    <t>ITM1113</t>
  </si>
  <si>
    <t>ITM1114</t>
  </si>
  <si>
    <t>ITM1115</t>
  </si>
  <si>
    <t>ITM1116</t>
  </si>
  <si>
    <t>Sweater</t>
  </si>
  <si>
    <t>ITM1117</t>
  </si>
  <si>
    <t>ITM1118</t>
  </si>
  <si>
    <t>ITM1119</t>
  </si>
  <si>
    <t>ITM1120</t>
  </si>
  <si>
    <t>ITM1121</t>
  </si>
  <si>
    <t>ITM1122</t>
  </si>
  <si>
    <t>ITM1123</t>
  </si>
  <si>
    <t>ITM1124</t>
  </si>
  <si>
    <t>ITM1125</t>
  </si>
  <si>
    <t>ITM1126</t>
  </si>
  <si>
    <t>ITM1127</t>
  </si>
  <si>
    <t>Notebook</t>
  </si>
  <si>
    <t>ITM1128</t>
  </si>
  <si>
    <t>ITM1129</t>
  </si>
  <si>
    <t>ITM1130</t>
  </si>
  <si>
    <t>ITM1131</t>
  </si>
  <si>
    <t>ITM1132</t>
  </si>
  <si>
    <t>ITM1133</t>
  </si>
  <si>
    <t>ITM1134</t>
  </si>
  <si>
    <t>ITM1135</t>
  </si>
  <si>
    <t>ITM1136</t>
  </si>
  <si>
    <t>ITM1137</t>
  </si>
  <si>
    <t>ITM1138</t>
  </si>
  <si>
    <t>ITM1139</t>
  </si>
  <si>
    <t>ITM1140</t>
  </si>
  <si>
    <t>ITM1141</t>
  </si>
  <si>
    <t>ITM1142</t>
  </si>
  <si>
    <t>ITM1143</t>
  </si>
  <si>
    <t>ITM1144</t>
  </si>
  <si>
    <t>ITM1145</t>
  </si>
  <si>
    <t>ITM1146</t>
  </si>
  <si>
    <t>ITM1147</t>
  </si>
  <si>
    <t>ITM1148</t>
  </si>
  <si>
    <t>ITM1149</t>
  </si>
  <si>
    <t>Hand Sanitizer</t>
  </si>
  <si>
    <t>ITM1150</t>
  </si>
  <si>
    <t>ITM1151</t>
  </si>
  <si>
    <t>ITM1152</t>
  </si>
  <si>
    <t>ITM1153</t>
  </si>
  <si>
    <t>Sugar</t>
  </si>
  <si>
    <t>ITM1154</t>
  </si>
  <si>
    <t>ITM1155</t>
  </si>
  <si>
    <t>ITM1156</t>
  </si>
  <si>
    <t>ITM1157</t>
  </si>
  <si>
    <t>ITM1158</t>
  </si>
  <si>
    <t>ITM1159</t>
  </si>
  <si>
    <t>ITM1160</t>
  </si>
  <si>
    <t>ITM1161</t>
  </si>
  <si>
    <t>ITM1162</t>
  </si>
  <si>
    <t>ITM1163</t>
  </si>
  <si>
    <t>ITM1164</t>
  </si>
  <si>
    <t>ITM1165</t>
  </si>
  <si>
    <t>ITM1166</t>
  </si>
  <si>
    <t>ITM1167</t>
  </si>
  <si>
    <t>ITM1168</t>
  </si>
  <si>
    <t>ITM1169</t>
  </si>
  <si>
    <t>ITM1170</t>
  </si>
  <si>
    <t>ITM1171</t>
  </si>
  <si>
    <t>ITM1172</t>
  </si>
  <si>
    <t>ITM1173</t>
  </si>
  <si>
    <t>ITM1174</t>
  </si>
  <si>
    <t>ITM1175</t>
  </si>
  <si>
    <t>ITM1176</t>
  </si>
  <si>
    <t>ITM1177</t>
  </si>
  <si>
    <t>ITM1178</t>
  </si>
  <si>
    <t>ITM1179</t>
  </si>
  <si>
    <t>ITM1180</t>
  </si>
  <si>
    <t>ITM1181</t>
  </si>
  <si>
    <t>ITM1182</t>
  </si>
  <si>
    <t>ITM1183</t>
  </si>
  <si>
    <t>ITM1184</t>
  </si>
  <si>
    <t>ITM1185</t>
  </si>
  <si>
    <t>ITM1186</t>
  </si>
  <si>
    <t>ITM1187</t>
  </si>
  <si>
    <t>ITM1188</t>
  </si>
  <si>
    <t>ITM1189</t>
  </si>
  <si>
    <t>ITM1190</t>
  </si>
  <si>
    <t>ITM1191</t>
  </si>
  <si>
    <t>ITM1192</t>
  </si>
  <si>
    <t>ITM1193</t>
  </si>
  <si>
    <t>ITM1194</t>
  </si>
  <si>
    <t>ITM1195</t>
  </si>
  <si>
    <t>ITM1196</t>
  </si>
  <si>
    <t>ITM1197</t>
  </si>
  <si>
    <t>ITM1198</t>
  </si>
  <si>
    <t>ITM1199</t>
  </si>
  <si>
    <t>ITEM_NAME</t>
  </si>
  <si>
    <t>Need to Order</t>
  </si>
  <si>
    <t>Total Value</t>
  </si>
  <si>
    <t>Contact Name</t>
  </si>
  <si>
    <t>Phone</t>
  </si>
  <si>
    <t>Email</t>
  </si>
  <si>
    <t>John Smith</t>
  </si>
  <si>
    <t>Alice Johnson</t>
  </si>
  <si>
    <t>Mike Brown</t>
  </si>
  <si>
    <t>Sarah Lee</t>
  </si>
  <si>
    <t>john@abc.com</t>
  </si>
  <si>
    <t>alice@abc.com</t>
  </si>
  <si>
    <t>mike@abc.com</t>
  </si>
  <si>
    <t>sarah@abc.com</t>
  </si>
  <si>
    <t>First_Name</t>
  </si>
  <si>
    <t>PHONE_NUMBER</t>
  </si>
  <si>
    <t>Dept_Avg_Salary</t>
  </si>
  <si>
    <t>Above_Dept_Avg</t>
  </si>
  <si>
    <t>Last_Order_Year</t>
  </si>
  <si>
    <t>Order_Quantity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</si>
</sst>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"/>
    <numFmt numFmtId="169" formatCode="_ [$₹-439]* #,##0.00_ ;_ [$₹-439]* \-#,##0.00_ ;_ [$₹-439]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/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0" fontId="0" fillId="0" borderId="2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2"/>
    <xf numFmtId="0" fontId="1" fillId="0" borderId="2" xfId="0" applyFont="1" applyBorder="1" applyAlignment="1"/>
    <xf numFmtId="0" fontId="0" fillId="0" borderId="0" xfId="0" applyAlignment="1"/>
    <xf numFmtId="164" fontId="0" fillId="0" borderId="0" xfId="0" applyNumberFormat="1" applyAlignmen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9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9" fontId="4" fillId="0" borderId="0" xfId="0" applyNumberFormat="1" applyFon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3">
    <cellStyle name="Currency" xfId="1" builtinId="4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ike@abc.com" TargetMode="External"/><Relationship Id="rId2" Type="http://schemas.openxmlformats.org/officeDocument/2006/relationships/hyperlink" Target="mailto:alice@abc.com" TargetMode="External"/><Relationship Id="rId1" Type="http://schemas.openxmlformats.org/officeDocument/2006/relationships/hyperlink" Target="mailto:john@abc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arah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M18" sqref="M18"/>
    </sheetView>
  </sheetViews>
  <sheetFormatPr defaultRowHeight="15" x14ac:dyDescent="0.25"/>
  <cols>
    <col min="1" max="2" width="9.140625" style="14"/>
    <col min="3" max="3" width="18.5703125" style="14" bestFit="1" customWidth="1"/>
    <col min="4" max="4" width="9.28515625" style="14" bestFit="1" customWidth="1"/>
    <col min="5" max="5" width="10.7109375" style="14" bestFit="1" customWidth="1"/>
    <col min="6" max="7" width="9.140625" style="14"/>
    <col min="8" max="9" width="16.28515625" style="14" customWidth="1"/>
    <col min="10" max="10" width="11.140625" style="14" customWidth="1"/>
    <col min="11" max="11" width="14.5703125" style="14" customWidth="1"/>
    <col min="12" max="12" width="17.5703125" style="14" customWidth="1"/>
  </cols>
  <sheetData>
    <row r="1" spans="1:13" x14ac:dyDescent="0.25">
      <c r="A1" s="1" t="s">
        <v>0</v>
      </c>
      <c r="B1" s="13" t="s">
        <v>304</v>
      </c>
      <c r="C1" s="13" t="s">
        <v>203</v>
      </c>
      <c r="D1" s="1" t="s">
        <v>2</v>
      </c>
      <c r="E1" s="1" t="s">
        <v>401</v>
      </c>
      <c r="F1" s="1" t="s">
        <v>402</v>
      </c>
      <c r="G1" s="13" t="s">
        <v>403</v>
      </c>
      <c r="H1" s="4" t="s">
        <v>407</v>
      </c>
      <c r="I1" s="4" t="s">
        <v>410</v>
      </c>
      <c r="J1" s="5" t="s">
        <v>408</v>
      </c>
      <c r="K1" s="5" t="s">
        <v>409</v>
      </c>
      <c r="L1" s="13" t="s">
        <v>497</v>
      </c>
      <c r="M1" s="6"/>
    </row>
    <row r="2" spans="1:13" x14ac:dyDescent="0.25">
      <c r="A2" s="14" t="s">
        <v>14</v>
      </c>
      <c r="B2" s="14" t="s">
        <v>316</v>
      </c>
      <c r="C2" s="14" t="s">
        <v>215</v>
      </c>
      <c r="D2" s="14">
        <v>19.989999999999998</v>
      </c>
      <c r="E2" s="15">
        <v>45772</v>
      </c>
      <c r="F2" s="14">
        <v>7</v>
      </c>
      <c r="G2" s="14" t="s">
        <v>406</v>
      </c>
      <c r="H2" s="14" t="str">
        <f t="shared" ref="H2:H33" si="0">TRIM(C2)</f>
        <v>Sandra Flanagan</v>
      </c>
      <c r="I2" s="14" t="s">
        <v>422</v>
      </c>
      <c r="J2" s="14" t="str">
        <f t="shared" ref="J2:J33" si="1">IF(OR(D2&gt;12,F2&gt;7),"High Priority","Normal")</f>
        <v>High Priority</v>
      </c>
      <c r="K2" s="14">
        <f t="shared" ref="K2:K33" si="2">IF(D2*F2&gt;40, D2*F2*0.95, D2*F2)</f>
        <v>132.93349999999998</v>
      </c>
      <c r="L2" s="14" t="str">
        <f>VLOOKUP(A2,'product table'!A:B,2,FALSE)</f>
        <v>Keyboard</v>
      </c>
    </row>
    <row r="3" spans="1:13" x14ac:dyDescent="0.25">
      <c r="A3" s="14" t="s">
        <v>80</v>
      </c>
      <c r="B3" s="14" t="s">
        <v>380</v>
      </c>
      <c r="C3" s="14" t="s">
        <v>281</v>
      </c>
      <c r="D3" s="14">
        <v>24.99</v>
      </c>
      <c r="E3" s="15">
        <v>45756</v>
      </c>
      <c r="F3" s="14">
        <v>8</v>
      </c>
      <c r="G3" s="14" t="s">
        <v>406</v>
      </c>
      <c r="H3" s="14" t="str">
        <f t="shared" si="0"/>
        <v>Max Jones</v>
      </c>
      <c r="I3" s="14" t="s">
        <v>476</v>
      </c>
      <c r="J3" s="14" t="str">
        <f t="shared" si="1"/>
        <v>High Priority</v>
      </c>
      <c r="K3" s="14">
        <f t="shared" si="2"/>
        <v>189.92399999999998</v>
      </c>
      <c r="L3" s="14" t="str">
        <f>VLOOKUP(A3,'product table'!A:B,2,FALSE)</f>
        <v>Smart Plug</v>
      </c>
    </row>
    <row r="4" spans="1:13" x14ac:dyDescent="0.25">
      <c r="A4" s="14" t="s">
        <v>50</v>
      </c>
      <c r="B4" s="14" t="s">
        <v>351</v>
      </c>
      <c r="C4" s="14" t="s">
        <v>251</v>
      </c>
      <c r="D4" s="14">
        <v>129.99</v>
      </c>
      <c r="E4" s="15">
        <v>45752</v>
      </c>
      <c r="F4" s="14">
        <v>8</v>
      </c>
      <c r="G4" s="14" t="s">
        <v>406</v>
      </c>
      <c r="H4" s="14" t="str">
        <f t="shared" si="0"/>
        <v>Gary Zandusky</v>
      </c>
      <c r="I4" s="14" t="s">
        <v>448</v>
      </c>
      <c r="J4" s="14" t="str">
        <f t="shared" si="1"/>
        <v>High Priority</v>
      </c>
      <c r="K4" s="14">
        <f t="shared" si="2"/>
        <v>987.92399999999998</v>
      </c>
      <c r="L4" s="14" t="str">
        <f>VLOOKUP(A4,'product table'!A:B,2,FALSE)</f>
        <v>Mini Fridge Office</v>
      </c>
    </row>
    <row r="5" spans="1:13" x14ac:dyDescent="0.25">
      <c r="A5" s="14" t="s">
        <v>77</v>
      </c>
      <c r="B5" s="14" t="s">
        <v>377</v>
      </c>
      <c r="C5" s="14" t="s">
        <v>278</v>
      </c>
      <c r="D5" s="14">
        <v>49.99</v>
      </c>
      <c r="E5" s="15">
        <v>45655</v>
      </c>
      <c r="F5" s="14">
        <v>3</v>
      </c>
      <c r="G5" s="14" t="s">
        <v>406</v>
      </c>
      <c r="H5" s="14" t="str">
        <f t="shared" si="0"/>
        <v>Ted Trevino</v>
      </c>
      <c r="I5" s="14" t="s">
        <v>437</v>
      </c>
      <c r="J5" s="14" t="str">
        <f t="shared" si="1"/>
        <v>High Priority</v>
      </c>
      <c r="K5" s="14">
        <f t="shared" si="2"/>
        <v>142.47149999999999</v>
      </c>
      <c r="L5" s="14" t="str">
        <f>VLOOKUP(A5,'product table'!A:B,2,FALSE)</f>
        <v>Webcam 1080p</v>
      </c>
    </row>
    <row r="6" spans="1:13" x14ac:dyDescent="0.25">
      <c r="A6" s="14" t="s">
        <v>92</v>
      </c>
      <c r="B6" s="14" t="s">
        <v>390</v>
      </c>
      <c r="C6" s="14" t="s">
        <v>293</v>
      </c>
      <c r="D6" s="14">
        <v>49.99</v>
      </c>
      <c r="E6" s="15">
        <v>45636</v>
      </c>
      <c r="F6" s="14">
        <v>2</v>
      </c>
      <c r="G6" s="14" t="s">
        <v>406</v>
      </c>
      <c r="H6" s="14" t="str">
        <f t="shared" si="0"/>
        <v>Mary Zewe</v>
      </c>
      <c r="I6" s="14" t="s">
        <v>486</v>
      </c>
      <c r="J6" s="14" t="str">
        <f t="shared" si="1"/>
        <v>High Priority</v>
      </c>
      <c r="K6" s="14">
        <f t="shared" si="2"/>
        <v>94.980999999999995</v>
      </c>
      <c r="L6" s="14" t="str">
        <f>VLOOKUP(A6,'product table'!A:B,2,FALSE)</f>
        <v>Office Chair Mat</v>
      </c>
    </row>
    <row r="7" spans="1:13" x14ac:dyDescent="0.25">
      <c r="A7" s="14" t="s">
        <v>44</v>
      </c>
      <c r="B7" s="14" t="s">
        <v>345</v>
      </c>
      <c r="C7" s="14" t="s">
        <v>245</v>
      </c>
      <c r="D7" s="14">
        <v>3.99</v>
      </c>
      <c r="E7" s="15">
        <v>45632</v>
      </c>
      <c r="F7" s="14">
        <v>5</v>
      </c>
      <c r="G7" s="14" t="s">
        <v>406</v>
      </c>
      <c r="H7" s="14" t="str">
        <f t="shared" si="0"/>
        <v>Karl Braun</v>
      </c>
      <c r="I7" s="14" t="s">
        <v>450</v>
      </c>
      <c r="J7" s="14" t="str">
        <f t="shared" si="1"/>
        <v>Normal</v>
      </c>
      <c r="K7" s="14">
        <f t="shared" si="2"/>
        <v>19.950000000000003</v>
      </c>
      <c r="L7" s="14" t="str">
        <f>VLOOKUP(A7,'product table'!A:B,2,FALSE)</f>
        <v>Whiteboard Markers</v>
      </c>
    </row>
    <row r="8" spans="1:13" x14ac:dyDescent="0.25">
      <c r="A8" s="14" t="s">
        <v>20</v>
      </c>
      <c r="B8" s="14" t="s">
        <v>322</v>
      </c>
      <c r="C8" s="14" t="s">
        <v>221</v>
      </c>
      <c r="D8" s="14">
        <v>3.5</v>
      </c>
      <c r="E8" s="15">
        <v>45627</v>
      </c>
      <c r="F8" s="14">
        <v>5</v>
      </c>
      <c r="G8" s="14" t="s">
        <v>406</v>
      </c>
      <c r="H8" s="14" t="str">
        <f t="shared" si="0"/>
        <v>Steve Nguyen</v>
      </c>
      <c r="I8" s="14" t="s">
        <v>428</v>
      </c>
      <c r="J8" s="14" t="str">
        <f t="shared" si="1"/>
        <v>Normal</v>
      </c>
      <c r="K8" s="14">
        <f t="shared" si="2"/>
        <v>17.5</v>
      </c>
      <c r="L8" s="14" t="str">
        <f>VLOOKUP(A8,'product table'!A:B,2,FALSE)</f>
        <v>Pen Holder</v>
      </c>
    </row>
    <row r="9" spans="1:13" x14ac:dyDescent="0.25">
      <c r="A9" s="14" t="s">
        <v>98</v>
      </c>
      <c r="B9" s="14" t="s">
        <v>396</v>
      </c>
      <c r="C9" s="14" t="s">
        <v>299</v>
      </c>
      <c r="D9" s="14">
        <v>29.99</v>
      </c>
      <c r="E9" s="15">
        <v>45584</v>
      </c>
      <c r="F9" s="14">
        <v>5</v>
      </c>
      <c r="G9" s="14" t="s">
        <v>406</v>
      </c>
      <c r="H9" s="14" t="str">
        <f t="shared" si="0"/>
        <v>Logan Currie</v>
      </c>
      <c r="I9" s="14" t="s">
        <v>492</v>
      </c>
      <c r="J9" s="14" t="str">
        <f t="shared" si="1"/>
        <v>High Priority</v>
      </c>
      <c r="K9" s="14">
        <f t="shared" si="2"/>
        <v>142.45249999999999</v>
      </c>
      <c r="L9" s="14" t="str">
        <f>VLOOKUP(A9,'product table'!A:B,2,FALSE)</f>
        <v>Desk Lamp Tall</v>
      </c>
    </row>
    <row r="10" spans="1:13" x14ac:dyDescent="0.25">
      <c r="A10" s="14" t="s">
        <v>62</v>
      </c>
      <c r="B10" s="14" t="s">
        <v>363</v>
      </c>
      <c r="C10" s="14" t="s">
        <v>263</v>
      </c>
      <c r="D10" s="14">
        <v>12.99</v>
      </c>
      <c r="E10" s="15">
        <v>45562</v>
      </c>
      <c r="F10" s="14">
        <v>5</v>
      </c>
      <c r="G10" s="14" t="s">
        <v>406</v>
      </c>
      <c r="H10" s="14" t="str">
        <f t="shared" si="0"/>
        <v>Troy Staebel</v>
      </c>
      <c r="I10" s="14" t="s">
        <v>464</v>
      </c>
      <c r="J10" s="14" t="str">
        <f t="shared" si="1"/>
        <v>High Priority</v>
      </c>
      <c r="K10" s="14">
        <f t="shared" si="2"/>
        <v>61.702500000000001</v>
      </c>
      <c r="L10" s="14" t="str">
        <f>VLOOKUP(A10,'product table'!A:B,2,FALSE)</f>
        <v>Insulated Travel Mug</v>
      </c>
    </row>
    <row r="11" spans="1:13" x14ac:dyDescent="0.25">
      <c r="A11" s="14" t="s">
        <v>32</v>
      </c>
      <c r="B11" s="14" t="s">
        <v>334</v>
      </c>
      <c r="C11" s="14" t="s">
        <v>233</v>
      </c>
      <c r="D11" s="14">
        <v>5</v>
      </c>
      <c r="E11" s="15">
        <v>45548</v>
      </c>
      <c r="F11" s="14">
        <v>2</v>
      </c>
      <c r="G11" s="14" t="s">
        <v>406</v>
      </c>
      <c r="H11" s="14" t="str">
        <f t="shared" si="0"/>
        <v>Brendan Sweed</v>
      </c>
      <c r="I11" s="14" t="s">
        <v>440</v>
      </c>
      <c r="J11" s="14" t="str">
        <f t="shared" si="1"/>
        <v>Normal</v>
      </c>
      <c r="K11" s="14">
        <f t="shared" si="2"/>
        <v>10</v>
      </c>
      <c r="L11" s="14" t="str">
        <f>VLOOKUP(A11,'product table'!A:B,2,FALSE)</f>
        <v>Notepad Set</v>
      </c>
    </row>
    <row r="12" spans="1:13" x14ac:dyDescent="0.25">
      <c r="A12" s="14" t="s">
        <v>59</v>
      </c>
      <c r="B12" s="14" t="s">
        <v>360</v>
      </c>
      <c r="C12" s="14" t="s">
        <v>260</v>
      </c>
      <c r="D12" s="14">
        <v>29.99</v>
      </c>
      <c r="E12" s="15">
        <v>45493</v>
      </c>
      <c r="F12" s="14">
        <v>1</v>
      </c>
      <c r="G12" s="14" t="s">
        <v>406</v>
      </c>
      <c r="H12" s="14" t="str">
        <f t="shared" si="0"/>
        <v>Steven Cartwright</v>
      </c>
      <c r="I12" s="14" t="s">
        <v>461</v>
      </c>
      <c r="J12" s="14" t="str">
        <f t="shared" si="1"/>
        <v>High Priority</v>
      </c>
      <c r="K12" s="14">
        <f t="shared" si="2"/>
        <v>29.99</v>
      </c>
      <c r="L12" s="14" t="str">
        <f>VLOOKUP(A12,'product table'!A:B,2,FALSE)</f>
        <v>Office Wall Clock</v>
      </c>
    </row>
    <row r="13" spans="1:13" x14ac:dyDescent="0.25">
      <c r="A13" s="14" t="s">
        <v>23</v>
      </c>
      <c r="B13" s="14" t="s">
        <v>325</v>
      </c>
      <c r="C13" s="14" t="s">
        <v>224</v>
      </c>
      <c r="D13" s="14">
        <v>14.99</v>
      </c>
      <c r="E13" s="15">
        <v>45458</v>
      </c>
      <c r="F13" s="14">
        <v>2</v>
      </c>
      <c r="G13" s="14" t="s">
        <v>406</v>
      </c>
      <c r="H13" s="14" t="str">
        <f t="shared" si="0"/>
        <v>Erin Smith</v>
      </c>
      <c r="I13" s="14" t="s">
        <v>431</v>
      </c>
      <c r="J13" s="14" t="str">
        <f t="shared" si="1"/>
        <v>High Priority</v>
      </c>
      <c r="K13" s="14">
        <f t="shared" si="2"/>
        <v>29.98</v>
      </c>
      <c r="L13" s="14" t="str">
        <f>VLOOKUP(A13,'product table'!A:B,2,FALSE)</f>
        <v>Filing Tray Set</v>
      </c>
    </row>
    <row r="14" spans="1:13" x14ac:dyDescent="0.25">
      <c r="A14" s="14" t="s">
        <v>26</v>
      </c>
      <c r="B14" s="14" t="s">
        <v>328</v>
      </c>
      <c r="C14" s="14" t="s">
        <v>227</v>
      </c>
      <c r="D14" s="14">
        <v>3.99</v>
      </c>
      <c r="E14" s="15">
        <v>45454</v>
      </c>
      <c r="F14" s="14">
        <v>2</v>
      </c>
      <c r="G14" s="14" t="s">
        <v>406</v>
      </c>
      <c r="H14" s="14" t="str">
        <f t="shared" si="0"/>
        <v>Lena Hernandez</v>
      </c>
      <c r="I14" s="14" t="s">
        <v>434</v>
      </c>
      <c r="J14" s="14" t="str">
        <f t="shared" si="1"/>
        <v>Normal</v>
      </c>
      <c r="K14" s="14">
        <f t="shared" si="2"/>
        <v>7.98</v>
      </c>
      <c r="L14" s="14" t="str">
        <f>VLOOKUP(A14,'product table'!A:B,2,FALSE)</f>
        <v>Tea Mug</v>
      </c>
    </row>
    <row r="15" spans="1:13" x14ac:dyDescent="0.25">
      <c r="A15" s="14" t="s">
        <v>68</v>
      </c>
      <c r="B15" s="14" t="s">
        <v>368</v>
      </c>
      <c r="C15" s="14" t="s">
        <v>269</v>
      </c>
      <c r="D15" s="14">
        <v>149.99</v>
      </c>
      <c r="E15" s="15">
        <v>45442</v>
      </c>
      <c r="F15" s="14">
        <v>3</v>
      </c>
      <c r="G15" s="14" t="s">
        <v>406</v>
      </c>
      <c r="H15" s="14" t="str">
        <f t="shared" si="0"/>
        <v>Sandra Glassco</v>
      </c>
      <c r="I15" s="14" t="s">
        <v>422</v>
      </c>
      <c r="J15" s="14" t="str">
        <f t="shared" si="1"/>
        <v>High Priority</v>
      </c>
      <c r="K15" s="14">
        <f t="shared" si="2"/>
        <v>427.47149999999999</v>
      </c>
      <c r="L15" s="14" t="str">
        <f>VLOOKUP(A15,'product table'!A:B,2,FALSE)</f>
        <v>Noise Cancelling Headphones</v>
      </c>
    </row>
    <row r="16" spans="1:13" x14ac:dyDescent="0.25">
      <c r="A16" s="14" t="s">
        <v>47</v>
      </c>
      <c r="B16" s="14" t="s">
        <v>348</v>
      </c>
      <c r="C16" s="14" t="s">
        <v>248</v>
      </c>
      <c r="D16" s="14">
        <v>6.5</v>
      </c>
      <c r="E16" s="15">
        <v>45412</v>
      </c>
      <c r="F16" s="14">
        <v>2</v>
      </c>
      <c r="G16" s="14" t="s">
        <v>406</v>
      </c>
      <c r="H16" s="14" t="str">
        <f t="shared" si="0"/>
        <v>Katherine Ducich</v>
      </c>
      <c r="I16" s="14" t="s">
        <v>453</v>
      </c>
      <c r="J16" s="14" t="str">
        <f t="shared" si="1"/>
        <v>Normal</v>
      </c>
      <c r="K16" s="14">
        <f t="shared" si="2"/>
        <v>13</v>
      </c>
      <c r="L16" s="14" t="str">
        <f>VLOOKUP(A16,'product table'!A:B,2,FALSE)</f>
        <v>Ethernet Cable Cat6</v>
      </c>
    </row>
    <row r="17" spans="1:12" x14ac:dyDescent="0.25">
      <c r="A17" s="14" t="s">
        <v>38</v>
      </c>
      <c r="B17" s="14" t="s">
        <v>340</v>
      </c>
      <c r="C17" s="14" t="s">
        <v>239</v>
      </c>
      <c r="D17" s="14">
        <v>4.5</v>
      </c>
      <c r="E17" s="15">
        <v>45372</v>
      </c>
      <c r="F17" s="14">
        <v>3</v>
      </c>
      <c r="G17" s="14" t="s">
        <v>406</v>
      </c>
      <c r="H17" s="14" t="str">
        <f t="shared" si="0"/>
        <v>Duane Noonan</v>
      </c>
      <c r="I17" s="14" t="s">
        <v>445</v>
      </c>
      <c r="J17" s="14" t="str">
        <f t="shared" si="1"/>
        <v>Normal</v>
      </c>
      <c r="K17" s="14">
        <f t="shared" si="2"/>
        <v>13.5</v>
      </c>
      <c r="L17" s="14" t="str">
        <f>VLOOKUP(A17,'product table'!A:B,2,FALSE)</f>
        <v>Stapler</v>
      </c>
    </row>
    <row r="18" spans="1:12" x14ac:dyDescent="0.25">
      <c r="A18" s="14" t="s">
        <v>74</v>
      </c>
      <c r="B18" s="14" t="s">
        <v>374</v>
      </c>
      <c r="C18" s="14" t="s">
        <v>275</v>
      </c>
      <c r="D18" s="14">
        <v>9.5</v>
      </c>
      <c r="E18" s="15">
        <v>45344</v>
      </c>
      <c r="F18" s="14">
        <v>3</v>
      </c>
      <c r="G18" s="14" t="s">
        <v>406</v>
      </c>
      <c r="H18" s="14" t="str">
        <f t="shared" si="0"/>
        <v>Neil Knudson</v>
      </c>
      <c r="I18" s="14" t="s">
        <v>474</v>
      </c>
      <c r="J18" s="14" t="str">
        <f t="shared" si="1"/>
        <v>Normal</v>
      </c>
      <c r="K18" s="14">
        <f t="shared" si="2"/>
        <v>28.5</v>
      </c>
      <c r="L18" s="14" t="str">
        <f>VLOOKUP(A18,'product table'!A:B,2,FALSE)</f>
        <v>Desk Mat</v>
      </c>
    </row>
    <row r="19" spans="1:12" x14ac:dyDescent="0.25">
      <c r="A19" s="14" t="s">
        <v>29</v>
      </c>
      <c r="B19" s="14" t="s">
        <v>331</v>
      </c>
      <c r="C19" s="14" t="s">
        <v>230</v>
      </c>
      <c r="D19" s="14">
        <v>1.99</v>
      </c>
      <c r="E19" s="15">
        <v>45289</v>
      </c>
      <c r="F19" s="14">
        <v>1</v>
      </c>
      <c r="G19" s="14" t="s">
        <v>406</v>
      </c>
      <c r="H19" s="14" t="str">
        <f t="shared" si="0"/>
        <v>Ted Butterfield</v>
      </c>
      <c r="I19" s="14" t="s">
        <v>437</v>
      </c>
      <c r="J19" s="14" t="str">
        <f t="shared" si="1"/>
        <v>Normal</v>
      </c>
      <c r="K19" s="14">
        <f t="shared" si="2"/>
        <v>1.99</v>
      </c>
      <c r="L19" s="14" t="str">
        <f>VLOOKUP(A19,'product table'!A:B,2,FALSE)</f>
        <v>Scissors</v>
      </c>
    </row>
    <row r="20" spans="1:12" x14ac:dyDescent="0.25">
      <c r="A20" s="14" t="s">
        <v>53</v>
      </c>
      <c r="B20" s="14" t="s">
        <v>354</v>
      </c>
      <c r="C20" s="14" t="s">
        <v>254</v>
      </c>
      <c r="D20" s="14">
        <v>129.99</v>
      </c>
      <c r="E20" s="15">
        <v>45279</v>
      </c>
      <c r="F20" s="14">
        <v>8</v>
      </c>
      <c r="G20" s="14" t="s">
        <v>406</v>
      </c>
      <c r="H20" s="14" t="str">
        <f t="shared" si="0"/>
        <v>Pete Armstrong</v>
      </c>
      <c r="I20" s="14" t="s">
        <v>418</v>
      </c>
      <c r="J20" s="14" t="str">
        <f t="shared" si="1"/>
        <v>High Priority</v>
      </c>
      <c r="K20" s="14">
        <f t="shared" si="2"/>
        <v>987.92399999999998</v>
      </c>
      <c r="L20" s="14" t="str">
        <f>VLOOKUP(A20,'product table'!A:B,2,FALSE)</f>
        <v>Smart Watch</v>
      </c>
    </row>
    <row r="21" spans="1:12" x14ac:dyDescent="0.25">
      <c r="A21" s="14" t="s">
        <v>17</v>
      </c>
      <c r="B21" s="14" t="s">
        <v>319</v>
      </c>
      <c r="C21" s="14" t="s">
        <v>218</v>
      </c>
      <c r="D21" s="14">
        <v>9.99</v>
      </c>
      <c r="E21" s="15">
        <v>45246</v>
      </c>
      <c r="F21" s="14">
        <v>8</v>
      </c>
      <c r="G21" s="14" t="s">
        <v>406</v>
      </c>
      <c r="H21" s="14" t="str">
        <f t="shared" si="0"/>
        <v>Tracy Blumstein</v>
      </c>
      <c r="I21" s="14" t="s">
        <v>425</v>
      </c>
      <c r="J21" s="14" t="str">
        <f t="shared" si="1"/>
        <v>High Priority</v>
      </c>
      <c r="K21" s="14">
        <f t="shared" si="2"/>
        <v>75.923999999999992</v>
      </c>
      <c r="L21" s="14" t="str">
        <f>VLOOKUP(A21,'product table'!A:B,2,FALSE)</f>
        <v>Water Bottle</v>
      </c>
    </row>
    <row r="22" spans="1:12" x14ac:dyDescent="0.25">
      <c r="A22" s="14" t="s">
        <v>95</v>
      </c>
      <c r="B22" s="14" t="s">
        <v>393</v>
      </c>
      <c r="C22" s="14" t="s">
        <v>296</v>
      </c>
      <c r="D22" s="14">
        <v>14.99</v>
      </c>
      <c r="E22" s="15">
        <v>45233</v>
      </c>
      <c r="F22" s="14">
        <v>4</v>
      </c>
      <c r="G22" s="14" t="s">
        <v>406</v>
      </c>
      <c r="H22" s="14" t="str">
        <f t="shared" si="0"/>
        <v>Fred Hopkins</v>
      </c>
      <c r="I22" s="14" t="s">
        <v>489</v>
      </c>
      <c r="J22" s="14" t="str">
        <f t="shared" si="1"/>
        <v>High Priority</v>
      </c>
      <c r="K22" s="14">
        <f t="shared" si="2"/>
        <v>56.961999999999996</v>
      </c>
      <c r="L22" s="14" t="str">
        <f>VLOOKUP(A22,'product table'!A:B,2,FALSE)</f>
        <v>Coffee Thermos</v>
      </c>
    </row>
    <row r="23" spans="1:12" x14ac:dyDescent="0.25">
      <c r="A23" s="14" t="s">
        <v>56</v>
      </c>
      <c r="B23" s="14" t="s">
        <v>357</v>
      </c>
      <c r="C23" s="14" t="s">
        <v>257</v>
      </c>
      <c r="D23" s="14">
        <v>79.989999999999995</v>
      </c>
      <c r="E23" s="15">
        <v>45171</v>
      </c>
      <c r="F23" s="14">
        <v>5</v>
      </c>
      <c r="G23" s="14" t="s">
        <v>406</v>
      </c>
      <c r="H23" s="14" t="str">
        <f t="shared" si="0"/>
        <v>Ryan Crowe</v>
      </c>
      <c r="I23" s="14" t="s">
        <v>458</v>
      </c>
      <c r="J23" s="14" t="str">
        <f t="shared" si="1"/>
        <v>High Priority</v>
      </c>
      <c r="K23" s="14">
        <f t="shared" si="2"/>
        <v>379.95249999999999</v>
      </c>
      <c r="L23" s="14" t="str">
        <f>VLOOKUP(A23,'product table'!A:B,2,FALSE)</f>
        <v>Floor Lamp</v>
      </c>
    </row>
    <row r="24" spans="1:12" x14ac:dyDescent="0.25">
      <c r="A24" s="14" t="s">
        <v>83</v>
      </c>
      <c r="B24" s="14" t="s">
        <v>382</v>
      </c>
      <c r="C24" s="14" t="s">
        <v>284</v>
      </c>
      <c r="D24" s="14">
        <v>1.99</v>
      </c>
      <c r="E24" s="15">
        <v>45159</v>
      </c>
      <c r="F24" s="14">
        <v>5</v>
      </c>
      <c r="G24" s="14" t="s">
        <v>406</v>
      </c>
      <c r="H24" s="14" t="str">
        <f t="shared" si="0"/>
        <v>Jennifer Braxton</v>
      </c>
      <c r="I24" s="14" t="s">
        <v>479</v>
      </c>
      <c r="J24" s="14" t="str">
        <f t="shared" si="1"/>
        <v>Normal</v>
      </c>
      <c r="K24" s="14">
        <f t="shared" si="2"/>
        <v>9.9499999999999993</v>
      </c>
      <c r="L24" s="14" t="str">
        <f>VLOOKUP(A24,'product table'!A:B,2,FALSE)</f>
        <v>Notebook 100pg</v>
      </c>
    </row>
    <row r="25" spans="1:12" x14ac:dyDescent="0.25">
      <c r="A25" s="14" t="s">
        <v>89</v>
      </c>
      <c r="B25" s="14" t="s">
        <v>387</v>
      </c>
      <c r="C25" s="14" t="s">
        <v>290</v>
      </c>
      <c r="D25" s="14">
        <v>29.99</v>
      </c>
      <c r="E25" s="15">
        <v>45144</v>
      </c>
      <c r="F25" s="14">
        <v>6</v>
      </c>
      <c r="G25" s="14" t="s">
        <v>406</v>
      </c>
      <c r="H25" s="14" t="str">
        <f t="shared" si="0"/>
        <v>Frank Merwin</v>
      </c>
      <c r="I25" s="14" t="s">
        <v>483</v>
      </c>
      <c r="J25" s="14" t="str">
        <f t="shared" si="1"/>
        <v>High Priority</v>
      </c>
      <c r="K25" s="14">
        <f t="shared" si="2"/>
        <v>170.94299999999998</v>
      </c>
      <c r="L25" s="14" t="str">
        <f>VLOOKUP(A25,'product table'!A:B,2,FALSE)</f>
        <v>Cutting Knife Set</v>
      </c>
    </row>
    <row r="26" spans="1:12" x14ac:dyDescent="0.25">
      <c r="A26" s="14" t="s">
        <v>35</v>
      </c>
      <c r="B26" s="14" t="s">
        <v>337</v>
      </c>
      <c r="C26" s="14" t="s">
        <v>236</v>
      </c>
      <c r="D26" s="14">
        <v>34.99</v>
      </c>
      <c r="E26" s="15">
        <v>45135</v>
      </c>
      <c r="F26" s="14">
        <v>4</v>
      </c>
      <c r="G26" s="14" t="s">
        <v>406</v>
      </c>
      <c r="H26" s="14" t="str">
        <f t="shared" si="0"/>
        <v>Joel Eaton</v>
      </c>
      <c r="I26" s="14" t="s">
        <v>443</v>
      </c>
      <c r="J26" s="14" t="str">
        <f t="shared" si="1"/>
        <v>High Priority</v>
      </c>
      <c r="K26" s="14">
        <f t="shared" si="2"/>
        <v>132.96199999999999</v>
      </c>
      <c r="L26" s="14" t="str">
        <f>VLOOKUP(A26,'product table'!A:B,2,FALSE)</f>
        <v>Desk Lamp LED RGB</v>
      </c>
    </row>
    <row r="27" spans="1:12" x14ac:dyDescent="0.25">
      <c r="A27" s="14" t="s">
        <v>71</v>
      </c>
      <c r="B27" s="14" t="s">
        <v>371</v>
      </c>
      <c r="C27" s="14" t="s">
        <v>272</v>
      </c>
      <c r="D27" s="14">
        <v>29.99</v>
      </c>
      <c r="E27" s="15">
        <v>45106</v>
      </c>
      <c r="F27" s="14">
        <v>1</v>
      </c>
      <c r="G27" s="14" t="s">
        <v>406</v>
      </c>
      <c r="H27" s="14" t="str">
        <f t="shared" si="0"/>
        <v>Justin Ellison</v>
      </c>
      <c r="I27" s="14" t="s">
        <v>471</v>
      </c>
      <c r="J27" s="14" t="str">
        <f t="shared" si="1"/>
        <v>High Priority</v>
      </c>
      <c r="K27" s="14">
        <f t="shared" si="2"/>
        <v>29.99</v>
      </c>
      <c r="L27" s="14" t="str">
        <f>VLOOKUP(A27,'product table'!A:B,2,FALSE)</f>
        <v>Power Bank 10000mAh</v>
      </c>
    </row>
    <row r="28" spans="1:12" x14ac:dyDescent="0.25">
      <c r="A28" s="14" t="s">
        <v>5</v>
      </c>
      <c r="B28" s="14" t="s">
        <v>307</v>
      </c>
      <c r="C28" s="14" t="s">
        <v>206</v>
      </c>
      <c r="D28" s="14">
        <v>89.99</v>
      </c>
      <c r="E28" s="15">
        <v>45102</v>
      </c>
      <c r="F28" s="14">
        <v>5</v>
      </c>
      <c r="G28" s="14" t="s">
        <v>406</v>
      </c>
      <c r="H28" s="14" t="str">
        <f t="shared" si="0"/>
        <v>Sean O'Donnell</v>
      </c>
      <c r="I28" s="14" t="s">
        <v>413</v>
      </c>
      <c r="J28" s="14" t="str">
        <f t="shared" si="1"/>
        <v>High Priority</v>
      </c>
      <c r="K28" s="14">
        <f t="shared" si="2"/>
        <v>427.45249999999999</v>
      </c>
      <c r="L28" s="14" t="str">
        <f>VLOOKUP(A28,'product table'!A:B,2,FALSE)</f>
        <v>Office Chair</v>
      </c>
    </row>
    <row r="29" spans="1:12" x14ac:dyDescent="0.25">
      <c r="A29" s="14" t="s">
        <v>86</v>
      </c>
      <c r="B29" s="14" t="s">
        <v>384</v>
      </c>
      <c r="C29" s="14" t="s">
        <v>287</v>
      </c>
      <c r="D29" s="14">
        <v>39.99</v>
      </c>
      <c r="E29" s="15">
        <v>45057</v>
      </c>
      <c r="F29" s="14">
        <v>6</v>
      </c>
      <c r="G29" s="14" t="s">
        <v>406</v>
      </c>
      <c r="H29" s="14" t="str">
        <f t="shared" si="0"/>
        <v>David Kendrick</v>
      </c>
      <c r="I29" s="14" t="s">
        <v>481</v>
      </c>
      <c r="J29" s="14" t="str">
        <f t="shared" si="1"/>
        <v>High Priority</v>
      </c>
      <c r="K29" s="14">
        <f t="shared" si="2"/>
        <v>227.94299999999998</v>
      </c>
      <c r="L29" s="14" t="str">
        <f>VLOOKUP(A29,'product table'!A:B,2,FALSE)</f>
        <v>Wireless Keyboard</v>
      </c>
    </row>
    <row r="30" spans="1:12" x14ac:dyDescent="0.25">
      <c r="A30" s="14" t="s">
        <v>101</v>
      </c>
      <c r="B30" s="14" t="s">
        <v>399</v>
      </c>
      <c r="C30" s="14" t="s">
        <v>302</v>
      </c>
      <c r="D30" s="14">
        <v>79.989999999999995</v>
      </c>
      <c r="E30" s="15">
        <v>45045</v>
      </c>
      <c r="F30" s="14">
        <v>8</v>
      </c>
      <c r="G30" s="14" t="s">
        <v>406</v>
      </c>
      <c r="H30" s="14" t="str">
        <f t="shared" si="0"/>
        <v>Joseph Holt</v>
      </c>
      <c r="I30" s="14" t="s">
        <v>495</v>
      </c>
      <c r="J30" s="14" t="str">
        <f t="shared" si="1"/>
        <v>High Priority</v>
      </c>
      <c r="K30" s="14">
        <f t="shared" si="2"/>
        <v>607.92399999999998</v>
      </c>
      <c r="L30" s="14" t="str">
        <f>VLOOKUP(A30,'product table'!A:B,2,FALSE)</f>
        <v>External Hard Drive 1TB</v>
      </c>
    </row>
    <row r="31" spans="1:12" x14ac:dyDescent="0.25">
      <c r="A31" s="14" t="s">
        <v>8</v>
      </c>
      <c r="B31" s="14" t="s">
        <v>310</v>
      </c>
      <c r="C31" s="14" t="s">
        <v>209</v>
      </c>
      <c r="D31" s="14">
        <v>25.5</v>
      </c>
      <c r="E31" s="15">
        <v>45027</v>
      </c>
      <c r="F31" s="14">
        <v>3</v>
      </c>
      <c r="G31" s="14" t="s">
        <v>406</v>
      </c>
      <c r="H31" s="14" t="str">
        <f t="shared" si="0"/>
        <v>Irene Maddox</v>
      </c>
      <c r="I31" s="14" t="s">
        <v>416</v>
      </c>
      <c r="J31" s="14" t="str">
        <f t="shared" si="1"/>
        <v>High Priority</v>
      </c>
      <c r="K31" s="14">
        <f t="shared" si="2"/>
        <v>72.674999999999997</v>
      </c>
      <c r="L31" s="14" t="str">
        <f>VLOOKUP(A31,'product table'!A:B,2,FALSE)</f>
        <v>LED Desk Lamp</v>
      </c>
    </row>
    <row r="32" spans="1:12" x14ac:dyDescent="0.25">
      <c r="A32" s="14" t="s">
        <v>11</v>
      </c>
      <c r="B32" s="14" t="s">
        <v>313</v>
      </c>
      <c r="C32" s="14" t="s">
        <v>212</v>
      </c>
      <c r="D32" s="14">
        <v>120</v>
      </c>
      <c r="E32" s="15">
        <v>44968</v>
      </c>
      <c r="F32" s="14">
        <v>6</v>
      </c>
      <c r="G32" s="14" t="s">
        <v>406</v>
      </c>
      <c r="H32" s="14" t="str">
        <f t="shared" si="0"/>
        <v>Alejandro Grove</v>
      </c>
      <c r="I32" s="14" t="s">
        <v>419</v>
      </c>
      <c r="J32" s="14" t="str">
        <f t="shared" si="1"/>
        <v>High Priority</v>
      </c>
      <c r="K32" s="14">
        <f t="shared" si="2"/>
        <v>684</v>
      </c>
      <c r="L32" s="14" t="str">
        <f>VLOOKUP(A32,'product table'!A:B,2,FALSE)</f>
        <v>Filing Cabinet</v>
      </c>
    </row>
    <row r="33" spans="1:12" x14ac:dyDescent="0.25">
      <c r="A33" s="14" t="s">
        <v>65</v>
      </c>
      <c r="B33" s="14" t="s">
        <v>365</v>
      </c>
      <c r="C33" s="14" t="s">
        <v>266</v>
      </c>
      <c r="D33" s="14">
        <v>7.99</v>
      </c>
      <c r="E33" s="15">
        <v>44941</v>
      </c>
      <c r="F33" s="14">
        <v>7</v>
      </c>
      <c r="G33" s="14" t="s">
        <v>406</v>
      </c>
      <c r="H33" s="14" t="str">
        <f t="shared" si="0"/>
        <v>Lena Creighton</v>
      </c>
      <c r="I33" s="14" t="s">
        <v>434</v>
      </c>
      <c r="J33" s="14" t="str">
        <f t="shared" si="1"/>
        <v>Normal</v>
      </c>
      <c r="K33" s="14">
        <f t="shared" si="2"/>
        <v>53.133499999999998</v>
      </c>
      <c r="L33" s="14" t="str">
        <f>VLOOKUP(A33,'product table'!A:B,2,FALSE)</f>
        <v>Notebook Organizer</v>
      </c>
    </row>
    <row r="34" spans="1:12" x14ac:dyDescent="0.25">
      <c r="A34" s="14" t="s">
        <v>41</v>
      </c>
      <c r="B34" s="14" t="s">
        <v>342</v>
      </c>
      <c r="C34" s="14" t="s">
        <v>242</v>
      </c>
      <c r="D34" s="14">
        <v>69.989999999999995</v>
      </c>
      <c r="E34" s="15">
        <v>44929</v>
      </c>
      <c r="F34" s="14">
        <v>7</v>
      </c>
      <c r="G34" s="14" t="s">
        <v>406</v>
      </c>
      <c r="H34" s="14" t="str">
        <f t="shared" ref="H34:H65" si="3">TRIM(C34)</f>
        <v>Paul Gonzalez</v>
      </c>
      <c r="I34" s="14" t="s">
        <v>439</v>
      </c>
      <c r="J34" s="14" t="str">
        <f t="shared" ref="J34:J65" si="4">IF(OR(D34&gt;12,F34&gt;7),"High Priority","Normal")</f>
        <v>High Priority</v>
      </c>
      <c r="K34" s="14">
        <f t="shared" ref="K34:K65" si="5">IF(D34*F34&gt;40, D34*F34*0.95, D34*F34)</f>
        <v>465.43349999999992</v>
      </c>
      <c r="L34" s="14" t="str">
        <f>VLOOKUP(A34,'product table'!A:B,2,FALSE)</f>
        <v>Coffee Maker</v>
      </c>
    </row>
    <row r="35" spans="1:12" x14ac:dyDescent="0.25">
      <c r="A35" s="14" t="s">
        <v>64</v>
      </c>
      <c r="B35" s="14" t="s">
        <v>365</v>
      </c>
      <c r="C35" s="14" t="s">
        <v>265</v>
      </c>
      <c r="D35" s="14">
        <v>89.99</v>
      </c>
      <c r="E35" s="15">
        <v>45831</v>
      </c>
      <c r="F35" s="14">
        <v>6</v>
      </c>
      <c r="G35" s="14" t="s">
        <v>405</v>
      </c>
      <c r="H35" s="14" t="str">
        <f t="shared" si="3"/>
        <v>Dorothy Wardle</v>
      </c>
      <c r="I35" s="14" t="s">
        <v>466</v>
      </c>
      <c r="J35" s="14" t="str">
        <f t="shared" si="4"/>
        <v>High Priority</v>
      </c>
      <c r="K35" s="14">
        <f t="shared" si="5"/>
        <v>512.94299999999987</v>
      </c>
      <c r="L35" s="14" t="str">
        <f>VLOOKUP(A35,'product table'!A:B,2,FALSE)</f>
        <v>Label Printer</v>
      </c>
    </row>
    <row r="36" spans="1:12" x14ac:dyDescent="0.25">
      <c r="A36" s="14" t="s">
        <v>4</v>
      </c>
      <c r="B36" s="14" t="s">
        <v>306</v>
      </c>
      <c r="C36" s="14" t="s">
        <v>205</v>
      </c>
      <c r="D36" s="14">
        <v>5.49</v>
      </c>
      <c r="E36" s="15">
        <v>45829</v>
      </c>
      <c r="F36" s="14">
        <v>7</v>
      </c>
      <c r="G36" s="14" t="s">
        <v>405</v>
      </c>
      <c r="H36" s="14" t="str">
        <f t="shared" si="3"/>
        <v>Darrin Van Huff</v>
      </c>
      <c r="I36" s="14" t="s">
        <v>412</v>
      </c>
      <c r="J36" s="14" t="str">
        <f t="shared" si="4"/>
        <v>Normal</v>
      </c>
      <c r="K36" s="14">
        <f t="shared" si="5"/>
        <v>38.43</v>
      </c>
      <c r="L36" s="14" t="str">
        <f>VLOOKUP(A36,'product table'!A:B,2,FALSE)</f>
        <v>USB-C Cable</v>
      </c>
    </row>
    <row r="37" spans="1:12" x14ac:dyDescent="0.25">
      <c r="A37" s="14" t="s">
        <v>85</v>
      </c>
      <c r="B37" s="14" t="s">
        <v>383</v>
      </c>
      <c r="C37" s="14" t="s">
        <v>286</v>
      </c>
      <c r="D37" s="14">
        <v>12.99</v>
      </c>
      <c r="E37" s="15">
        <v>45801</v>
      </c>
      <c r="F37" s="14">
        <v>1</v>
      </c>
      <c r="G37" s="14" t="s">
        <v>405</v>
      </c>
      <c r="H37" s="14" t="str">
        <f t="shared" si="3"/>
        <v>Jim Kriz</v>
      </c>
      <c r="I37" s="14" t="s">
        <v>449</v>
      </c>
      <c r="J37" s="14" t="str">
        <f t="shared" si="4"/>
        <v>High Priority</v>
      </c>
      <c r="K37" s="14">
        <f t="shared" si="5"/>
        <v>12.99</v>
      </c>
      <c r="L37" s="14" t="str">
        <f>VLOOKUP(A37,'product table'!A:B,2,FALSE)</f>
        <v>Blender Bottle</v>
      </c>
    </row>
    <row r="38" spans="1:12" x14ac:dyDescent="0.25">
      <c r="A38" s="14" t="s">
        <v>73</v>
      </c>
      <c r="B38" s="14" t="s">
        <v>373</v>
      </c>
      <c r="C38" s="14" t="s">
        <v>274</v>
      </c>
      <c r="D38" s="14">
        <v>59.99</v>
      </c>
      <c r="E38" s="15">
        <v>45779</v>
      </c>
      <c r="F38" s="14">
        <v>6</v>
      </c>
      <c r="G38" s="14" t="s">
        <v>405</v>
      </c>
      <c r="H38" s="14" t="str">
        <f t="shared" si="3"/>
        <v>Stephanie Phelps</v>
      </c>
      <c r="I38" s="14" t="s">
        <v>473</v>
      </c>
      <c r="J38" s="14" t="str">
        <f t="shared" si="4"/>
        <v>High Priority</v>
      </c>
      <c r="K38" s="14">
        <f t="shared" si="5"/>
        <v>341.94299999999998</v>
      </c>
      <c r="L38" s="14" t="str">
        <f>VLOOKUP(A38,'product table'!A:B,2,FALSE)</f>
        <v>Wireless Router</v>
      </c>
    </row>
    <row r="39" spans="1:12" x14ac:dyDescent="0.25">
      <c r="A39" s="14" t="s">
        <v>100</v>
      </c>
      <c r="B39" s="14" t="s">
        <v>398</v>
      </c>
      <c r="C39" s="14" t="s">
        <v>301</v>
      </c>
      <c r="D39" s="14">
        <v>3.99</v>
      </c>
      <c r="E39" s="15">
        <v>45767</v>
      </c>
      <c r="F39" s="14">
        <v>6</v>
      </c>
      <c r="G39" s="14" t="s">
        <v>405</v>
      </c>
      <c r="H39" s="14" t="str">
        <f t="shared" si="3"/>
        <v>Laurel Elliston</v>
      </c>
      <c r="I39" s="14" t="s">
        <v>494</v>
      </c>
      <c r="J39" s="14" t="str">
        <f t="shared" si="4"/>
        <v>Normal</v>
      </c>
      <c r="K39" s="14">
        <f t="shared" si="5"/>
        <v>23.94</v>
      </c>
      <c r="L39" s="14" t="str">
        <f>VLOOKUP(A39,'product table'!A:B,2,FALSE)</f>
        <v>Coffee Scoop</v>
      </c>
    </row>
    <row r="40" spans="1:12" x14ac:dyDescent="0.25">
      <c r="A40" s="14" t="s">
        <v>55</v>
      </c>
      <c r="B40" s="14" t="s">
        <v>356</v>
      </c>
      <c r="C40" s="14" t="s">
        <v>256</v>
      </c>
      <c r="D40" s="14">
        <v>9.99</v>
      </c>
      <c r="E40" s="15">
        <v>45724</v>
      </c>
      <c r="F40" s="14">
        <v>7</v>
      </c>
      <c r="G40" s="14" t="s">
        <v>405</v>
      </c>
      <c r="H40" s="14" t="str">
        <f t="shared" si="3"/>
        <v>Clay Ludtke</v>
      </c>
      <c r="I40" s="14" t="s">
        <v>457</v>
      </c>
      <c r="J40" s="14" t="str">
        <f t="shared" si="4"/>
        <v>Normal</v>
      </c>
      <c r="K40" s="14">
        <f t="shared" si="5"/>
        <v>66.433500000000009</v>
      </c>
      <c r="L40" s="14" t="str">
        <f>VLOOKUP(A40,'product table'!A:B,2,FALSE)</f>
        <v>Desk Organizer Set</v>
      </c>
    </row>
    <row r="41" spans="1:12" x14ac:dyDescent="0.25">
      <c r="A41" s="14" t="s">
        <v>40</v>
      </c>
      <c r="B41" s="14" t="s">
        <v>342</v>
      </c>
      <c r="C41" s="14" t="s">
        <v>241</v>
      </c>
      <c r="D41" s="14">
        <v>0.99</v>
      </c>
      <c r="E41" s="15">
        <v>45709</v>
      </c>
      <c r="F41" s="14">
        <v>3</v>
      </c>
      <c r="G41" s="14" t="s">
        <v>405</v>
      </c>
      <c r="H41" s="14" t="str">
        <f t="shared" si="3"/>
        <v>Christopher Schild</v>
      </c>
      <c r="I41" s="14" t="s">
        <v>447</v>
      </c>
      <c r="J41" s="14" t="str">
        <f t="shared" si="4"/>
        <v>Normal</v>
      </c>
      <c r="K41" s="14">
        <f t="shared" si="5"/>
        <v>2.9699999999999998</v>
      </c>
      <c r="L41" s="14" t="str">
        <f>VLOOKUP(A41,'product table'!A:B,2,FALSE)</f>
        <v>Paper Clips Box</v>
      </c>
    </row>
    <row r="42" spans="1:12" x14ac:dyDescent="0.25">
      <c r="A42" s="14" t="s">
        <v>82</v>
      </c>
      <c r="B42" s="14" t="s">
        <v>382</v>
      </c>
      <c r="C42" s="14" t="s">
        <v>283</v>
      </c>
      <c r="D42" s="14">
        <v>39.99</v>
      </c>
      <c r="E42" s="15">
        <v>45701</v>
      </c>
      <c r="F42" s="14">
        <v>1</v>
      </c>
      <c r="G42" s="14" t="s">
        <v>405</v>
      </c>
      <c r="H42" s="14" t="str">
        <f t="shared" si="3"/>
        <v>Chad Sievert</v>
      </c>
      <c r="I42" s="14" t="s">
        <v>478</v>
      </c>
      <c r="J42" s="14" t="str">
        <f t="shared" si="4"/>
        <v>High Priority</v>
      </c>
      <c r="K42" s="14">
        <f t="shared" si="5"/>
        <v>39.99</v>
      </c>
      <c r="L42" s="14" t="str">
        <f>VLOOKUP(A42,'product table'!A:B,2,FALSE)</f>
        <v>Adjustable Desk Lamp</v>
      </c>
    </row>
    <row r="43" spans="1:12" x14ac:dyDescent="0.25">
      <c r="A43" s="14" t="s">
        <v>16</v>
      </c>
      <c r="B43" s="14" t="s">
        <v>318</v>
      </c>
      <c r="C43" s="14" t="s">
        <v>217</v>
      </c>
      <c r="D43" s="14">
        <v>45</v>
      </c>
      <c r="E43" s="15">
        <v>45683</v>
      </c>
      <c r="F43" s="14">
        <v>2</v>
      </c>
      <c r="G43" s="14" t="s">
        <v>405</v>
      </c>
      <c r="H43" s="14" t="str">
        <f t="shared" si="3"/>
        <v>Eric Hoffmann</v>
      </c>
      <c r="I43" s="14" t="s">
        <v>424</v>
      </c>
      <c r="J43" s="14" t="str">
        <f t="shared" si="4"/>
        <v>High Priority</v>
      </c>
      <c r="K43" s="14">
        <f t="shared" si="5"/>
        <v>85.5</v>
      </c>
      <c r="L43" s="14" t="str">
        <f>VLOOKUP(A43,'product table'!A:B,2,FALSE)</f>
        <v>Whiteboard</v>
      </c>
    </row>
    <row r="44" spans="1:12" x14ac:dyDescent="0.25">
      <c r="A44" s="14" t="s">
        <v>34</v>
      </c>
      <c r="B44" s="14" t="s">
        <v>336</v>
      </c>
      <c r="C44" s="14" t="s">
        <v>235</v>
      </c>
      <c r="D44" s="14">
        <v>2.99</v>
      </c>
      <c r="E44" s="15">
        <v>45660</v>
      </c>
      <c r="F44" s="14">
        <v>2</v>
      </c>
      <c r="G44" s="14" t="s">
        <v>405</v>
      </c>
      <c r="H44" s="14" t="str">
        <f t="shared" si="3"/>
        <v>Henry MacAllister</v>
      </c>
      <c r="I44" s="14" t="s">
        <v>442</v>
      </c>
      <c r="J44" s="14" t="str">
        <f t="shared" si="4"/>
        <v>Normal</v>
      </c>
      <c r="K44" s="14">
        <f t="shared" si="5"/>
        <v>5.98</v>
      </c>
      <c r="L44" s="14" t="str">
        <f>VLOOKUP(A44,'product table'!A:B,2,FALSE)</f>
        <v>Highlighter Set</v>
      </c>
    </row>
    <row r="45" spans="1:12" x14ac:dyDescent="0.25">
      <c r="A45" s="14" t="s">
        <v>46</v>
      </c>
      <c r="B45" s="14" t="s">
        <v>347</v>
      </c>
      <c r="C45" s="14" t="s">
        <v>247</v>
      </c>
      <c r="D45" s="14">
        <v>8.5</v>
      </c>
      <c r="E45" s="15">
        <v>45620</v>
      </c>
      <c r="F45" s="14">
        <v>8</v>
      </c>
      <c r="G45" s="14" t="s">
        <v>405</v>
      </c>
      <c r="H45" s="14" t="str">
        <f t="shared" si="3"/>
        <v>Parhena Norris</v>
      </c>
      <c r="I45" s="14" t="s">
        <v>452</v>
      </c>
      <c r="J45" s="14" t="str">
        <f t="shared" si="4"/>
        <v>High Priority</v>
      </c>
      <c r="K45" s="14">
        <f t="shared" si="5"/>
        <v>64.599999999999994</v>
      </c>
      <c r="L45" s="14" t="str">
        <f>VLOOKUP(A45,'product table'!A:B,2,FALSE)</f>
        <v>Travel Mug</v>
      </c>
    </row>
    <row r="46" spans="1:12" x14ac:dyDescent="0.25">
      <c r="A46" s="14" t="s">
        <v>31</v>
      </c>
      <c r="B46" s="14" t="s">
        <v>333</v>
      </c>
      <c r="C46" s="14" t="s">
        <v>232</v>
      </c>
      <c r="D46" s="14">
        <v>49.5</v>
      </c>
      <c r="E46" s="15">
        <v>45589</v>
      </c>
      <c r="F46" s="14">
        <v>8</v>
      </c>
      <c r="G46" s="14" t="s">
        <v>405</v>
      </c>
      <c r="H46" s="14" t="str">
        <f t="shared" si="3"/>
        <v>Paul Stevenson</v>
      </c>
      <c r="I46" s="14" t="s">
        <v>439</v>
      </c>
      <c r="J46" s="14" t="str">
        <f t="shared" si="4"/>
        <v>High Priority</v>
      </c>
      <c r="K46" s="14">
        <f t="shared" si="5"/>
        <v>376.2</v>
      </c>
      <c r="L46" s="14" t="str">
        <f>VLOOKUP(A46,'product table'!A:B,2,FALSE)</f>
        <v>Coffee Grinder</v>
      </c>
    </row>
    <row r="47" spans="1:12" x14ac:dyDescent="0.25">
      <c r="A47" s="14" t="s">
        <v>76</v>
      </c>
      <c r="B47" s="14" t="s">
        <v>376</v>
      </c>
      <c r="C47" s="14" t="s">
        <v>277</v>
      </c>
      <c r="D47" s="14">
        <v>39.99</v>
      </c>
      <c r="E47" s="15">
        <v>45541</v>
      </c>
      <c r="F47" s="14">
        <v>2</v>
      </c>
      <c r="G47" s="14" t="s">
        <v>405</v>
      </c>
      <c r="H47" s="14" t="str">
        <f t="shared" si="3"/>
        <v>Nora Paige</v>
      </c>
      <c r="I47" s="14" t="s">
        <v>475</v>
      </c>
      <c r="J47" s="14" t="str">
        <f t="shared" si="4"/>
        <v>High Priority</v>
      </c>
      <c r="K47" s="14">
        <f t="shared" si="5"/>
        <v>75.980999999999995</v>
      </c>
      <c r="L47" s="14" t="str">
        <f>VLOOKUP(A47,'product table'!A:B,2,FALSE)</f>
        <v>Electric Kettle</v>
      </c>
    </row>
    <row r="48" spans="1:12" x14ac:dyDescent="0.25">
      <c r="A48" s="14" t="s">
        <v>28</v>
      </c>
      <c r="B48" s="14" t="s">
        <v>330</v>
      </c>
      <c r="C48" s="14" t="s">
        <v>229</v>
      </c>
      <c r="D48" s="14">
        <v>150</v>
      </c>
      <c r="E48" s="15">
        <v>45522</v>
      </c>
      <c r="F48" s="14">
        <v>7</v>
      </c>
      <c r="G48" s="14" t="s">
        <v>405</v>
      </c>
      <c r="H48" s="14" t="str">
        <f t="shared" si="3"/>
        <v>Janet Molinari</v>
      </c>
      <c r="I48" s="14" t="s">
        <v>436</v>
      </c>
      <c r="J48" s="14" t="str">
        <f t="shared" si="4"/>
        <v>High Priority</v>
      </c>
      <c r="K48" s="14">
        <f t="shared" si="5"/>
        <v>997.5</v>
      </c>
      <c r="L48" s="14" t="str">
        <f>VLOOKUP(A48,'product table'!A:B,2,FALSE)</f>
        <v>Office Desk</v>
      </c>
    </row>
    <row r="49" spans="1:12" x14ac:dyDescent="0.25">
      <c r="A49" s="14" t="s">
        <v>43</v>
      </c>
      <c r="B49" s="14" t="s">
        <v>344</v>
      </c>
      <c r="C49" s="14" t="s">
        <v>244</v>
      </c>
      <c r="D49" s="14">
        <v>29.99</v>
      </c>
      <c r="E49" s="15">
        <v>45522</v>
      </c>
      <c r="F49" s="14">
        <v>8</v>
      </c>
      <c r="G49" s="14" t="s">
        <v>405</v>
      </c>
      <c r="H49" s="14" t="str">
        <f t="shared" si="3"/>
        <v>Jim Sink</v>
      </c>
      <c r="I49" s="14" t="s">
        <v>449</v>
      </c>
      <c r="J49" s="14" t="str">
        <f t="shared" si="4"/>
        <v>High Priority</v>
      </c>
      <c r="K49" s="14">
        <f t="shared" si="5"/>
        <v>227.92399999999998</v>
      </c>
      <c r="L49" s="14" t="str">
        <f>VLOOKUP(A49,'product table'!A:B,2,FALSE)</f>
        <v>Printer Ink Cartridge</v>
      </c>
    </row>
    <row r="50" spans="1:12" x14ac:dyDescent="0.25">
      <c r="A50" s="14" t="s">
        <v>49</v>
      </c>
      <c r="B50" s="14" t="s">
        <v>350</v>
      </c>
      <c r="C50" s="14" t="s">
        <v>250</v>
      </c>
      <c r="D50" s="14">
        <v>3.25</v>
      </c>
      <c r="E50" s="15">
        <v>45514</v>
      </c>
      <c r="F50" s="14">
        <v>8</v>
      </c>
      <c r="G50" s="14" t="s">
        <v>405</v>
      </c>
      <c r="H50" s="14" t="str">
        <f t="shared" si="3"/>
        <v>Rick Bensley</v>
      </c>
      <c r="I50" s="14" t="s">
        <v>455</v>
      </c>
      <c r="J50" s="14" t="str">
        <f t="shared" si="4"/>
        <v>High Priority</v>
      </c>
      <c r="K50" s="14">
        <f t="shared" si="5"/>
        <v>26</v>
      </c>
      <c r="L50" s="14" t="str">
        <f>VLOOKUP(A50,'product table'!A:B,2,FALSE)</f>
        <v>Ring Binder 2inch</v>
      </c>
    </row>
    <row r="51" spans="1:12" x14ac:dyDescent="0.25">
      <c r="A51" s="14" t="s">
        <v>94</v>
      </c>
      <c r="B51" s="14" t="s">
        <v>392</v>
      </c>
      <c r="C51" s="14" t="s">
        <v>295</v>
      </c>
      <c r="D51" s="14">
        <v>12.99</v>
      </c>
      <c r="E51" s="15">
        <v>45455</v>
      </c>
      <c r="F51" s="14">
        <v>7</v>
      </c>
      <c r="G51" s="14" t="s">
        <v>405</v>
      </c>
      <c r="H51" s="14" t="str">
        <f t="shared" si="3"/>
        <v>Valerie Mitchum</v>
      </c>
      <c r="I51" s="14" t="s">
        <v>488</v>
      </c>
      <c r="J51" s="14" t="str">
        <f t="shared" si="4"/>
        <v>High Priority</v>
      </c>
      <c r="K51" s="14">
        <f t="shared" si="5"/>
        <v>86.383499999999998</v>
      </c>
      <c r="L51" s="14" t="str">
        <f>VLOOKUP(A51,'product table'!A:B,2,FALSE)</f>
        <v>Pen Set Luxury</v>
      </c>
    </row>
    <row r="52" spans="1:12" x14ac:dyDescent="0.25">
      <c r="A52" s="14" t="s">
        <v>79</v>
      </c>
      <c r="B52" s="14" t="s">
        <v>379</v>
      </c>
      <c r="C52" s="14" t="s">
        <v>280</v>
      </c>
      <c r="D52" s="14">
        <v>3.5</v>
      </c>
      <c r="E52" s="15">
        <v>45449</v>
      </c>
      <c r="F52" s="14">
        <v>2</v>
      </c>
      <c r="G52" s="14" t="s">
        <v>405</v>
      </c>
      <c r="H52" s="14" t="str">
        <f t="shared" si="3"/>
        <v>Ruben Dartt</v>
      </c>
      <c r="I52" s="14" t="s">
        <v>430</v>
      </c>
      <c r="J52" s="14" t="str">
        <f t="shared" si="4"/>
        <v>Normal</v>
      </c>
      <c r="K52" s="14">
        <f t="shared" si="5"/>
        <v>7</v>
      </c>
      <c r="L52" s="14" t="str">
        <f>VLOOKUP(A52,'product table'!A:B,2,FALSE)</f>
        <v>Sticky Tabs</v>
      </c>
    </row>
    <row r="53" spans="1:12" x14ac:dyDescent="0.25">
      <c r="A53" s="14" t="s">
        <v>88</v>
      </c>
      <c r="B53" s="14" t="s">
        <v>386</v>
      </c>
      <c r="C53" s="14" t="s">
        <v>289</v>
      </c>
      <c r="D53" s="14">
        <v>59.99</v>
      </c>
      <c r="E53" s="15">
        <v>45439</v>
      </c>
      <c r="F53" s="14">
        <v>2</v>
      </c>
      <c r="G53" s="14" t="s">
        <v>405</v>
      </c>
      <c r="H53" s="14" t="str">
        <f t="shared" si="3"/>
        <v>Sally Knutson</v>
      </c>
      <c r="I53" s="14" t="s">
        <v>468</v>
      </c>
      <c r="J53" s="14" t="str">
        <f t="shared" si="4"/>
        <v>High Priority</v>
      </c>
      <c r="K53" s="14">
        <f t="shared" si="5"/>
        <v>113.98099999999999</v>
      </c>
      <c r="L53" s="14" t="str">
        <f>VLOOKUP(A53,'product table'!A:B,2,FALSE)</f>
        <v>Wall Shelf</v>
      </c>
    </row>
    <row r="54" spans="1:12" x14ac:dyDescent="0.25">
      <c r="A54" s="14" t="s">
        <v>91</v>
      </c>
      <c r="B54" s="14" t="s">
        <v>389</v>
      </c>
      <c r="C54" s="14" t="s">
        <v>292</v>
      </c>
      <c r="D54" s="14">
        <v>6.99</v>
      </c>
      <c r="E54" s="15">
        <v>45344</v>
      </c>
      <c r="F54" s="14">
        <v>6</v>
      </c>
      <c r="G54" s="14" t="s">
        <v>405</v>
      </c>
      <c r="H54" s="14" t="str">
        <f t="shared" si="3"/>
        <v>Mark Packer</v>
      </c>
      <c r="I54" s="14" t="s">
        <v>485</v>
      </c>
      <c r="J54" s="14" t="str">
        <f t="shared" si="4"/>
        <v>Normal</v>
      </c>
      <c r="K54" s="14">
        <f t="shared" si="5"/>
        <v>39.842999999999996</v>
      </c>
      <c r="L54" s="14" t="str">
        <f>VLOOKUP(A54,'product table'!A:B,2,FALSE)</f>
        <v>Planner 2025</v>
      </c>
    </row>
    <row r="55" spans="1:12" x14ac:dyDescent="0.25">
      <c r="A55" s="14" t="s">
        <v>25</v>
      </c>
      <c r="B55" s="14" t="s">
        <v>327</v>
      </c>
      <c r="C55" s="14" t="s">
        <v>226</v>
      </c>
      <c r="D55" s="14">
        <v>2.5</v>
      </c>
      <c r="E55" s="15">
        <v>45294</v>
      </c>
      <c r="F55" s="14">
        <v>2</v>
      </c>
      <c r="G55" s="14" t="s">
        <v>405</v>
      </c>
      <c r="H55" s="14" t="str">
        <f t="shared" si="3"/>
        <v>Patrick O'Donnell</v>
      </c>
      <c r="I55" s="14" t="s">
        <v>433</v>
      </c>
      <c r="J55" s="14" t="str">
        <f t="shared" si="4"/>
        <v>Normal</v>
      </c>
      <c r="K55" s="14">
        <f t="shared" si="5"/>
        <v>5</v>
      </c>
      <c r="L55" s="14" t="str">
        <f>VLOOKUP(A55,'product table'!A:B,2,FALSE)</f>
        <v>Desk Calendar 2025</v>
      </c>
    </row>
    <row r="56" spans="1:12" x14ac:dyDescent="0.25">
      <c r="A56" s="14" t="s">
        <v>37</v>
      </c>
      <c r="B56" s="14" t="s">
        <v>339</v>
      </c>
      <c r="C56" s="14" t="s">
        <v>238</v>
      </c>
      <c r="D56" s="14">
        <v>24.99</v>
      </c>
      <c r="E56" s="15">
        <v>45228</v>
      </c>
      <c r="F56" s="14">
        <v>1</v>
      </c>
      <c r="G56" s="14" t="s">
        <v>405</v>
      </c>
      <c r="H56" s="14" t="str">
        <f t="shared" si="3"/>
        <v>Stewart Carmichael</v>
      </c>
      <c r="I56" s="14" t="s">
        <v>444</v>
      </c>
      <c r="J56" s="14" t="str">
        <f t="shared" si="4"/>
        <v>High Priority</v>
      </c>
      <c r="K56" s="14">
        <f t="shared" si="5"/>
        <v>24.99</v>
      </c>
      <c r="L56" s="14" t="str">
        <f>VLOOKUP(A56,'product table'!A:B,2,FALSE)</f>
        <v>Ceramic Plate Set</v>
      </c>
    </row>
    <row r="57" spans="1:12" x14ac:dyDescent="0.25">
      <c r="A57" s="14" t="s">
        <v>97</v>
      </c>
      <c r="B57" s="14" t="s">
        <v>395</v>
      </c>
      <c r="C57" s="14" t="s">
        <v>298</v>
      </c>
      <c r="D57" s="14">
        <v>24.99</v>
      </c>
      <c r="E57" s="15">
        <v>45207</v>
      </c>
      <c r="F57" s="14">
        <v>3</v>
      </c>
      <c r="G57" s="14" t="s">
        <v>405</v>
      </c>
      <c r="H57" s="14" t="str">
        <f t="shared" si="3"/>
        <v>Bruce Stewart</v>
      </c>
      <c r="I57" s="14" t="s">
        <v>491</v>
      </c>
      <c r="J57" s="14" t="str">
        <f t="shared" si="4"/>
        <v>High Priority</v>
      </c>
      <c r="K57" s="14">
        <f t="shared" si="5"/>
        <v>71.221499999999992</v>
      </c>
      <c r="L57" s="14" t="str">
        <f>VLOOKUP(A57,'product table'!A:B,2,FALSE)</f>
        <v>Bookends Set</v>
      </c>
    </row>
    <row r="58" spans="1:12" x14ac:dyDescent="0.25">
      <c r="A58" s="14" t="s">
        <v>22</v>
      </c>
      <c r="B58" s="14" t="s">
        <v>324</v>
      </c>
      <c r="C58" s="14" t="s">
        <v>223</v>
      </c>
      <c r="D58" s="14">
        <v>39.99</v>
      </c>
      <c r="E58" s="15">
        <v>45198</v>
      </c>
      <c r="F58" s="14">
        <v>3</v>
      </c>
      <c r="G58" s="14" t="s">
        <v>405</v>
      </c>
      <c r="H58" s="14" t="str">
        <f t="shared" si="3"/>
        <v>Ruben Ausman</v>
      </c>
      <c r="I58" s="14" t="s">
        <v>430</v>
      </c>
      <c r="J58" s="14" t="str">
        <f t="shared" si="4"/>
        <v>High Priority</v>
      </c>
      <c r="K58" s="14">
        <f t="shared" si="5"/>
        <v>113.97149999999999</v>
      </c>
      <c r="L58" s="14" t="str">
        <f>VLOOKUP(A58,'product table'!A:B,2,FALSE)</f>
        <v>Kitchen Knife Set</v>
      </c>
    </row>
    <row r="59" spans="1:12" x14ac:dyDescent="0.25">
      <c r="A59" s="14" t="s">
        <v>13</v>
      </c>
      <c r="B59" s="14" t="s">
        <v>315</v>
      </c>
      <c r="C59" s="14" t="s">
        <v>214</v>
      </c>
      <c r="D59" s="14">
        <v>8.99</v>
      </c>
      <c r="E59" s="15">
        <v>45193</v>
      </c>
      <c r="F59" s="14">
        <v>2</v>
      </c>
      <c r="G59" s="14" t="s">
        <v>405</v>
      </c>
      <c r="H59" s="14" t="str">
        <f t="shared" si="3"/>
        <v>Ken Black</v>
      </c>
      <c r="I59" s="14" t="s">
        <v>421</v>
      </c>
      <c r="J59" s="14" t="str">
        <f t="shared" si="4"/>
        <v>Normal</v>
      </c>
      <c r="K59" s="14">
        <f t="shared" si="5"/>
        <v>17.98</v>
      </c>
      <c r="L59" s="14" t="str">
        <f>VLOOKUP(A59,'product table'!A:B,2,FALSE)</f>
        <v>HDMI Cable</v>
      </c>
    </row>
    <row r="60" spans="1:12" x14ac:dyDescent="0.25">
      <c r="A60" s="14" t="s">
        <v>19</v>
      </c>
      <c r="B60" s="14" t="s">
        <v>321</v>
      </c>
      <c r="C60" s="14" t="s">
        <v>220</v>
      </c>
      <c r="D60" s="14">
        <v>4.99</v>
      </c>
      <c r="E60" s="15">
        <v>45175</v>
      </c>
      <c r="F60" s="14">
        <v>5</v>
      </c>
      <c r="G60" s="14" t="s">
        <v>405</v>
      </c>
      <c r="H60" s="14" t="str">
        <f t="shared" si="3"/>
        <v>Gene Hale</v>
      </c>
      <c r="I60" s="14" t="s">
        <v>427</v>
      </c>
      <c r="J60" s="14" t="str">
        <f t="shared" si="4"/>
        <v>Normal</v>
      </c>
      <c r="K60" s="14">
        <f t="shared" si="5"/>
        <v>24.950000000000003</v>
      </c>
      <c r="L60" s="14" t="str">
        <f>VLOOKUP(A60,'product table'!A:B,2,FALSE)</f>
        <v>Printer Paper 500</v>
      </c>
    </row>
    <row r="61" spans="1:12" x14ac:dyDescent="0.25">
      <c r="A61" s="14" t="s">
        <v>10</v>
      </c>
      <c r="B61" s="14" t="s">
        <v>312</v>
      </c>
      <c r="C61" s="14" t="s">
        <v>211</v>
      </c>
      <c r="D61" s="14">
        <v>159.99</v>
      </c>
      <c r="E61" s="15">
        <v>45154</v>
      </c>
      <c r="F61" s="14">
        <v>8</v>
      </c>
      <c r="G61" s="14" t="s">
        <v>405</v>
      </c>
      <c r="H61" s="14" t="str">
        <f t="shared" si="3"/>
        <v>Pete Kriz</v>
      </c>
      <c r="I61" s="14" t="s">
        <v>418</v>
      </c>
      <c r="J61" s="14" t="str">
        <f t="shared" si="4"/>
        <v>High Priority</v>
      </c>
      <c r="K61" s="14">
        <f t="shared" si="5"/>
        <v>1215.924</v>
      </c>
      <c r="L61" s="14" t="str">
        <f>VLOOKUP(A61,'product table'!A:B,2,FALSE)</f>
        <v>Monitor 24 inch</v>
      </c>
    </row>
    <row r="62" spans="1:12" x14ac:dyDescent="0.25">
      <c r="A62" s="14" t="s">
        <v>58</v>
      </c>
      <c r="B62" s="14" t="s">
        <v>359</v>
      </c>
      <c r="C62" s="14" t="s">
        <v>259</v>
      </c>
      <c r="D62" s="14">
        <v>49.99</v>
      </c>
      <c r="E62" s="15">
        <v>45094</v>
      </c>
      <c r="F62" s="14">
        <v>5</v>
      </c>
      <c r="G62" s="14" t="s">
        <v>405</v>
      </c>
      <c r="H62" s="14" t="str">
        <f t="shared" si="3"/>
        <v>Greg Guthrie</v>
      </c>
      <c r="I62" s="14" t="s">
        <v>460</v>
      </c>
      <c r="J62" s="14" t="str">
        <f t="shared" si="4"/>
        <v>High Priority</v>
      </c>
      <c r="K62" s="14">
        <f t="shared" si="5"/>
        <v>237.45250000000001</v>
      </c>
      <c r="L62" s="14" t="str">
        <f>VLOOKUP(A62,'product table'!A:B,2,FALSE)</f>
        <v>Wireless Earbuds</v>
      </c>
    </row>
    <row r="63" spans="1:12" x14ac:dyDescent="0.25">
      <c r="A63" s="14" t="s">
        <v>7</v>
      </c>
      <c r="B63" s="14" t="s">
        <v>309</v>
      </c>
      <c r="C63" s="14" t="s">
        <v>208</v>
      </c>
      <c r="D63" s="14">
        <v>0.99</v>
      </c>
      <c r="E63" s="15">
        <v>45019</v>
      </c>
      <c r="F63" s="14">
        <v>4</v>
      </c>
      <c r="G63" s="14" t="s">
        <v>405</v>
      </c>
      <c r="H63" s="14" t="str">
        <f t="shared" si="3"/>
        <v>Andrew Allen</v>
      </c>
      <c r="I63" s="14" t="s">
        <v>415</v>
      </c>
      <c r="J63" s="14" t="str">
        <f t="shared" si="4"/>
        <v>Normal</v>
      </c>
      <c r="K63" s="14">
        <f t="shared" si="5"/>
        <v>3.96</v>
      </c>
      <c r="L63" s="14" t="str">
        <f>VLOOKUP(A63,'product table'!A:B,2,FALSE)</f>
        <v>Ballpoint Pen</v>
      </c>
    </row>
    <row r="64" spans="1:12" x14ac:dyDescent="0.25">
      <c r="A64" s="14" t="s">
        <v>70</v>
      </c>
      <c r="B64" s="14" t="s">
        <v>370</v>
      </c>
      <c r="C64" s="14" t="s">
        <v>271</v>
      </c>
      <c r="D64" s="14">
        <v>5.99</v>
      </c>
      <c r="E64" s="15">
        <v>45013</v>
      </c>
      <c r="F64" s="14">
        <v>1</v>
      </c>
      <c r="G64" s="14" t="s">
        <v>405</v>
      </c>
      <c r="H64" s="14" t="str">
        <f t="shared" si="3"/>
        <v>Maureen Gastineau</v>
      </c>
      <c r="I64" s="14" t="s">
        <v>470</v>
      </c>
      <c r="J64" s="14" t="str">
        <f t="shared" si="4"/>
        <v>Normal</v>
      </c>
      <c r="K64" s="14">
        <f t="shared" si="5"/>
        <v>5.99</v>
      </c>
      <c r="L64" s="14" t="str">
        <f>VLOOKUP(A64,'product table'!A:B,2,FALSE)</f>
        <v>Colored Pencils Set</v>
      </c>
    </row>
    <row r="65" spans="1:12" x14ac:dyDescent="0.25">
      <c r="A65" s="14" t="s">
        <v>52</v>
      </c>
      <c r="B65" s="14" t="s">
        <v>353</v>
      </c>
      <c r="C65" s="14" t="s">
        <v>253</v>
      </c>
      <c r="D65" s="14">
        <v>19.989999999999998</v>
      </c>
      <c r="E65" s="15">
        <v>45004</v>
      </c>
      <c r="F65" s="14">
        <v>8</v>
      </c>
      <c r="G65" s="14" t="s">
        <v>405</v>
      </c>
      <c r="H65" s="14" t="str">
        <f t="shared" si="3"/>
        <v>Janet Martin</v>
      </c>
      <c r="I65" s="14" t="s">
        <v>436</v>
      </c>
      <c r="J65" s="14" t="str">
        <f t="shared" si="4"/>
        <v>High Priority</v>
      </c>
      <c r="K65" s="14">
        <f t="shared" si="5"/>
        <v>151.92399999999998</v>
      </c>
      <c r="L65" s="14" t="str">
        <f>VLOOKUP(A65,'product table'!A:B,2,FALSE)</f>
        <v>Wireless Presenter</v>
      </c>
    </row>
    <row r="66" spans="1:12" x14ac:dyDescent="0.25">
      <c r="A66" s="14" t="s">
        <v>67</v>
      </c>
      <c r="B66" s="14" t="s">
        <v>367</v>
      </c>
      <c r="C66" s="14" t="s">
        <v>268</v>
      </c>
      <c r="D66" s="14">
        <v>59.99</v>
      </c>
      <c r="E66" s="15">
        <v>44991</v>
      </c>
      <c r="F66" s="14">
        <v>4</v>
      </c>
      <c r="G66" s="14" t="s">
        <v>405</v>
      </c>
      <c r="H66" s="14" t="str">
        <f t="shared" ref="H66:H101" si="6">TRIM(C66)</f>
        <v>Sally Hughsby</v>
      </c>
      <c r="I66" s="14" t="s">
        <v>468</v>
      </c>
      <c r="J66" s="14" t="str">
        <f t="shared" ref="J66:J101" si="7">IF(OR(D66&gt;12,F66&gt;7),"High Priority","Normal")</f>
        <v>High Priority</v>
      </c>
      <c r="K66" s="14">
        <f t="shared" ref="K66:K101" si="8">IF(D66*F66&gt;40, D66*F66*0.95, D66*F66)</f>
        <v>227.96199999999999</v>
      </c>
      <c r="L66" s="14" t="str">
        <f>VLOOKUP(A66,'product table'!A:B,2,FALSE)</f>
        <v>Blender</v>
      </c>
    </row>
    <row r="67" spans="1:12" x14ac:dyDescent="0.25">
      <c r="A67" s="14" t="s">
        <v>61</v>
      </c>
      <c r="B67" s="14" t="s">
        <v>362</v>
      </c>
      <c r="C67" s="14" t="s">
        <v>262</v>
      </c>
      <c r="D67" s="14">
        <v>14.5</v>
      </c>
      <c r="E67" s="15">
        <v>44961</v>
      </c>
      <c r="F67" s="14">
        <v>6</v>
      </c>
      <c r="G67" s="14" t="s">
        <v>405</v>
      </c>
      <c r="H67" s="14" t="str">
        <f t="shared" si="6"/>
        <v>Philip Fox</v>
      </c>
      <c r="I67" s="14" t="s">
        <v>463</v>
      </c>
      <c r="J67" s="14" t="str">
        <f t="shared" si="7"/>
        <v>High Priority</v>
      </c>
      <c r="K67" s="14">
        <f t="shared" si="8"/>
        <v>82.649999999999991</v>
      </c>
      <c r="L67" s="14" t="str">
        <f>VLOOKUP(A67,'product table'!A:B,2,FALSE)</f>
        <v>HDMI Splitter</v>
      </c>
    </row>
    <row r="68" spans="1:12" x14ac:dyDescent="0.25">
      <c r="A68" s="14" t="s">
        <v>51</v>
      </c>
      <c r="B68" s="14" t="s">
        <v>352</v>
      </c>
      <c r="C68" s="14" t="s">
        <v>252</v>
      </c>
      <c r="D68" s="14">
        <v>39.99</v>
      </c>
      <c r="E68" s="15">
        <v>45828</v>
      </c>
      <c r="F68" s="14">
        <v>5</v>
      </c>
      <c r="G68" s="14" t="s">
        <v>404</v>
      </c>
      <c r="H68" s="14" t="str">
        <f t="shared" si="6"/>
        <v>Lena Cacioppo</v>
      </c>
      <c r="I68" s="14" t="s">
        <v>434</v>
      </c>
      <c r="J68" s="14" t="str">
        <f t="shared" si="7"/>
        <v>High Priority</v>
      </c>
      <c r="K68" s="14">
        <f t="shared" si="8"/>
        <v>189.95250000000001</v>
      </c>
      <c r="L68" s="14" t="str">
        <f>VLOOKUP(A68,'product table'!A:B,2,FALSE)</f>
        <v>Adjustable Chair Mat</v>
      </c>
    </row>
    <row r="69" spans="1:12" x14ac:dyDescent="0.25">
      <c r="A69" s="14" t="s">
        <v>12</v>
      </c>
      <c r="B69" s="14" t="s">
        <v>314</v>
      </c>
      <c r="C69" s="14" t="s">
        <v>213</v>
      </c>
      <c r="D69" s="14">
        <v>1.5</v>
      </c>
      <c r="E69" s="15">
        <v>45822</v>
      </c>
      <c r="F69" s="14">
        <v>7</v>
      </c>
      <c r="G69" s="14" t="s">
        <v>404</v>
      </c>
      <c r="H69" s="14" t="str">
        <f t="shared" si="6"/>
        <v>Zuschuss Donatelli</v>
      </c>
      <c r="I69" s="14" t="s">
        <v>420</v>
      </c>
      <c r="J69" s="14" t="str">
        <f t="shared" si="7"/>
        <v>Normal</v>
      </c>
      <c r="K69" s="14">
        <f t="shared" si="8"/>
        <v>10.5</v>
      </c>
      <c r="L69" s="14" t="str">
        <f>VLOOKUP(A69,'product table'!A:B,2,FALSE)</f>
        <v>Sticky Notes</v>
      </c>
    </row>
    <row r="70" spans="1:12" x14ac:dyDescent="0.25">
      <c r="A70" s="14" t="s">
        <v>93</v>
      </c>
      <c r="B70" s="14" t="s">
        <v>391</v>
      </c>
      <c r="C70" s="14" t="s">
        <v>294</v>
      </c>
      <c r="D70" s="14">
        <v>59.99</v>
      </c>
      <c r="E70" s="15">
        <v>45797</v>
      </c>
      <c r="F70" s="14">
        <v>6</v>
      </c>
      <c r="G70" s="14" t="s">
        <v>404</v>
      </c>
      <c r="H70" s="14" t="str">
        <f t="shared" si="6"/>
        <v>Cassandra Brandow</v>
      </c>
      <c r="I70" s="14" t="s">
        <v>487</v>
      </c>
      <c r="J70" s="14" t="str">
        <f t="shared" si="7"/>
        <v>High Priority</v>
      </c>
      <c r="K70" s="14">
        <f t="shared" si="8"/>
        <v>341.94299999999998</v>
      </c>
      <c r="L70" s="14" t="str">
        <f>VLOOKUP(A70,'product table'!A:B,2,FALSE)</f>
        <v>Portable Speaker</v>
      </c>
    </row>
    <row r="71" spans="1:12" x14ac:dyDescent="0.25">
      <c r="A71" s="14" t="s">
        <v>72</v>
      </c>
      <c r="B71" s="14" t="s">
        <v>372</v>
      </c>
      <c r="C71" s="14" t="s">
        <v>273</v>
      </c>
      <c r="D71" s="14">
        <v>12.5</v>
      </c>
      <c r="E71" s="15">
        <v>45744</v>
      </c>
      <c r="F71" s="14">
        <v>8</v>
      </c>
      <c r="G71" s="14" t="s">
        <v>404</v>
      </c>
      <c r="H71" s="14" t="str">
        <f t="shared" si="6"/>
        <v>Tamara Willingham</v>
      </c>
      <c r="I71" s="14" t="s">
        <v>472</v>
      </c>
      <c r="J71" s="14" t="str">
        <f t="shared" si="7"/>
        <v>High Priority</v>
      </c>
      <c r="K71" s="14">
        <f t="shared" si="8"/>
        <v>95</v>
      </c>
      <c r="L71" s="14" t="str">
        <f>VLOOKUP(A71,'product table'!A:B,2,FALSE)</f>
        <v>Cutting Board</v>
      </c>
    </row>
    <row r="72" spans="1:12" x14ac:dyDescent="0.25">
      <c r="A72" s="14" t="s">
        <v>75</v>
      </c>
      <c r="B72" s="14" t="s">
        <v>375</v>
      </c>
      <c r="C72" s="14" t="s">
        <v>276</v>
      </c>
      <c r="D72" s="14">
        <v>399</v>
      </c>
      <c r="E72" s="15">
        <v>45718</v>
      </c>
      <c r="F72" s="14">
        <v>5</v>
      </c>
      <c r="G72" s="14" t="s">
        <v>404</v>
      </c>
      <c r="H72" s="14" t="str">
        <f t="shared" si="6"/>
        <v>Dave Brooks</v>
      </c>
      <c r="I72" s="14" t="s">
        <v>459</v>
      </c>
      <c r="J72" s="14" t="str">
        <f t="shared" si="7"/>
        <v>High Priority</v>
      </c>
      <c r="K72" s="14">
        <f t="shared" si="8"/>
        <v>1895.25</v>
      </c>
      <c r="L72" s="14" t="str">
        <f>VLOOKUP(A72,'product table'!A:B,2,FALSE)</f>
        <v>Office Sofa</v>
      </c>
    </row>
    <row r="73" spans="1:12" x14ac:dyDescent="0.25">
      <c r="A73" s="14" t="s">
        <v>30</v>
      </c>
      <c r="B73" s="14" t="s">
        <v>332</v>
      </c>
      <c r="C73" s="14" t="s">
        <v>231</v>
      </c>
      <c r="D73" s="14">
        <v>18.5</v>
      </c>
      <c r="E73" s="15">
        <v>45697</v>
      </c>
      <c r="F73" s="14">
        <v>2</v>
      </c>
      <c r="G73" s="14" t="s">
        <v>404</v>
      </c>
      <c r="H73" s="14" t="str">
        <f t="shared" si="6"/>
        <v>Kunst Miller</v>
      </c>
      <c r="I73" s="14" t="s">
        <v>438</v>
      </c>
      <c r="J73" s="14" t="str">
        <f t="shared" si="7"/>
        <v>High Priority</v>
      </c>
      <c r="K73" s="14">
        <f t="shared" si="8"/>
        <v>37</v>
      </c>
      <c r="L73" s="14" t="str">
        <f>VLOOKUP(A73,'product table'!A:B,2,FALSE)</f>
        <v>LED Light Strip</v>
      </c>
    </row>
    <row r="74" spans="1:12" x14ac:dyDescent="0.25">
      <c r="A74" s="14" t="s">
        <v>84</v>
      </c>
      <c r="B74" s="14" t="s">
        <v>382</v>
      </c>
      <c r="C74" s="14" t="s">
        <v>285</v>
      </c>
      <c r="D74" s="14">
        <v>29.99</v>
      </c>
      <c r="E74" s="15">
        <v>45670</v>
      </c>
      <c r="F74" s="14">
        <v>1</v>
      </c>
      <c r="G74" s="14" t="s">
        <v>404</v>
      </c>
      <c r="H74" s="14" t="str">
        <f t="shared" si="6"/>
        <v>Shirley Jackson</v>
      </c>
      <c r="I74" s="14" t="s">
        <v>480</v>
      </c>
      <c r="J74" s="14" t="str">
        <f t="shared" si="7"/>
        <v>High Priority</v>
      </c>
      <c r="K74" s="14">
        <f t="shared" si="8"/>
        <v>29.99</v>
      </c>
      <c r="L74" s="14" t="str">
        <f>VLOOKUP(A74,'product table'!A:B,2,FALSE)</f>
        <v>Monitor Stand</v>
      </c>
    </row>
    <row r="75" spans="1:12" x14ac:dyDescent="0.25">
      <c r="A75" s="14" t="s">
        <v>18</v>
      </c>
      <c r="B75" s="14" t="s">
        <v>320</v>
      </c>
      <c r="C75" s="14" t="s">
        <v>219</v>
      </c>
      <c r="D75" s="14">
        <v>29.99</v>
      </c>
      <c r="E75" s="15">
        <v>45616</v>
      </c>
      <c r="F75" s="14">
        <v>8</v>
      </c>
      <c r="G75" s="14" t="s">
        <v>404</v>
      </c>
      <c r="H75" s="14" t="str">
        <f t="shared" si="6"/>
        <v>Matt Abelman</v>
      </c>
      <c r="I75" s="14" t="s">
        <v>426</v>
      </c>
      <c r="J75" s="14" t="str">
        <f t="shared" si="7"/>
        <v>High Priority</v>
      </c>
      <c r="K75" s="14">
        <f t="shared" si="8"/>
        <v>227.92399999999998</v>
      </c>
      <c r="L75" s="14" t="str">
        <f>VLOOKUP(A75,'product table'!A:B,2,FALSE)</f>
        <v>Laptop Stand</v>
      </c>
    </row>
    <row r="76" spans="1:12" x14ac:dyDescent="0.25">
      <c r="A76" s="14" t="s">
        <v>69</v>
      </c>
      <c r="B76" s="14" t="s">
        <v>369</v>
      </c>
      <c r="C76" s="14" t="s">
        <v>270</v>
      </c>
      <c r="D76" s="14">
        <v>24.99</v>
      </c>
      <c r="E76" s="15">
        <v>45615</v>
      </c>
      <c r="F76" s="14">
        <v>4</v>
      </c>
      <c r="G76" s="14" t="s">
        <v>404</v>
      </c>
      <c r="H76" s="14" t="str">
        <f t="shared" si="6"/>
        <v>Helen Andreada</v>
      </c>
      <c r="I76" s="14" t="s">
        <v>469</v>
      </c>
      <c r="J76" s="14" t="str">
        <f t="shared" si="7"/>
        <v>High Priority</v>
      </c>
      <c r="K76" s="14">
        <f t="shared" si="8"/>
        <v>94.961999999999989</v>
      </c>
      <c r="L76" s="14" t="str">
        <f>VLOOKUP(A76,'product table'!A:B,2,FALSE)</f>
        <v>Desk Shelf Organizer</v>
      </c>
    </row>
    <row r="77" spans="1:12" x14ac:dyDescent="0.25">
      <c r="A77" s="14" t="s">
        <v>90</v>
      </c>
      <c r="B77" s="14" t="s">
        <v>388</v>
      </c>
      <c r="C77" s="14" t="s">
        <v>291</v>
      </c>
      <c r="D77" s="14">
        <v>19.989999999999998</v>
      </c>
      <c r="E77" s="15">
        <v>45600</v>
      </c>
      <c r="F77" s="14">
        <v>1</v>
      </c>
      <c r="G77" s="14" t="s">
        <v>404</v>
      </c>
      <c r="H77" s="14" t="str">
        <f t="shared" si="6"/>
        <v>Alice McCarthy</v>
      </c>
      <c r="I77" s="14" t="s">
        <v>484</v>
      </c>
      <c r="J77" s="14" t="str">
        <f t="shared" si="7"/>
        <v>High Priority</v>
      </c>
      <c r="K77" s="14">
        <f t="shared" si="8"/>
        <v>19.989999999999998</v>
      </c>
      <c r="L77" s="14" t="str">
        <f>VLOOKUP(A77,'product table'!A:B,2,FALSE)</f>
        <v>LED Desk Lamp Small</v>
      </c>
    </row>
    <row r="78" spans="1:12" x14ac:dyDescent="0.25">
      <c r="A78" s="14" t="s">
        <v>21</v>
      </c>
      <c r="B78" s="14" t="s">
        <v>323</v>
      </c>
      <c r="C78" s="14" t="s">
        <v>222</v>
      </c>
      <c r="D78" s="14">
        <v>49.99</v>
      </c>
      <c r="E78" s="15">
        <v>45577</v>
      </c>
      <c r="F78" s="14">
        <v>7</v>
      </c>
      <c r="G78" s="14" t="s">
        <v>404</v>
      </c>
      <c r="H78" s="14" t="str">
        <f t="shared" si="6"/>
        <v>Linda Cazamias</v>
      </c>
      <c r="I78" s="14" t="s">
        <v>429</v>
      </c>
      <c r="J78" s="14" t="str">
        <f t="shared" si="7"/>
        <v>High Priority</v>
      </c>
      <c r="K78" s="14">
        <f t="shared" si="8"/>
        <v>332.43349999999998</v>
      </c>
      <c r="L78" s="14" t="str">
        <f>VLOOKUP(A78,'product table'!A:B,2,FALSE)</f>
        <v>Wireless Headset</v>
      </c>
    </row>
    <row r="79" spans="1:12" x14ac:dyDescent="0.25">
      <c r="A79" s="14" t="s">
        <v>24</v>
      </c>
      <c r="B79" s="14" t="s">
        <v>326</v>
      </c>
      <c r="C79" s="14" t="s">
        <v>225</v>
      </c>
      <c r="D79" s="14">
        <v>12.5</v>
      </c>
      <c r="E79" s="15">
        <v>45574</v>
      </c>
      <c r="F79" s="14">
        <v>3</v>
      </c>
      <c r="G79" s="14" t="s">
        <v>404</v>
      </c>
      <c r="H79" s="14" t="str">
        <f t="shared" si="6"/>
        <v>Odella Nelson</v>
      </c>
      <c r="I79" s="14" t="s">
        <v>432</v>
      </c>
      <c r="J79" s="14" t="str">
        <f t="shared" si="7"/>
        <v>High Priority</v>
      </c>
      <c r="K79" s="14">
        <f t="shared" si="8"/>
        <v>37.5</v>
      </c>
      <c r="L79" s="14" t="str">
        <f>VLOOKUP(A79,'product table'!A:B,2,FALSE)</f>
        <v>USB Flash Drive 32GB</v>
      </c>
    </row>
    <row r="80" spans="1:12" x14ac:dyDescent="0.25">
      <c r="A80" s="14" t="s">
        <v>15</v>
      </c>
      <c r="B80" s="14" t="s">
        <v>317</v>
      </c>
      <c r="C80" s="14" t="s">
        <v>216</v>
      </c>
      <c r="D80" s="14">
        <v>6.5</v>
      </c>
      <c r="E80" s="15">
        <v>45563</v>
      </c>
      <c r="F80" s="14">
        <v>5</v>
      </c>
      <c r="G80" s="14" t="s">
        <v>404</v>
      </c>
      <c r="H80" s="14" t="str">
        <f t="shared" si="6"/>
        <v>Emily Burns</v>
      </c>
      <c r="I80" s="14" t="s">
        <v>423</v>
      </c>
      <c r="J80" s="14" t="str">
        <f t="shared" si="7"/>
        <v>Normal</v>
      </c>
      <c r="K80" s="14">
        <f t="shared" si="8"/>
        <v>32.5</v>
      </c>
      <c r="L80" s="14" t="str">
        <f>VLOOKUP(A80,'product table'!A:B,2,FALSE)</f>
        <v>Desk Organizer</v>
      </c>
    </row>
    <row r="81" spans="1:12" x14ac:dyDescent="0.25">
      <c r="A81" s="14" t="s">
        <v>27</v>
      </c>
      <c r="B81" s="14" t="s">
        <v>329</v>
      </c>
      <c r="C81" s="14" t="s">
        <v>228</v>
      </c>
      <c r="D81" s="14">
        <v>22.99</v>
      </c>
      <c r="E81" s="15">
        <v>45526</v>
      </c>
      <c r="F81" s="14">
        <v>2</v>
      </c>
      <c r="G81" s="14" t="s">
        <v>404</v>
      </c>
      <c r="H81" s="14" t="str">
        <f t="shared" si="6"/>
        <v>Darren Powers</v>
      </c>
      <c r="I81" s="14" t="s">
        <v>435</v>
      </c>
      <c r="J81" s="14" t="str">
        <f t="shared" si="7"/>
        <v>High Priority</v>
      </c>
      <c r="K81" s="14">
        <f t="shared" si="8"/>
        <v>43.680999999999997</v>
      </c>
      <c r="L81" s="14" t="str">
        <f>VLOOKUP(A81,'product table'!A:B,2,FALSE)</f>
        <v>Wireless Charger</v>
      </c>
    </row>
    <row r="82" spans="1:12" x14ac:dyDescent="0.25">
      <c r="A82" s="14" t="s">
        <v>9</v>
      </c>
      <c r="B82" s="14" t="s">
        <v>311</v>
      </c>
      <c r="C82" s="14" t="s">
        <v>210</v>
      </c>
      <c r="D82" s="14">
        <v>4.75</v>
      </c>
      <c r="E82" s="15">
        <v>45462</v>
      </c>
      <c r="F82" s="14">
        <v>10</v>
      </c>
      <c r="G82" s="14" t="s">
        <v>404</v>
      </c>
      <c r="H82" s="14" t="str">
        <f t="shared" si="6"/>
        <v>Harold Pawlan</v>
      </c>
      <c r="I82" s="14" t="s">
        <v>417</v>
      </c>
      <c r="J82" s="14" t="str">
        <f t="shared" si="7"/>
        <v>High Priority</v>
      </c>
      <c r="K82" s="14">
        <f t="shared" si="8"/>
        <v>45.125</v>
      </c>
      <c r="L82" s="14" t="str">
        <f>VLOOKUP(A82,'product table'!A:B,2,FALSE)</f>
        <v>Coffee Mug</v>
      </c>
    </row>
    <row r="83" spans="1:12" x14ac:dyDescent="0.25">
      <c r="A83" s="14" t="s">
        <v>63</v>
      </c>
      <c r="B83" s="14" t="s">
        <v>364</v>
      </c>
      <c r="C83" s="14" t="s">
        <v>264</v>
      </c>
      <c r="D83" s="14">
        <v>199.99</v>
      </c>
      <c r="E83" s="15">
        <v>45448</v>
      </c>
      <c r="F83" s="14">
        <v>8</v>
      </c>
      <c r="G83" s="14" t="s">
        <v>404</v>
      </c>
      <c r="H83" s="14" t="str">
        <f t="shared" si="6"/>
        <v>Lindsay Shagiari</v>
      </c>
      <c r="I83" s="14" t="s">
        <v>465</v>
      </c>
      <c r="J83" s="14" t="str">
        <f t="shared" si="7"/>
        <v>High Priority</v>
      </c>
      <c r="K83" s="14">
        <f t="shared" si="8"/>
        <v>1519.924</v>
      </c>
      <c r="L83" s="14" t="str">
        <f>VLOOKUP(A83,'product table'!A:B,2,FALSE)</f>
        <v>Smart Thermostat</v>
      </c>
    </row>
    <row r="84" spans="1:12" x14ac:dyDescent="0.25">
      <c r="A84" s="14" t="s">
        <v>57</v>
      </c>
      <c r="B84" s="14" t="s">
        <v>358</v>
      </c>
      <c r="C84" s="14" t="s">
        <v>258</v>
      </c>
      <c r="D84" s="14">
        <v>19.989999999999998</v>
      </c>
      <c r="E84" s="15">
        <v>45398</v>
      </c>
      <c r="F84" s="14">
        <v>4</v>
      </c>
      <c r="G84" s="14" t="s">
        <v>404</v>
      </c>
      <c r="H84" s="14" t="str">
        <f t="shared" si="6"/>
        <v>Dave Kipp</v>
      </c>
      <c r="I84" s="14" t="s">
        <v>459</v>
      </c>
      <c r="J84" s="14" t="str">
        <f t="shared" si="7"/>
        <v>High Priority</v>
      </c>
      <c r="K84" s="14">
        <f t="shared" si="8"/>
        <v>75.961999999999989</v>
      </c>
      <c r="L84" s="14" t="str">
        <f>VLOOKUP(A84,'product table'!A:B,2,FALSE)</f>
        <v>Ceramic Bowl Set</v>
      </c>
    </row>
    <row r="85" spans="1:12" x14ac:dyDescent="0.25">
      <c r="A85" s="14" t="s">
        <v>3</v>
      </c>
      <c r="B85" s="14" t="s">
        <v>305</v>
      </c>
      <c r="C85" s="14" t="s">
        <v>204</v>
      </c>
      <c r="D85" s="14">
        <v>12.99</v>
      </c>
      <c r="E85" s="15">
        <v>45356</v>
      </c>
      <c r="F85" s="14">
        <v>8</v>
      </c>
      <c r="G85" s="14" t="s">
        <v>404</v>
      </c>
      <c r="H85" s="14" t="str">
        <f t="shared" si="6"/>
        <v>Claire Gute</v>
      </c>
      <c r="I85" s="14" t="s">
        <v>411</v>
      </c>
      <c r="J85" s="14" t="str">
        <f t="shared" si="7"/>
        <v>High Priority</v>
      </c>
      <c r="K85" s="14">
        <f t="shared" si="8"/>
        <v>98.724000000000004</v>
      </c>
      <c r="L85" s="14" t="str">
        <f>VLOOKUP(A85,'product table'!A:B,2,FALSE)</f>
        <v>Wireless Mouse</v>
      </c>
    </row>
    <row r="86" spans="1:12" x14ac:dyDescent="0.25">
      <c r="A86" s="14" t="s">
        <v>81</v>
      </c>
      <c r="B86" s="14" t="s">
        <v>381</v>
      </c>
      <c r="C86" s="14" t="s">
        <v>282</v>
      </c>
      <c r="D86" s="14">
        <v>9.99</v>
      </c>
      <c r="E86" s="15">
        <v>45347</v>
      </c>
      <c r="F86" s="14">
        <v>1</v>
      </c>
      <c r="G86" s="14" t="s">
        <v>404</v>
      </c>
      <c r="H86" s="14" t="str">
        <f t="shared" si="6"/>
        <v>Becky Martin</v>
      </c>
      <c r="I86" s="14" t="s">
        <v>477</v>
      </c>
      <c r="J86" s="14" t="str">
        <f t="shared" si="7"/>
        <v>Normal</v>
      </c>
      <c r="K86" s="14">
        <f t="shared" si="8"/>
        <v>9.99</v>
      </c>
      <c r="L86" s="14" t="str">
        <f>VLOOKUP(A86,'product table'!A:B,2,FALSE)</f>
        <v>Coffee Filter Set</v>
      </c>
    </row>
    <row r="87" spans="1:12" x14ac:dyDescent="0.25">
      <c r="A87" s="14" t="s">
        <v>42</v>
      </c>
      <c r="B87" s="14" t="s">
        <v>343</v>
      </c>
      <c r="C87" s="14" t="s">
        <v>243</v>
      </c>
      <c r="D87" s="14">
        <v>49.99</v>
      </c>
      <c r="E87" s="15">
        <v>45323</v>
      </c>
      <c r="F87" s="14">
        <v>4</v>
      </c>
      <c r="G87" s="14" t="s">
        <v>404</v>
      </c>
      <c r="H87" s="14" t="str">
        <f t="shared" si="6"/>
        <v>Gary Mitchum</v>
      </c>
      <c r="I87" s="14" t="s">
        <v>448</v>
      </c>
      <c r="J87" s="14" t="str">
        <f t="shared" si="7"/>
        <v>High Priority</v>
      </c>
      <c r="K87" s="14">
        <f t="shared" si="8"/>
        <v>189.96199999999999</v>
      </c>
      <c r="L87" s="14" t="str">
        <f>VLOOKUP(A87,'product table'!A:B,2,FALSE)</f>
        <v>Laptop Backpack</v>
      </c>
    </row>
    <row r="88" spans="1:12" x14ac:dyDescent="0.25">
      <c r="A88" s="14" t="s">
        <v>96</v>
      </c>
      <c r="B88" s="14" t="s">
        <v>394</v>
      </c>
      <c r="C88" s="14" t="s">
        <v>297</v>
      </c>
      <c r="D88" s="14">
        <v>19.989999999999998</v>
      </c>
      <c r="E88" s="15">
        <v>45294</v>
      </c>
      <c r="F88" s="14">
        <v>6</v>
      </c>
      <c r="G88" s="14" t="s">
        <v>404</v>
      </c>
      <c r="H88" s="14" t="str">
        <f t="shared" si="6"/>
        <v>Maria Bertelson</v>
      </c>
      <c r="I88" s="14" t="s">
        <v>490</v>
      </c>
      <c r="J88" s="14" t="str">
        <f t="shared" si="7"/>
        <v>High Priority</v>
      </c>
      <c r="K88" s="14">
        <f t="shared" si="8"/>
        <v>113.943</v>
      </c>
      <c r="L88" s="14" t="str">
        <f>VLOOKUP(A88,'product table'!A:B,2,FALSE)</f>
        <v>USB Hub 4 Port</v>
      </c>
    </row>
    <row r="89" spans="1:12" x14ac:dyDescent="0.25">
      <c r="A89" s="14" t="s">
        <v>99</v>
      </c>
      <c r="B89" s="14" t="s">
        <v>397</v>
      </c>
      <c r="C89" s="14" t="s">
        <v>300</v>
      </c>
      <c r="D89" s="14">
        <v>2.5</v>
      </c>
      <c r="E89" s="15">
        <v>45231</v>
      </c>
      <c r="F89" s="14">
        <v>7</v>
      </c>
      <c r="G89" s="14" t="s">
        <v>404</v>
      </c>
      <c r="H89" s="14" t="str">
        <f t="shared" si="6"/>
        <v>Heather Kirkland</v>
      </c>
      <c r="I89" s="14" t="s">
        <v>493</v>
      </c>
      <c r="J89" s="14" t="str">
        <f t="shared" si="7"/>
        <v>Normal</v>
      </c>
      <c r="K89" s="14">
        <f t="shared" si="8"/>
        <v>17.5</v>
      </c>
      <c r="L89" s="14" t="str">
        <f>VLOOKUP(A89,'product table'!A:B,2,FALSE)</f>
        <v>Whiteboard Eraser</v>
      </c>
    </row>
    <row r="90" spans="1:12" x14ac:dyDescent="0.25">
      <c r="A90" s="14" t="s">
        <v>66</v>
      </c>
      <c r="B90" s="14" t="s">
        <v>366</v>
      </c>
      <c r="C90" s="14" t="s">
        <v>267</v>
      </c>
      <c r="D90" s="14">
        <v>129.99</v>
      </c>
      <c r="E90" s="15">
        <v>45202</v>
      </c>
      <c r="F90" s="14">
        <v>7</v>
      </c>
      <c r="G90" s="14" t="s">
        <v>404</v>
      </c>
      <c r="H90" s="14" t="str">
        <f t="shared" si="6"/>
        <v>Jonathan Doherty</v>
      </c>
      <c r="I90" s="14" t="s">
        <v>467</v>
      </c>
      <c r="J90" s="14" t="str">
        <f t="shared" si="7"/>
        <v>High Priority</v>
      </c>
      <c r="K90" s="14">
        <f t="shared" si="8"/>
        <v>864.43349999999998</v>
      </c>
      <c r="L90" s="14" t="str">
        <f>VLOOKUP(A90,'product table'!A:B,2,FALSE)</f>
        <v>Bookshelf</v>
      </c>
    </row>
    <row r="91" spans="1:12" x14ac:dyDescent="0.25">
      <c r="A91" s="14" t="s">
        <v>6</v>
      </c>
      <c r="B91" s="14" t="s">
        <v>308</v>
      </c>
      <c r="C91" s="14" t="s">
        <v>207</v>
      </c>
      <c r="D91" s="14">
        <v>2.99</v>
      </c>
      <c r="E91" s="15">
        <v>45199</v>
      </c>
      <c r="F91" s="14">
        <v>3</v>
      </c>
      <c r="G91" s="14" t="s">
        <v>404</v>
      </c>
      <c r="H91" s="14" t="str">
        <f t="shared" si="6"/>
        <v>Brosina Hoffman</v>
      </c>
      <c r="I91" s="14" t="s">
        <v>414</v>
      </c>
      <c r="J91" s="14" t="str">
        <f t="shared" si="7"/>
        <v>Normal</v>
      </c>
      <c r="K91" s="14">
        <f t="shared" si="8"/>
        <v>8.9700000000000006</v>
      </c>
      <c r="L91" s="14" t="str">
        <f>VLOOKUP(A91,'product table'!A:B,2,FALSE)</f>
        <v>Notebook 200pg</v>
      </c>
    </row>
    <row r="92" spans="1:12" x14ac:dyDescent="0.25">
      <c r="A92" s="14" t="s">
        <v>78</v>
      </c>
      <c r="B92" s="14" t="s">
        <v>378</v>
      </c>
      <c r="C92" s="14" t="s">
        <v>279</v>
      </c>
      <c r="D92" s="14">
        <v>14.99</v>
      </c>
      <c r="E92" s="15">
        <v>45107</v>
      </c>
      <c r="F92" s="14">
        <v>2</v>
      </c>
      <c r="G92" s="14" t="s">
        <v>404</v>
      </c>
      <c r="H92" s="14" t="str">
        <f t="shared" si="6"/>
        <v>Eric Murdock</v>
      </c>
      <c r="I92" s="14" t="s">
        <v>424</v>
      </c>
      <c r="J92" s="14" t="str">
        <f t="shared" si="7"/>
        <v>High Priority</v>
      </c>
      <c r="K92" s="14">
        <f t="shared" si="8"/>
        <v>29.98</v>
      </c>
      <c r="L92" s="14" t="str">
        <f>VLOOKUP(A92,'product table'!A:B,2,FALSE)</f>
        <v>Magazine Holder</v>
      </c>
    </row>
    <row r="93" spans="1:12" x14ac:dyDescent="0.25">
      <c r="A93" s="14" t="s">
        <v>33</v>
      </c>
      <c r="B93" s="14" t="s">
        <v>335</v>
      </c>
      <c r="C93" s="14" t="s">
        <v>234</v>
      </c>
      <c r="D93" s="14">
        <v>3.99</v>
      </c>
      <c r="E93" s="15">
        <v>45064</v>
      </c>
      <c r="F93" s="14">
        <v>2</v>
      </c>
      <c r="G93" s="14" t="s">
        <v>404</v>
      </c>
      <c r="H93" s="14" t="str">
        <f t="shared" si="6"/>
        <v>Karen Daniels</v>
      </c>
      <c r="I93" s="14" t="s">
        <v>441</v>
      </c>
      <c r="J93" s="14" t="str">
        <f t="shared" si="7"/>
        <v>Normal</v>
      </c>
      <c r="K93" s="14">
        <f t="shared" si="8"/>
        <v>7.98</v>
      </c>
      <c r="L93" s="14" t="str">
        <f>VLOOKUP(A93,'product table'!A:B,2,FALSE)</f>
        <v>Mouse Pad</v>
      </c>
    </row>
    <row r="94" spans="1:12" x14ac:dyDescent="0.25">
      <c r="A94" s="14" t="s">
        <v>60</v>
      </c>
      <c r="B94" s="14" t="s">
        <v>361</v>
      </c>
      <c r="C94" s="14" t="s">
        <v>261</v>
      </c>
      <c r="D94" s="14">
        <v>1.75</v>
      </c>
      <c r="E94" s="15">
        <v>45062</v>
      </c>
      <c r="F94" s="14">
        <v>6</v>
      </c>
      <c r="G94" s="14" t="s">
        <v>404</v>
      </c>
      <c r="H94" s="14" t="str">
        <f t="shared" si="6"/>
        <v>Alan Dominguez</v>
      </c>
      <c r="I94" s="14" t="s">
        <v>462</v>
      </c>
      <c r="J94" s="14" t="str">
        <f t="shared" si="7"/>
        <v>Normal</v>
      </c>
      <c r="K94" s="14">
        <f t="shared" si="8"/>
        <v>10.5</v>
      </c>
      <c r="L94" s="14" t="str">
        <f>VLOOKUP(A94,'product table'!A:B,2,FALSE)</f>
        <v>Sticky Note Roll</v>
      </c>
    </row>
    <row r="95" spans="1:12" x14ac:dyDescent="0.25">
      <c r="A95" s="14" t="s">
        <v>87</v>
      </c>
      <c r="B95" s="14" t="s">
        <v>385</v>
      </c>
      <c r="C95" s="14" t="s">
        <v>288</v>
      </c>
      <c r="D95" s="14">
        <v>7.5</v>
      </c>
      <c r="E95" s="15">
        <v>45037</v>
      </c>
      <c r="F95" s="14">
        <v>3</v>
      </c>
      <c r="G95" s="14" t="s">
        <v>404</v>
      </c>
      <c r="H95" s="14" t="str">
        <f t="shared" si="6"/>
        <v>Robert Marley</v>
      </c>
      <c r="I95" s="14" t="s">
        <v>482</v>
      </c>
      <c r="J95" s="14" t="str">
        <f t="shared" si="7"/>
        <v>Normal</v>
      </c>
      <c r="K95" s="14">
        <f t="shared" si="8"/>
        <v>22.5</v>
      </c>
      <c r="L95" s="14" t="str">
        <f>VLOOKUP(A95,'product table'!A:B,2,FALSE)</f>
        <v>Desk Drawer Organizer</v>
      </c>
    </row>
    <row r="96" spans="1:12" x14ac:dyDescent="0.25">
      <c r="A96" s="14" t="s">
        <v>45</v>
      </c>
      <c r="B96" s="14" t="s">
        <v>346</v>
      </c>
      <c r="C96" s="14" t="s">
        <v>246</v>
      </c>
      <c r="D96" s="14">
        <v>12.99</v>
      </c>
      <c r="E96" s="15">
        <v>45012</v>
      </c>
      <c r="F96" s="14">
        <v>6</v>
      </c>
      <c r="G96" s="14" t="s">
        <v>404</v>
      </c>
      <c r="H96" s="14" t="str">
        <f t="shared" si="6"/>
        <v>Roger Barcio</v>
      </c>
      <c r="I96" s="14" t="s">
        <v>451</v>
      </c>
      <c r="J96" s="14" t="str">
        <f t="shared" si="7"/>
        <v>High Priority</v>
      </c>
      <c r="K96" s="14">
        <f t="shared" si="8"/>
        <v>74.042999999999992</v>
      </c>
      <c r="L96" s="14" t="str">
        <f>VLOOKUP(A96,'product table'!A:B,2,FALSE)</f>
        <v>Drawer Organizer</v>
      </c>
    </row>
    <row r="97" spans="1:12" x14ac:dyDescent="0.25">
      <c r="A97" s="14" t="s">
        <v>36</v>
      </c>
      <c r="B97" s="14" t="s">
        <v>338</v>
      </c>
      <c r="C97" s="14" t="s">
        <v>237</v>
      </c>
      <c r="D97" s="14">
        <v>299</v>
      </c>
      <c r="E97" s="15">
        <v>45007</v>
      </c>
      <c r="F97" s="14">
        <v>3</v>
      </c>
      <c r="G97" s="14" t="s">
        <v>404</v>
      </c>
      <c r="H97" s="14" t="str">
        <f t="shared" si="6"/>
        <v>Ken Brennan</v>
      </c>
      <c r="I97" s="14" t="s">
        <v>421</v>
      </c>
      <c r="J97" s="14" t="str">
        <f t="shared" si="7"/>
        <v>High Priority</v>
      </c>
      <c r="K97" s="14">
        <f t="shared" si="8"/>
        <v>852.15</v>
      </c>
      <c r="L97" s="14" t="str">
        <f>VLOOKUP(A97,'product table'!A:B,2,FALSE)</f>
        <v>Office Couch</v>
      </c>
    </row>
    <row r="98" spans="1:12" x14ac:dyDescent="0.25">
      <c r="A98" s="14" t="s">
        <v>39</v>
      </c>
      <c r="B98" s="14" t="s">
        <v>341</v>
      </c>
      <c r="C98" s="14" t="s">
        <v>240</v>
      </c>
      <c r="D98" s="14">
        <v>79.989999999999995</v>
      </c>
      <c r="E98" s="15">
        <v>45000</v>
      </c>
      <c r="F98" s="14">
        <v>3</v>
      </c>
      <c r="G98" s="14" t="s">
        <v>404</v>
      </c>
      <c r="H98" s="14" t="str">
        <f t="shared" si="6"/>
        <v>Julie Creighton</v>
      </c>
      <c r="I98" s="14" t="s">
        <v>446</v>
      </c>
      <c r="J98" s="14" t="str">
        <f t="shared" si="7"/>
        <v>High Priority</v>
      </c>
      <c r="K98" s="14">
        <f t="shared" si="8"/>
        <v>227.97149999999996</v>
      </c>
      <c r="L98" s="14" t="str">
        <f>VLOOKUP(A98,'product table'!A:B,2,FALSE)</f>
        <v>Router 5GHz</v>
      </c>
    </row>
    <row r="99" spans="1:12" x14ac:dyDescent="0.25">
      <c r="A99" s="14" t="s">
        <v>48</v>
      </c>
      <c r="B99" s="14" t="s">
        <v>349</v>
      </c>
      <c r="C99" s="14" t="s">
        <v>249</v>
      </c>
      <c r="D99" s="14">
        <v>22.5</v>
      </c>
      <c r="E99" s="15">
        <v>44997</v>
      </c>
      <c r="F99" s="14">
        <v>4</v>
      </c>
      <c r="G99" s="14" t="s">
        <v>404</v>
      </c>
      <c r="H99" s="14" t="str">
        <f t="shared" si="6"/>
        <v>Elpida Rittenbach</v>
      </c>
      <c r="I99" s="14" t="s">
        <v>454</v>
      </c>
      <c r="J99" s="14" t="str">
        <f t="shared" si="7"/>
        <v>High Priority</v>
      </c>
      <c r="K99" s="14">
        <f t="shared" si="8"/>
        <v>85.5</v>
      </c>
      <c r="L99" s="14" t="str">
        <f>VLOOKUP(A99,'product table'!A:B,2,FALSE)</f>
        <v>Desk Fan</v>
      </c>
    </row>
    <row r="100" spans="1:12" x14ac:dyDescent="0.25">
      <c r="A100" s="14" t="s">
        <v>54</v>
      </c>
      <c r="B100" s="14" t="s">
        <v>355</v>
      </c>
      <c r="C100" s="14" t="s">
        <v>255</v>
      </c>
      <c r="D100" s="14">
        <v>59.99</v>
      </c>
      <c r="E100" s="15">
        <v>44971</v>
      </c>
      <c r="F100" s="14">
        <v>4</v>
      </c>
      <c r="G100" s="14" t="s">
        <v>404</v>
      </c>
      <c r="H100" s="14" t="str">
        <f t="shared" si="6"/>
        <v>Cynthia Voltz</v>
      </c>
      <c r="I100" s="14" t="s">
        <v>456</v>
      </c>
      <c r="J100" s="14" t="str">
        <f t="shared" si="7"/>
        <v>High Priority</v>
      </c>
      <c r="K100" s="14">
        <f t="shared" si="8"/>
        <v>227.96199999999999</v>
      </c>
      <c r="L100" s="14" t="str">
        <f>VLOOKUP(A100,'product table'!A:B,2,FALSE)</f>
        <v>Mechanical Keyboard</v>
      </c>
    </row>
    <row r="101" spans="1:12" x14ac:dyDescent="0.25">
      <c r="A101" s="14" t="s">
        <v>102</v>
      </c>
      <c r="B101" s="14" t="s">
        <v>400</v>
      </c>
      <c r="C101" s="14" t="s">
        <v>303</v>
      </c>
      <c r="D101" s="14">
        <v>199.99</v>
      </c>
      <c r="E101" s="15">
        <v>44940</v>
      </c>
      <c r="F101" s="14">
        <v>7</v>
      </c>
      <c r="G101" s="14" t="s">
        <v>404</v>
      </c>
      <c r="H101" s="14" t="str">
        <f t="shared" si="6"/>
        <v>Joni Blumstein</v>
      </c>
      <c r="I101" s="14" t="s">
        <v>496</v>
      </c>
      <c r="J101" s="14" t="str">
        <f t="shared" si="7"/>
        <v>High Priority</v>
      </c>
      <c r="K101" s="14">
        <f t="shared" si="8"/>
        <v>1329.9335000000001</v>
      </c>
      <c r="L101" s="14" t="str">
        <f>VLOOKUP(A101,'product table'!A:B,2,FALSE)</f>
        <v>Office Filing Cabinet Large</v>
      </c>
    </row>
  </sheetData>
  <autoFilter ref="F1:G106" xr:uid="{2DFCF2B3-631B-4AB5-B1CC-097163C0DC9B}"/>
  <sortState ref="A2:L105">
    <sortCondition ref="G2:G105"/>
    <sortCondition descending="1" ref="E2:E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BA89-6243-488A-9EC2-E338C1C1C2B4}">
  <dimension ref="A1:B101"/>
  <sheetViews>
    <sheetView workbookViewId="0">
      <selection sqref="A1:XFD1"/>
    </sheetView>
  </sheetViews>
  <sheetFormatPr defaultRowHeight="15" x14ac:dyDescent="0.25"/>
  <sheetData>
    <row r="1" spans="1:2" s="20" customFormat="1" x14ac:dyDescent="0.25">
      <c r="A1" s="19" t="s">
        <v>0</v>
      </c>
      <c r="B1" s="19" t="s">
        <v>1</v>
      </c>
    </row>
    <row r="2" spans="1:2" x14ac:dyDescent="0.25">
      <c r="A2" t="s">
        <v>3</v>
      </c>
      <c r="B2" t="s">
        <v>103</v>
      </c>
    </row>
    <row r="3" spans="1:2" x14ac:dyDescent="0.25">
      <c r="A3" t="s">
        <v>4</v>
      </c>
      <c r="B3" t="s">
        <v>104</v>
      </c>
    </row>
    <row r="4" spans="1:2" x14ac:dyDescent="0.25">
      <c r="A4" t="s">
        <v>5</v>
      </c>
      <c r="B4" t="s">
        <v>105</v>
      </c>
    </row>
    <row r="5" spans="1:2" x14ac:dyDescent="0.25">
      <c r="A5" t="s">
        <v>6</v>
      </c>
      <c r="B5" t="s">
        <v>106</v>
      </c>
    </row>
    <row r="6" spans="1:2" x14ac:dyDescent="0.25">
      <c r="A6" t="s">
        <v>7</v>
      </c>
      <c r="B6" t="s">
        <v>107</v>
      </c>
    </row>
    <row r="7" spans="1:2" x14ac:dyDescent="0.25">
      <c r="A7" t="s">
        <v>8</v>
      </c>
      <c r="B7" t="s">
        <v>108</v>
      </c>
    </row>
    <row r="8" spans="1:2" x14ac:dyDescent="0.25">
      <c r="A8" t="s">
        <v>9</v>
      </c>
      <c r="B8" t="s">
        <v>109</v>
      </c>
    </row>
    <row r="9" spans="1:2" x14ac:dyDescent="0.25">
      <c r="A9" t="s">
        <v>10</v>
      </c>
      <c r="B9" t="s">
        <v>110</v>
      </c>
    </row>
    <row r="10" spans="1:2" x14ac:dyDescent="0.25">
      <c r="A10" t="s">
        <v>11</v>
      </c>
      <c r="B10" t="s">
        <v>111</v>
      </c>
    </row>
    <row r="11" spans="1:2" x14ac:dyDescent="0.25">
      <c r="A11" t="s">
        <v>12</v>
      </c>
      <c r="B11" t="s">
        <v>112</v>
      </c>
    </row>
    <row r="12" spans="1:2" x14ac:dyDescent="0.25">
      <c r="A12" t="s">
        <v>13</v>
      </c>
      <c r="B12" t="s">
        <v>113</v>
      </c>
    </row>
    <row r="13" spans="1:2" x14ac:dyDescent="0.25">
      <c r="A13" t="s">
        <v>14</v>
      </c>
      <c r="B13" t="s">
        <v>114</v>
      </c>
    </row>
    <row r="14" spans="1:2" x14ac:dyDescent="0.25">
      <c r="A14" t="s">
        <v>15</v>
      </c>
      <c r="B14" t="s">
        <v>115</v>
      </c>
    </row>
    <row r="15" spans="1:2" x14ac:dyDescent="0.25">
      <c r="A15" t="s">
        <v>16</v>
      </c>
      <c r="B15" t="s">
        <v>116</v>
      </c>
    </row>
    <row r="16" spans="1:2" x14ac:dyDescent="0.25">
      <c r="A16" t="s">
        <v>17</v>
      </c>
      <c r="B16" t="s">
        <v>117</v>
      </c>
    </row>
    <row r="17" spans="1:2" x14ac:dyDescent="0.25">
      <c r="A17" t="s">
        <v>18</v>
      </c>
      <c r="B17" t="s">
        <v>118</v>
      </c>
    </row>
    <row r="18" spans="1:2" x14ac:dyDescent="0.25">
      <c r="A18" t="s">
        <v>19</v>
      </c>
      <c r="B18" t="s">
        <v>119</v>
      </c>
    </row>
    <row r="19" spans="1:2" x14ac:dyDescent="0.25">
      <c r="A19" t="s">
        <v>20</v>
      </c>
      <c r="B19" t="s">
        <v>120</v>
      </c>
    </row>
    <row r="20" spans="1:2" x14ac:dyDescent="0.25">
      <c r="A20" t="s">
        <v>21</v>
      </c>
      <c r="B20" t="s">
        <v>121</v>
      </c>
    </row>
    <row r="21" spans="1:2" x14ac:dyDescent="0.25">
      <c r="A21" t="s">
        <v>22</v>
      </c>
      <c r="B21" t="s">
        <v>122</v>
      </c>
    </row>
    <row r="22" spans="1:2" x14ac:dyDescent="0.25">
      <c r="A22" t="s">
        <v>23</v>
      </c>
      <c r="B22" t="s">
        <v>123</v>
      </c>
    </row>
    <row r="23" spans="1:2" x14ac:dyDescent="0.25">
      <c r="A23" t="s">
        <v>24</v>
      </c>
      <c r="B23" t="s">
        <v>124</v>
      </c>
    </row>
    <row r="24" spans="1:2" x14ac:dyDescent="0.25">
      <c r="A24" t="s">
        <v>25</v>
      </c>
      <c r="B24" t="s">
        <v>125</v>
      </c>
    </row>
    <row r="25" spans="1:2" x14ac:dyDescent="0.25">
      <c r="A25" t="s">
        <v>26</v>
      </c>
      <c r="B25" t="s">
        <v>126</v>
      </c>
    </row>
    <row r="26" spans="1:2" x14ac:dyDescent="0.25">
      <c r="A26" t="s">
        <v>27</v>
      </c>
      <c r="B26" t="s">
        <v>127</v>
      </c>
    </row>
    <row r="27" spans="1:2" x14ac:dyDescent="0.25">
      <c r="A27" t="s">
        <v>28</v>
      </c>
      <c r="B27" t="s">
        <v>128</v>
      </c>
    </row>
    <row r="28" spans="1:2" x14ac:dyDescent="0.25">
      <c r="A28" t="s">
        <v>29</v>
      </c>
      <c r="B28" t="s">
        <v>129</v>
      </c>
    </row>
    <row r="29" spans="1:2" x14ac:dyDescent="0.25">
      <c r="A29" t="s">
        <v>30</v>
      </c>
      <c r="B29" t="s">
        <v>130</v>
      </c>
    </row>
    <row r="30" spans="1:2" x14ac:dyDescent="0.25">
      <c r="A30" t="s">
        <v>31</v>
      </c>
      <c r="B30" t="s">
        <v>131</v>
      </c>
    </row>
    <row r="31" spans="1:2" x14ac:dyDescent="0.25">
      <c r="A31" t="s">
        <v>32</v>
      </c>
      <c r="B31" t="s">
        <v>132</v>
      </c>
    </row>
    <row r="32" spans="1:2" x14ac:dyDescent="0.25">
      <c r="A32" t="s">
        <v>33</v>
      </c>
      <c r="B32" t="s">
        <v>133</v>
      </c>
    </row>
    <row r="33" spans="1:2" x14ac:dyDescent="0.25">
      <c r="A33" t="s">
        <v>34</v>
      </c>
      <c r="B33" t="s">
        <v>134</v>
      </c>
    </row>
    <row r="34" spans="1:2" x14ac:dyDescent="0.25">
      <c r="A34" t="s">
        <v>35</v>
      </c>
      <c r="B34" t="s">
        <v>135</v>
      </c>
    </row>
    <row r="35" spans="1:2" x14ac:dyDescent="0.25">
      <c r="A35" t="s">
        <v>36</v>
      </c>
      <c r="B35" t="s">
        <v>136</v>
      </c>
    </row>
    <row r="36" spans="1:2" x14ac:dyDescent="0.25">
      <c r="A36" t="s">
        <v>37</v>
      </c>
      <c r="B36" t="s">
        <v>137</v>
      </c>
    </row>
    <row r="37" spans="1:2" x14ac:dyDescent="0.25">
      <c r="A37" t="s">
        <v>38</v>
      </c>
      <c r="B37" t="s">
        <v>138</v>
      </c>
    </row>
    <row r="38" spans="1:2" x14ac:dyDescent="0.25">
      <c r="A38" t="s">
        <v>39</v>
      </c>
      <c r="B38" t="s">
        <v>139</v>
      </c>
    </row>
    <row r="39" spans="1:2" x14ac:dyDescent="0.25">
      <c r="A39" t="s">
        <v>40</v>
      </c>
      <c r="B39" t="s">
        <v>140</v>
      </c>
    </row>
    <row r="40" spans="1:2" x14ac:dyDescent="0.25">
      <c r="A40" t="s">
        <v>41</v>
      </c>
      <c r="B40" t="s">
        <v>141</v>
      </c>
    </row>
    <row r="41" spans="1:2" x14ac:dyDescent="0.25">
      <c r="A41" t="s">
        <v>42</v>
      </c>
      <c r="B41" t="s">
        <v>142</v>
      </c>
    </row>
    <row r="42" spans="1:2" x14ac:dyDescent="0.25">
      <c r="A42" t="s">
        <v>43</v>
      </c>
      <c r="B42" t="s">
        <v>143</v>
      </c>
    </row>
    <row r="43" spans="1:2" x14ac:dyDescent="0.25">
      <c r="A43" t="s">
        <v>44</v>
      </c>
      <c r="B43" t="s">
        <v>144</v>
      </c>
    </row>
    <row r="44" spans="1:2" x14ac:dyDescent="0.25">
      <c r="A44" t="s">
        <v>45</v>
      </c>
      <c r="B44" t="s">
        <v>145</v>
      </c>
    </row>
    <row r="45" spans="1:2" x14ac:dyDescent="0.25">
      <c r="A45" t="s">
        <v>46</v>
      </c>
      <c r="B45" t="s">
        <v>146</v>
      </c>
    </row>
    <row r="46" spans="1:2" x14ac:dyDescent="0.25">
      <c r="A46" t="s">
        <v>47</v>
      </c>
      <c r="B46" t="s">
        <v>147</v>
      </c>
    </row>
    <row r="47" spans="1:2" x14ac:dyDescent="0.25">
      <c r="A47" t="s">
        <v>48</v>
      </c>
      <c r="B47" t="s">
        <v>148</v>
      </c>
    </row>
    <row r="48" spans="1:2" x14ac:dyDescent="0.25">
      <c r="A48" t="s">
        <v>49</v>
      </c>
      <c r="B48" t="s">
        <v>149</v>
      </c>
    </row>
    <row r="49" spans="1:2" x14ac:dyDescent="0.25">
      <c r="A49" t="s">
        <v>50</v>
      </c>
      <c r="B49" t="s">
        <v>150</v>
      </c>
    </row>
    <row r="50" spans="1:2" x14ac:dyDescent="0.25">
      <c r="A50" t="s">
        <v>51</v>
      </c>
      <c r="B50" t="s">
        <v>151</v>
      </c>
    </row>
    <row r="51" spans="1:2" x14ac:dyDescent="0.25">
      <c r="A51" t="s">
        <v>52</v>
      </c>
      <c r="B51" t="s">
        <v>152</v>
      </c>
    </row>
    <row r="52" spans="1:2" x14ac:dyDescent="0.25">
      <c r="A52" t="s">
        <v>53</v>
      </c>
      <c r="B52" t="s">
        <v>153</v>
      </c>
    </row>
    <row r="53" spans="1:2" x14ac:dyDescent="0.25">
      <c r="A53" t="s">
        <v>54</v>
      </c>
      <c r="B53" t="s">
        <v>154</v>
      </c>
    </row>
    <row r="54" spans="1:2" x14ac:dyDescent="0.25">
      <c r="A54" t="s">
        <v>55</v>
      </c>
      <c r="B54" t="s">
        <v>155</v>
      </c>
    </row>
    <row r="55" spans="1:2" x14ac:dyDescent="0.25">
      <c r="A55" t="s">
        <v>56</v>
      </c>
      <c r="B55" t="s">
        <v>156</v>
      </c>
    </row>
    <row r="56" spans="1:2" x14ac:dyDescent="0.25">
      <c r="A56" t="s">
        <v>57</v>
      </c>
      <c r="B56" t="s">
        <v>157</v>
      </c>
    </row>
    <row r="57" spans="1:2" x14ac:dyDescent="0.25">
      <c r="A57" t="s">
        <v>58</v>
      </c>
      <c r="B57" t="s">
        <v>158</v>
      </c>
    </row>
    <row r="58" spans="1:2" x14ac:dyDescent="0.25">
      <c r="A58" t="s">
        <v>59</v>
      </c>
      <c r="B58" t="s">
        <v>159</v>
      </c>
    </row>
    <row r="59" spans="1:2" x14ac:dyDescent="0.25">
      <c r="A59" t="s">
        <v>60</v>
      </c>
      <c r="B59" t="s">
        <v>160</v>
      </c>
    </row>
    <row r="60" spans="1:2" x14ac:dyDescent="0.25">
      <c r="A60" t="s">
        <v>61</v>
      </c>
      <c r="B60" t="s">
        <v>161</v>
      </c>
    </row>
    <row r="61" spans="1:2" x14ac:dyDescent="0.25">
      <c r="A61" t="s">
        <v>62</v>
      </c>
      <c r="B61" t="s">
        <v>162</v>
      </c>
    </row>
    <row r="62" spans="1:2" x14ac:dyDescent="0.25">
      <c r="A62" t="s">
        <v>63</v>
      </c>
      <c r="B62" t="s">
        <v>163</v>
      </c>
    </row>
    <row r="63" spans="1:2" x14ac:dyDescent="0.25">
      <c r="A63" t="s">
        <v>64</v>
      </c>
      <c r="B63" t="s">
        <v>164</v>
      </c>
    </row>
    <row r="64" spans="1:2" x14ac:dyDescent="0.25">
      <c r="A64" t="s">
        <v>65</v>
      </c>
      <c r="B64" t="s">
        <v>165</v>
      </c>
    </row>
    <row r="65" spans="1:2" x14ac:dyDescent="0.25">
      <c r="A65" t="s">
        <v>66</v>
      </c>
      <c r="B65" t="s">
        <v>166</v>
      </c>
    </row>
    <row r="66" spans="1:2" x14ac:dyDescent="0.25">
      <c r="A66" t="s">
        <v>67</v>
      </c>
      <c r="B66" t="s">
        <v>167</v>
      </c>
    </row>
    <row r="67" spans="1:2" x14ac:dyDescent="0.25">
      <c r="A67" t="s">
        <v>68</v>
      </c>
      <c r="B67" t="s">
        <v>168</v>
      </c>
    </row>
    <row r="68" spans="1:2" x14ac:dyDescent="0.25">
      <c r="A68" t="s">
        <v>69</v>
      </c>
      <c r="B68" t="s">
        <v>169</v>
      </c>
    </row>
    <row r="69" spans="1:2" x14ac:dyDescent="0.25">
      <c r="A69" t="s">
        <v>70</v>
      </c>
      <c r="B69" t="s">
        <v>170</v>
      </c>
    </row>
    <row r="70" spans="1:2" x14ac:dyDescent="0.25">
      <c r="A70" t="s">
        <v>71</v>
      </c>
      <c r="B70" t="s">
        <v>171</v>
      </c>
    </row>
    <row r="71" spans="1:2" x14ac:dyDescent="0.25">
      <c r="A71" t="s">
        <v>72</v>
      </c>
      <c r="B71" t="s">
        <v>172</v>
      </c>
    </row>
    <row r="72" spans="1:2" x14ac:dyDescent="0.25">
      <c r="A72" t="s">
        <v>73</v>
      </c>
      <c r="B72" t="s">
        <v>173</v>
      </c>
    </row>
    <row r="73" spans="1:2" x14ac:dyDescent="0.25">
      <c r="A73" t="s">
        <v>74</v>
      </c>
      <c r="B73" t="s">
        <v>174</v>
      </c>
    </row>
    <row r="74" spans="1:2" x14ac:dyDescent="0.25">
      <c r="A74" t="s">
        <v>75</v>
      </c>
      <c r="B74" t="s">
        <v>175</v>
      </c>
    </row>
    <row r="75" spans="1:2" x14ac:dyDescent="0.25">
      <c r="A75" t="s">
        <v>76</v>
      </c>
      <c r="B75" t="s">
        <v>176</v>
      </c>
    </row>
    <row r="76" spans="1:2" x14ac:dyDescent="0.25">
      <c r="A76" t="s">
        <v>77</v>
      </c>
      <c r="B76" t="s">
        <v>177</v>
      </c>
    </row>
    <row r="77" spans="1:2" x14ac:dyDescent="0.25">
      <c r="A77" t="s">
        <v>78</v>
      </c>
      <c r="B77" t="s">
        <v>178</v>
      </c>
    </row>
    <row r="78" spans="1:2" x14ac:dyDescent="0.25">
      <c r="A78" t="s">
        <v>79</v>
      </c>
      <c r="B78" t="s">
        <v>179</v>
      </c>
    </row>
    <row r="79" spans="1:2" x14ac:dyDescent="0.25">
      <c r="A79" t="s">
        <v>80</v>
      </c>
      <c r="B79" t="s">
        <v>180</v>
      </c>
    </row>
    <row r="80" spans="1:2" x14ac:dyDescent="0.25">
      <c r="A80" t="s">
        <v>81</v>
      </c>
      <c r="B80" t="s">
        <v>181</v>
      </c>
    </row>
    <row r="81" spans="1:2" x14ac:dyDescent="0.25">
      <c r="A81" t="s">
        <v>82</v>
      </c>
      <c r="B81" t="s">
        <v>182</v>
      </c>
    </row>
    <row r="82" spans="1:2" x14ac:dyDescent="0.25">
      <c r="A82" t="s">
        <v>83</v>
      </c>
      <c r="B82" t="s">
        <v>183</v>
      </c>
    </row>
    <row r="83" spans="1:2" x14ac:dyDescent="0.25">
      <c r="A83" t="s">
        <v>84</v>
      </c>
      <c r="B83" t="s">
        <v>184</v>
      </c>
    </row>
    <row r="84" spans="1:2" x14ac:dyDescent="0.25">
      <c r="A84" t="s">
        <v>85</v>
      </c>
      <c r="B84" t="s">
        <v>185</v>
      </c>
    </row>
    <row r="85" spans="1:2" x14ac:dyDescent="0.25">
      <c r="A85" t="s">
        <v>86</v>
      </c>
      <c r="B85" t="s">
        <v>186</v>
      </c>
    </row>
    <row r="86" spans="1:2" x14ac:dyDescent="0.25">
      <c r="A86" t="s">
        <v>87</v>
      </c>
      <c r="B86" t="s">
        <v>187</v>
      </c>
    </row>
    <row r="87" spans="1:2" x14ac:dyDescent="0.25">
      <c r="A87" t="s">
        <v>88</v>
      </c>
      <c r="B87" t="s">
        <v>188</v>
      </c>
    </row>
    <row r="88" spans="1:2" x14ac:dyDescent="0.25">
      <c r="A88" t="s">
        <v>89</v>
      </c>
      <c r="B88" t="s">
        <v>189</v>
      </c>
    </row>
    <row r="89" spans="1:2" x14ac:dyDescent="0.25">
      <c r="A89" t="s">
        <v>90</v>
      </c>
      <c r="B89" t="s">
        <v>190</v>
      </c>
    </row>
    <row r="90" spans="1:2" x14ac:dyDescent="0.25">
      <c r="A90" t="s">
        <v>91</v>
      </c>
      <c r="B90" t="s">
        <v>191</v>
      </c>
    </row>
    <row r="91" spans="1:2" x14ac:dyDescent="0.25">
      <c r="A91" t="s">
        <v>92</v>
      </c>
      <c r="B91" t="s">
        <v>192</v>
      </c>
    </row>
    <row r="92" spans="1:2" x14ac:dyDescent="0.25">
      <c r="A92" t="s">
        <v>93</v>
      </c>
      <c r="B92" t="s">
        <v>193</v>
      </c>
    </row>
    <row r="93" spans="1:2" x14ac:dyDescent="0.25">
      <c r="A93" t="s">
        <v>94</v>
      </c>
      <c r="B93" t="s">
        <v>194</v>
      </c>
    </row>
    <row r="94" spans="1:2" x14ac:dyDescent="0.25">
      <c r="A94" t="s">
        <v>95</v>
      </c>
      <c r="B94" t="s">
        <v>195</v>
      </c>
    </row>
    <row r="95" spans="1:2" x14ac:dyDescent="0.25">
      <c r="A95" t="s">
        <v>96</v>
      </c>
      <c r="B95" t="s">
        <v>196</v>
      </c>
    </row>
    <row r="96" spans="1:2" x14ac:dyDescent="0.25">
      <c r="A96" t="s">
        <v>97</v>
      </c>
      <c r="B96" t="s">
        <v>197</v>
      </c>
    </row>
    <row r="97" spans="1:2" x14ac:dyDescent="0.25">
      <c r="A97" t="s">
        <v>98</v>
      </c>
      <c r="B97" t="s">
        <v>198</v>
      </c>
    </row>
    <row r="98" spans="1:2" x14ac:dyDescent="0.25">
      <c r="A98" t="s">
        <v>99</v>
      </c>
      <c r="B98" t="s">
        <v>199</v>
      </c>
    </row>
    <row r="99" spans="1:2" x14ac:dyDescent="0.25">
      <c r="A99" t="s">
        <v>100</v>
      </c>
      <c r="B99" t="s">
        <v>200</v>
      </c>
    </row>
    <row r="100" spans="1:2" x14ac:dyDescent="0.25">
      <c r="A100" t="s">
        <v>101</v>
      </c>
      <c r="B100" t="s">
        <v>201</v>
      </c>
    </row>
    <row r="101" spans="1:2" x14ac:dyDescent="0.25">
      <c r="A101" t="s">
        <v>102</v>
      </c>
      <c r="B101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A01F-A1E7-474F-87A8-D3C028F95900}">
  <dimension ref="A1:N433"/>
  <sheetViews>
    <sheetView tabSelected="1" workbookViewId="0">
      <selection activeCell="N3" sqref="N3"/>
    </sheetView>
  </sheetViews>
  <sheetFormatPr defaultRowHeight="15" x14ac:dyDescent="0.25"/>
  <cols>
    <col min="1" max="1" width="13.7109375" style="7" customWidth="1"/>
    <col min="2" max="2" width="21.28515625" style="7" customWidth="1"/>
    <col min="3" max="3" width="18.85546875" customWidth="1"/>
    <col min="4" max="4" width="25.85546875" style="7" customWidth="1"/>
    <col min="5" max="5" width="18" style="8" bestFit="1" customWidth="1"/>
    <col min="6" max="6" width="9.140625" style="23"/>
    <col min="7" max="7" width="13.7109375" customWidth="1"/>
    <col min="8" max="8" width="12" customWidth="1"/>
    <col min="9" max="9" width="11.7109375" style="7" customWidth="1"/>
    <col min="10" max="10" width="16.42578125" style="23" customWidth="1"/>
    <col min="11" max="11" width="11.5703125" style="23" bestFit="1" customWidth="1"/>
    <col min="12" max="12" width="10.28515625" style="8" customWidth="1"/>
    <col min="13" max="13" width="9.140625" style="23"/>
    <col min="14" max="14" width="9.140625" style="7"/>
  </cols>
  <sheetData>
    <row r="1" spans="1:14" s="16" customFormat="1" ht="15.75" x14ac:dyDescent="0.25">
      <c r="A1" s="10" t="s">
        <v>873</v>
      </c>
      <c r="B1" s="10" t="s">
        <v>874</v>
      </c>
      <c r="C1" s="9" t="s">
        <v>1197</v>
      </c>
      <c r="D1" s="10" t="s">
        <v>875</v>
      </c>
      <c r="E1" s="11" t="s">
        <v>876</v>
      </c>
      <c r="F1" s="21" t="s">
        <v>872</v>
      </c>
      <c r="G1" s="16" t="s">
        <v>1196</v>
      </c>
      <c r="H1" s="16" t="s">
        <v>888</v>
      </c>
      <c r="I1" s="16" t="s">
        <v>903</v>
      </c>
      <c r="J1" s="18" t="s">
        <v>904</v>
      </c>
      <c r="K1" s="21" t="s">
        <v>905</v>
      </c>
      <c r="L1" s="17" t="s">
        <v>917</v>
      </c>
      <c r="M1" s="21" t="s">
        <v>1198</v>
      </c>
      <c r="N1" s="16" t="s">
        <v>1199</v>
      </c>
    </row>
    <row r="2" spans="1:14" x14ac:dyDescent="0.25">
      <c r="A2" s="7">
        <v>3804</v>
      </c>
      <c r="B2" s="7" t="s">
        <v>849</v>
      </c>
      <c r="C2" s="7">
        <v>1122669986</v>
      </c>
      <c r="D2" s="7" t="s">
        <v>882</v>
      </c>
      <c r="E2" s="8">
        <v>39821</v>
      </c>
      <c r="F2" s="22">
        <v>6.2</v>
      </c>
      <c r="G2" t="str">
        <f>LEFT(B2, SEARCH(" ", B2) - 1)</f>
        <v>Sullivan</v>
      </c>
      <c r="H2" t="str">
        <f>RIGHT(B2, LEN(B2) - SEARCH(" ", B2))</f>
        <v>Kissy</v>
      </c>
      <c r="I2" s="7">
        <f ca="1">DATEDIF(E2, TODAY(), "Y")</f>
        <v>16</v>
      </c>
      <c r="J2" s="23">
        <f ca="1">IF(I2&gt;5, F2*5%, 0)</f>
        <v>0.31000000000000005</v>
      </c>
      <c r="K2" s="22">
        <f ca="1">J2+F2</f>
        <v>6.51</v>
      </c>
      <c r="L2" s="8" t="str">
        <f>VLOOKUP(D2,Summary!$A$2:$B$11,2,FALSE)</f>
        <v>ACC</v>
      </c>
      <c r="M2" s="23">
        <f>AVERAGEIF($D:$D, D2, $F:$F)</f>
        <v>14.178260869565218</v>
      </c>
      <c r="N2" s="7" t="str">
        <f>IF(AND(OR(D2="Information Technology", D2="Sales"), F2&gt;M2), "YES", "NO")</f>
        <v>NO</v>
      </c>
    </row>
    <row r="3" spans="1:14" x14ac:dyDescent="0.25">
      <c r="A3" s="7">
        <v>3534</v>
      </c>
      <c r="B3" s="7" t="s">
        <v>605</v>
      </c>
      <c r="C3" s="7">
        <v>1175496355</v>
      </c>
      <c r="D3" s="7" t="s">
        <v>882</v>
      </c>
      <c r="E3" s="8">
        <v>40729</v>
      </c>
      <c r="F3" s="23">
        <v>10.4</v>
      </c>
      <c r="G3" t="str">
        <f>LEFT(B3, SEARCH(" ", B3) - 1)</f>
        <v>Adinolfi</v>
      </c>
      <c r="H3" t="str">
        <f>RIGHT(B3, LEN(B3) - SEARCH(" ", B3))</f>
        <v>Wilson</v>
      </c>
      <c r="I3" s="7">
        <f ca="1">DATEDIF(E3, TODAY(), "Y")</f>
        <v>14</v>
      </c>
      <c r="J3" s="23">
        <f ca="1">IF(I3&gt;5, F3*5%, 0)</f>
        <v>0.52</v>
      </c>
      <c r="K3" s="22">
        <f ca="1">J3+F3</f>
        <v>10.92</v>
      </c>
      <c r="L3" s="8" t="str">
        <f>VLOOKUP(D3,Summary!$A$2:$B$11,2,FALSE)</f>
        <v>ACC</v>
      </c>
      <c r="M3" s="23">
        <f t="shared" ref="M3:M66" si="0">AVERAGEIF($D:$D, D3, $F:$F)</f>
        <v>14.178260869565218</v>
      </c>
      <c r="N3" s="7" t="str">
        <f>IF(AND(OR(D3="Information Technology", D3="Sales"), F3&gt;M3), "YES", "NO")</f>
        <v>NO</v>
      </c>
    </row>
    <row r="4" spans="1:14" x14ac:dyDescent="0.25">
      <c r="A4" s="7">
        <v>3610</v>
      </c>
      <c r="B4" s="7" t="s">
        <v>675</v>
      </c>
      <c r="C4" s="7">
        <v>1148975563</v>
      </c>
      <c r="D4" s="7" t="s">
        <v>882</v>
      </c>
      <c r="E4" s="8">
        <v>40553</v>
      </c>
      <c r="F4" s="23">
        <v>19</v>
      </c>
      <c r="G4" t="str">
        <f>LEFT(B4, SEARCH(" ", B4) - 1)</f>
        <v>Driver</v>
      </c>
      <c r="H4" t="str">
        <f>RIGHT(B4, LEN(B4) - SEARCH(" ", B4))</f>
        <v>Elle</v>
      </c>
      <c r="I4" s="7">
        <f ca="1">DATEDIF(E4, TODAY(), "Y")</f>
        <v>14</v>
      </c>
      <c r="J4" s="23">
        <f ca="1">IF(I4&gt;5, F4*5%, 0)</f>
        <v>0.95000000000000007</v>
      </c>
      <c r="K4" s="22">
        <f ca="1">J4+F4</f>
        <v>19.95</v>
      </c>
      <c r="L4" s="8" t="str">
        <f>VLOOKUP(D4,Summary!$A$2:$B$11,2,FALSE)</f>
        <v>ACC</v>
      </c>
      <c r="M4" s="23">
        <f t="shared" si="0"/>
        <v>14.178260869565218</v>
      </c>
      <c r="N4" s="7" t="str">
        <f>IF(AND(OR(D4="Information Technology", D4="Sales"), F4&gt;M4), "YES", "NO")</f>
        <v>NO</v>
      </c>
    </row>
    <row r="5" spans="1:14" x14ac:dyDescent="0.25">
      <c r="A5" s="7">
        <v>3652</v>
      </c>
      <c r="B5" s="7" t="s">
        <v>715</v>
      </c>
      <c r="C5" s="7">
        <v>8547963542</v>
      </c>
      <c r="D5" s="7" t="s">
        <v>882</v>
      </c>
      <c r="E5" s="8">
        <v>40595</v>
      </c>
      <c r="F5" s="23">
        <v>18.5</v>
      </c>
      <c r="G5" t="str">
        <f>LEFT(B5, SEARCH(" ", B5) - 1)</f>
        <v>Gross</v>
      </c>
      <c r="H5" t="str">
        <f>RIGHT(B5, LEN(B5) - SEARCH(" ", B5))</f>
        <v>Paula</v>
      </c>
      <c r="I5" s="7">
        <f ca="1">DATEDIF(E5, TODAY(), "Y")</f>
        <v>14</v>
      </c>
      <c r="J5" s="23">
        <f ca="1">IF(I5&gt;5, F5*5%, 0)</f>
        <v>0.92500000000000004</v>
      </c>
      <c r="K5" s="22">
        <f ca="1">J5+F5</f>
        <v>19.425000000000001</v>
      </c>
      <c r="L5" s="8" t="str">
        <f>VLOOKUP(D5,Summary!$A$2:$B$11,2,FALSE)</f>
        <v>ACC</v>
      </c>
      <c r="M5" s="23">
        <f t="shared" si="0"/>
        <v>14.178260869565218</v>
      </c>
      <c r="N5" s="7" t="str">
        <f>IF(AND(OR(D5="Information Technology", D5="Sales"), F5&gt;M5), "YES", "NO")</f>
        <v>NO</v>
      </c>
    </row>
    <row r="6" spans="1:14" x14ac:dyDescent="0.25">
      <c r="A6" s="7">
        <v>3687</v>
      </c>
      <c r="B6" s="7" t="s">
        <v>746</v>
      </c>
      <c r="C6" s="7">
        <v>8974563214</v>
      </c>
      <c r="D6" s="7" t="s">
        <v>882</v>
      </c>
      <c r="E6" s="8">
        <v>40553</v>
      </c>
      <c r="F6" s="23">
        <v>10.1</v>
      </c>
      <c r="G6" t="str">
        <f>LEFT(B6, SEARCH(" ", B6) - 1)</f>
        <v>Kretschmer</v>
      </c>
      <c r="H6" t="str">
        <f>RIGHT(B6, LEN(B6) - SEARCH(" ", B6))</f>
        <v>John</v>
      </c>
      <c r="I6" s="7">
        <f ca="1">DATEDIF(E6, TODAY(), "Y")</f>
        <v>14</v>
      </c>
      <c r="J6" s="23">
        <f ca="1">IF(I6&gt;5, F6*5%, 0)</f>
        <v>0.505</v>
      </c>
      <c r="K6" s="22">
        <f ca="1">J6+F6</f>
        <v>10.605</v>
      </c>
      <c r="L6" s="8" t="str">
        <f>VLOOKUP(D6,Summary!$A$2:$B$11,2,FALSE)</f>
        <v>ACC</v>
      </c>
      <c r="M6" s="23">
        <f t="shared" si="0"/>
        <v>14.178260869565218</v>
      </c>
      <c r="N6" s="7" t="str">
        <f>IF(AND(OR(D6="Information Technology", D6="Sales"), F6&gt;M6), "YES", "NO")</f>
        <v>NO</v>
      </c>
    </row>
    <row r="7" spans="1:14" x14ac:dyDescent="0.25">
      <c r="A7" s="7">
        <v>3582</v>
      </c>
      <c r="B7" s="7" t="s">
        <v>650</v>
      </c>
      <c r="C7" s="7">
        <v>8745693254</v>
      </c>
      <c r="D7" s="7" t="s">
        <v>882</v>
      </c>
      <c r="E7" s="8">
        <v>41157</v>
      </c>
      <c r="F7" s="23">
        <v>23.5</v>
      </c>
      <c r="G7" t="str">
        <f>LEFT(B7, SEARCH(" ", B7) - 1)</f>
        <v>Clayton</v>
      </c>
      <c r="H7" t="str">
        <f>RIGHT(B7, LEN(B7) - SEARCH(" ", B7))</f>
        <v>Rick</v>
      </c>
      <c r="I7" s="7">
        <f ca="1">DATEDIF(E7, TODAY(), "Y")</f>
        <v>13</v>
      </c>
      <c r="J7" s="23">
        <f ca="1">IF(I7&gt;5, F7*5%, 0)</f>
        <v>1.175</v>
      </c>
      <c r="K7" s="22">
        <f ca="1">J7+F7</f>
        <v>24.675000000000001</v>
      </c>
      <c r="L7" s="8" t="str">
        <f>VLOOKUP(D7,Summary!$A$2:$B$11,2,FALSE)</f>
        <v>ACC</v>
      </c>
      <c r="M7" s="23">
        <f t="shared" si="0"/>
        <v>14.178260869565218</v>
      </c>
      <c r="N7" s="7" t="str">
        <f>IF(AND(OR(D7="Information Technology", D7="Sales"), F7&gt;M7), "YES", "NO")</f>
        <v>NO</v>
      </c>
    </row>
    <row r="8" spans="1:14" x14ac:dyDescent="0.25">
      <c r="A8" s="7">
        <v>3685</v>
      </c>
      <c r="B8" s="7" t="s">
        <v>744</v>
      </c>
      <c r="C8" s="7">
        <v>7896541236</v>
      </c>
      <c r="D8" s="7" t="s">
        <v>882</v>
      </c>
      <c r="E8" s="8">
        <v>40812</v>
      </c>
      <c r="F8" s="23">
        <v>27.9</v>
      </c>
      <c r="G8" t="str">
        <f>LEFT(B8, SEARCH(" ", B8) - 1)</f>
        <v>Kirill</v>
      </c>
      <c r="H8" t="str">
        <f>RIGHT(B8, LEN(B8) - SEARCH(" ", B8))</f>
        <v>Alexandra</v>
      </c>
      <c r="I8" s="7">
        <f ca="1">DATEDIF(E8, TODAY(), "Y")</f>
        <v>13</v>
      </c>
      <c r="J8" s="23">
        <f ca="1">IF(I8&gt;5, F8*5%, 0)</f>
        <v>1.395</v>
      </c>
      <c r="K8" s="22">
        <f ca="1">J8+F8</f>
        <v>29.294999999999998</v>
      </c>
      <c r="L8" s="8" t="str">
        <f>VLOOKUP(D8,Summary!$A$2:$B$11,2,FALSE)</f>
        <v>ACC</v>
      </c>
      <c r="M8" s="23">
        <f t="shared" si="0"/>
        <v>14.178260869565218</v>
      </c>
      <c r="N8" s="7" t="str">
        <f>IF(AND(OR(D8="Information Technology", D8="Sales"), F8&gt;M8), "YES", "NO")</f>
        <v>NO</v>
      </c>
    </row>
    <row r="9" spans="1:14" x14ac:dyDescent="0.25">
      <c r="A9" s="7">
        <v>3762</v>
      </c>
      <c r="B9" s="7" t="s">
        <v>817</v>
      </c>
      <c r="C9" s="7">
        <v>8546975421</v>
      </c>
      <c r="D9" s="7" t="s">
        <v>882</v>
      </c>
      <c r="E9" s="8">
        <v>40812</v>
      </c>
      <c r="F9" s="23">
        <v>34.4</v>
      </c>
      <c r="G9" t="str">
        <f>LEFT(B9, SEARCH(" ", B9) - 1)</f>
        <v>Rarrick</v>
      </c>
      <c r="H9" t="str">
        <f>RIGHT(B9, LEN(B9) - SEARCH(" ", B9))</f>
        <v>Quinn</v>
      </c>
      <c r="I9" s="7">
        <f ca="1">DATEDIF(E9, TODAY(), "Y")</f>
        <v>13</v>
      </c>
      <c r="J9" s="23">
        <f ca="1">IF(I9&gt;5, F9*5%, 0)</f>
        <v>1.72</v>
      </c>
      <c r="K9" s="22">
        <f ca="1">J9+F9</f>
        <v>36.119999999999997</v>
      </c>
      <c r="L9" s="8" t="str">
        <f>VLOOKUP(D9,Summary!$A$2:$B$11,2,FALSE)</f>
        <v>ACC</v>
      </c>
      <c r="M9" s="23">
        <f t="shared" si="0"/>
        <v>14.178260869565218</v>
      </c>
      <c r="N9" s="7" t="str">
        <f>IF(AND(OR(D9="Information Technology", D9="Sales"), F9&gt;M9), "YES", "NO")</f>
        <v>NO</v>
      </c>
    </row>
    <row r="10" spans="1:14" x14ac:dyDescent="0.25">
      <c r="A10" s="7">
        <v>3735</v>
      </c>
      <c r="B10" s="7" t="s">
        <v>793</v>
      </c>
      <c r="C10" s="7">
        <v>8745963254</v>
      </c>
      <c r="D10" s="7" t="s">
        <v>882</v>
      </c>
      <c r="E10" s="8">
        <v>41463</v>
      </c>
      <c r="F10" s="23">
        <v>7.8</v>
      </c>
      <c r="G10" t="str">
        <f>LEFT(B10, SEARCH(" ", B10) - 1)</f>
        <v>Nguyen</v>
      </c>
      <c r="H10" t="str">
        <f>RIGHT(B10, LEN(B10) - SEARCH(" ", B10))</f>
        <v>Dheepa</v>
      </c>
      <c r="I10" s="7">
        <f ca="1">DATEDIF(E10, TODAY(), "Y")</f>
        <v>12</v>
      </c>
      <c r="J10" s="23">
        <f ca="1">IF(I10&gt;5, F10*5%, 0)</f>
        <v>0.39</v>
      </c>
      <c r="K10" s="22">
        <f ca="1">J10+F10</f>
        <v>8.19</v>
      </c>
      <c r="L10" s="8" t="str">
        <f>VLOOKUP(D10,Summary!$A$2:$B$11,2,FALSE)</f>
        <v>ACC</v>
      </c>
      <c r="M10" s="23">
        <f t="shared" si="0"/>
        <v>14.178260869565218</v>
      </c>
      <c r="N10" s="7" t="str">
        <f>IF(AND(OR(D10="Information Technology", D10="Sales"), F10&gt;M10), "YES", "NO")</f>
        <v>NO</v>
      </c>
    </row>
    <row r="11" spans="1:14" x14ac:dyDescent="0.25">
      <c r="A11" s="7">
        <v>3609</v>
      </c>
      <c r="B11" s="7" t="s">
        <v>674</v>
      </c>
      <c r="C11" s="7">
        <v>8974563214</v>
      </c>
      <c r="D11" s="7" t="s">
        <v>882</v>
      </c>
      <c r="E11" s="8">
        <v>41644</v>
      </c>
      <c r="F11" s="23">
        <v>10.5</v>
      </c>
      <c r="G11" t="str">
        <f>LEFT(B11, SEARCH(" ", B11) - 1)</f>
        <v>Dougall</v>
      </c>
      <c r="H11" t="str">
        <f>RIGHT(B11, LEN(B11) - SEARCH(" ", B11))</f>
        <v>Eric</v>
      </c>
      <c r="I11" s="7">
        <f ca="1">DATEDIF(E11, TODAY(), "Y")</f>
        <v>11</v>
      </c>
      <c r="J11" s="23">
        <f ca="1">IF(I11&gt;5, F11*5%, 0)</f>
        <v>0.52500000000000002</v>
      </c>
      <c r="K11" s="22">
        <f ca="1">J11+F11</f>
        <v>11.025</v>
      </c>
      <c r="L11" s="8" t="str">
        <f>VLOOKUP(D11,Summary!$A$2:$B$11,2,FALSE)</f>
        <v>ACC</v>
      </c>
      <c r="M11" s="23">
        <f t="shared" si="0"/>
        <v>14.178260869565218</v>
      </c>
      <c r="N11" s="7" t="str">
        <f>IF(AND(OR(D11="Information Technology", D11="Sales"), F11&gt;M11), "YES", "NO")</f>
        <v>NO</v>
      </c>
    </row>
    <row r="12" spans="1:14" x14ac:dyDescent="0.25">
      <c r="A12" s="7">
        <v>3686</v>
      </c>
      <c r="B12" s="7" t="s">
        <v>745</v>
      </c>
      <c r="C12" s="7">
        <v>89657412365</v>
      </c>
      <c r="D12" s="7" t="s">
        <v>882</v>
      </c>
      <c r="E12" s="8">
        <v>41687</v>
      </c>
      <c r="F12" s="23">
        <v>11</v>
      </c>
      <c r="G12" t="str">
        <f>LEFT(B12, SEARCH(" ", B12) - 1)</f>
        <v>Knapp</v>
      </c>
      <c r="H12" t="str">
        <f>RIGHT(B12, LEN(B12) - SEARCH(" ", B12))</f>
        <v>Bradley</v>
      </c>
      <c r="I12" s="7">
        <f ca="1">DATEDIF(E12, TODAY(), "Y")</f>
        <v>11</v>
      </c>
      <c r="J12" s="23">
        <f ca="1">IF(I12&gt;5, F12*5%, 0)</f>
        <v>0.55000000000000004</v>
      </c>
      <c r="K12" s="22">
        <f ca="1">J12+F12</f>
        <v>11.55</v>
      </c>
      <c r="L12" s="8" t="str">
        <f>VLOOKUP(D12,Summary!$A$2:$B$11,2,FALSE)</f>
        <v>ACC</v>
      </c>
      <c r="M12" s="23">
        <f t="shared" si="0"/>
        <v>14.178260869565218</v>
      </c>
      <c r="N12" s="7" t="str">
        <f>IF(AND(OR(D12="Information Technology", D12="Sales"), F12&gt;M12), "YES", "NO")</f>
        <v>NO</v>
      </c>
    </row>
    <row r="13" spans="1:14" x14ac:dyDescent="0.25">
      <c r="A13" s="7">
        <v>3763</v>
      </c>
      <c r="B13" s="7" t="s">
        <v>818</v>
      </c>
      <c r="C13" s="7">
        <v>8965321478</v>
      </c>
      <c r="D13" s="7" t="s">
        <v>882</v>
      </c>
      <c r="E13" s="8">
        <v>41771</v>
      </c>
      <c r="F13" s="23">
        <v>13.2</v>
      </c>
      <c r="G13" t="str">
        <f>LEFT(B13, SEARCH(" ", B13) - 1)</f>
        <v>Ren</v>
      </c>
      <c r="H13" t="str">
        <f>RIGHT(B13, LEN(B13) - SEARCH(" ", B13))</f>
        <v>Kylo</v>
      </c>
      <c r="I13" s="7">
        <f ca="1">DATEDIF(E13, TODAY(), "Y")</f>
        <v>11</v>
      </c>
      <c r="J13" s="23">
        <f ca="1">IF(I13&gt;5, F13*5%, 0)</f>
        <v>0.66</v>
      </c>
      <c r="K13" s="22">
        <f ca="1">J13+F13</f>
        <v>13.86</v>
      </c>
      <c r="L13" s="8" t="str">
        <f>VLOOKUP(D13,Summary!$A$2:$B$11,2,FALSE)</f>
        <v>ACC</v>
      </c>
      <c r="M13" s="23">
        <f t="shared" si="0"/>
        <v>14.178260869565218</v>
      </c>
      <c r="N13" s="7" t="str">
        <f>IF(AND(OR(D13="Information Technology", D13="Sales"), F13&gt;M13), "YES", "NO")</f>
        <v>NO</v>
      </c>
    </row>
    <row r="14" spans="1:14" x14ac:dyDescent="0.25">
      <c r="A14" s="7">
        <v>3608</v>
      </c>
      <c r="B14" s="7" t="s">
        <v>673</v>
      </c>
      <c r="C14" s="7">
        <v>9874563214</v>
      </c>
      <c r="D14" s="7" t="s">
        <v>882</v>
      </c>
      <c r="E14" s="8">
        <v>42009</v>
      </c>
      <c r="F14" s="23">
        <v>12</v>
      </c>
      <c r="G14" t="str">
        <f>LEFT(B14, SEARCH(" ", B14) - 1)</f>
        <v>Dolan</v>
      </c>
      <c r="H14" t="str">
        <f>RIGHT(B14, LEN(B14) - SEARCH(" ", B14))</f>
        <v>Linda</v>
      </c>
      <c r="I14" s="7">
        <f ca="1">DATEDIF(E14, TODAY(), "Y")</f>
        <v>10</v>
      </c>
      <c r="J14" s="23">
        <f ca="1">IF(I14&gt;5, F14*5%, 0)</f>
        <v>0.60000000000000009</v>
      </c>
      <c r="K14" s="22">
        <f ca="1">J14+F14</f>
        <v>12.6</v>
      </c>
      <c r="L14" s="8" t="str">
        <f>VLOOKUP(D14,Summary!$A$2:$B$11,2,FALSE)</f>
        <v>ACC</v>
      </c>
      <c r="M14" s="23">
        <f t="shared" si="0"/>
        <v>14.178260869565218</v>
      </c>
      <c r="N14" s="7" t="str">
        <f>IF(AND(OR(D14="Information Technology", D14="Sales"), F14&gt;M14), "YES", "NO")</f>
        <v>NO</v>
      </c>
    </row>
    <row r="15" spans="1:14" x14ac:dyDescent="0.25">
      <c r="A15" s="7">
        <v>3651</v>
      </c>
      <c r="B15" s="7" t="s">
        <v>714</v>
      </c>
      <c r="C15" s="7">
        <v>9875632146</v>
      </c>
      <c r="D15" s="7" t="s">
        <v>882</v>
      </c>
      <c r="E15" s="8">
        <v>42157</v>
      </c>
      <c r="F15" s="23">
        <v>18</v>
      </c>
      <c r="G15" t="str">
        <f>LEFT(B15, SEARCH(" ", B15) - 1)</f>
        <v>Gray</v>
      </c>
      <c r="H15" t="str">
        <f>RIGHT(B15, LEN(B15) - SEARCH(" ", B15))</f>
        <v>Elijiah</v>
      </c>
      <c r="I15" s="7">
        <f ca="1">DATEDIF(E15, TODAY(), "Y")</f>
        <v>10</v>
      </c>
      <c r="J15" s="23">
        <f ca="1">IF(I15&gt;5, F15*5%, 0)</f>
        <v>0.9</v>
      </c>
      <c r="K15" s="22">
        <f ca="1">J15+F15</f>
        <v>18.899999999999999</v>
      </c>
      <c r="L15" s="8" t="str">
        <f>VLOOKUP(D15,Summary!$A$2:$B$11,2,FALSE)</f>
        <v>ACC</v>
      </c>
      <c r="M15" s="23">
        <f t="shared" si="0"/>
        <v>14.178260869565218</v>
      </c>
      <c r="N15" s="7" t="str">
        <f>IF(AND(OR(D15="Information Technology", D15="Sales"), F15&gt;M15), "YES", "NO")</f>
        <v>NO</v>
      </c>
    </row>
    <row r="16" spans="1:14" x14ac:dyDescent="0.25">
      <c r="A16" s="7">
        <v>3805</v>
      </c>
      <c r="B16" s="7" t="s">
        <v>850</v>
      </c>
      <c r="C16" s="7">
        <v>9852147639</v>
      </c>
      <c r="D16" s="7" t="s">
        <v>882</v>
      </c>
      <c r="E16" s="8">
        <v>42009</v>
      </c>
      <c r="F16" s="23">
        <v>12</v>
      </c>
      <c r="G16" t="str">
        <f>LEFT(B16, SEARCH(" ", B16) - 1)</f>
        <v>Sullivan</v>
      </c>
      <c r="H16" t="str">
        <f>RIGHT(B16, LEN(B16) - SEARCH(" ", B16))</f>
        <v>Timothy</v>
      </c>
      <c r="I16" s="7">
        <f ca="1">DATEDIF(E16, TODAY(), "Y")</f>
        <v>10</v>
      </c>
      <c r="J16" s="23">
        <f ca="1">IF(I16&gt;5, F16*5%, 0)</f>
        <v>0.60000000000000009</v>
      </c>
      <c r="K16" s="22">
        <f ca="1">J16+F16</f>
        <v>12.6</v>
      </c>
      <c r="L16" s="8" t="str">
        <f>VLOOKUP(D16,Summary!$A$2:$B$11,2,FALSE)</f>
        <v>ACC</v>
      </c>
      <c r="M16" s="23">
        <f t="shared" si="0"/>
        <v>14.178260869565218</v>
      </c>
      <c r="N16" s="7" t="str">
        <f>IF(AND(OR(D16="Information Technology", D16="Sales"), F16&gt;M16), "YES", "NO")</f>
        <v>NO</v>
      </c>
    </row>
    <row r="17" spans="1:14" x14ac:dyDescent="0.25">
      <c r="A17" s="7">
        <v>3811</v>
      </c>
      <c r="B17" s="7" t="s">
        <v>856</v>
      </c>
      <c r="C17" s="7">
        <v>9638527419</v>
      </c>
      <c r="D17" s="7" t="s">
        <v>882</v>
      </c>
      <c r="E17" s="8">
        <v>41911</v>
      </c>
      <c r="F17" s="23">
        <v>14</v>
      </c>
      <c r="G17" t="str">
        <f>LEFT(B17, SEARCH(" ", B17) - 1)</f>
        <v>Terry</v>
      </c>
      <c r="H17" t="str">
        <f>RIGHT(B17, LEN(B17) - SEARCH(" ", B17))</f>
        <v>Sharlene</v>
      </c>
      <c r="I17" s="7">
        <f ca="1">DATEDIF(E17, TODAY(), "Y")</f>
        <v>10</v>
      </c>
      <c r="J17" s="23">
        <f ca="1">IF(I17&gt;5, F17*5%, 0)</f>
        <v>0.70000000000000007</v>
      </c>
      <c r="K17" s="22">
        <f ca="1">J17+F17</f>
        <v>14.7</v>
      </c>
      <c r="L17" s="8" t="str">
        <f>VLOOKUP(D17,Summary!$A$2:$B$11,2,FALSE)</f>
        <v>ACC</v>
      </c>
      <c r="M17" s="23">
        <f t="shared" si="0"/>
        <v>14.178260869565218</v>
      </c>
      <c r="N17" s="7" t="str">
        <f>IF(AND(OR(D17="Information Technology", D17="Sales"), F17&gt;M17), "YES", "NO")</f>
        <v>NO</v>
      </c>
    </row>
    <row r="18" spans="1:14" x14ac:dyDescent="0.25">
      <c r="A18" s="7">
        <v>3455</v>
      </c>
      <c r="B18" s="7" t="s">
        <v>526</v>
      </c>
      <c r="C18" s="7">
        <v>986543215</v>
      </c>
      <c r="D18" s="7" t="s">
        <v>882</v>
      </c>
      <c r="E18" s="8">
        <v>42439</v>
      </c>
      <c r="F18" s="23">
        <v>10.3</v>
      </c>
      <c r="G18" t="str">
        <f>LEFT(B18, SEARCH(" ", B18) - 1)</f>
        <v>Jessica</v>
      </c>
      <c r="H18" t="str">
        <f>RIGHT(B18, LEN(B18) - SEARCH(" ", B18))</f>
        <v>Woods</v>
      </c>
      <c r="I18" s="7">
        <f ca="1">DATEDIF(E18, TODAY(), "Y")</f>
        <v>9</v>
      </c>
      <c r="J18" s="23">
        <f ca="1">IF(I18&gt;5, F18*5%, 0)</f>
        <v>0.51500000000000001</v>
      </c>
      <c r="K18" s="22">
        <f ca="1">J18+F18</f>
        <v>10.815000000000001</v>
      </c>
      <c r="L18" s="8" t="str">
        <f>VLOOKUP(D18,Summary!$A$2:$B$11,2,FALSE)</f>
        <v>ACC</v>
      </c>
      <c r="M18" s="23">
        <f t="shared" si="0"/>
        <v>14.178260869565218</v>
      </c>
      <c r="N18" s="7" t="str">
        <f>IF(AND(OR(D18="Information Technology", D18="Sales"), F18&gt;M18), "YES", "NO")</f>
        <v>NO</v>
      </c>
    </row>
    <row r="19" spans="1:14" x14ac:dyDescent="0.25">
      <c r="A19" s="7">
        <v>3456</v>
      </c>
      <c r="B19" s="7" t="s">
        <v>527</v>
      </c>
      <c r="C19" s="7">
        <v>9857412369</v>
      </c>
      <c r="D19" s="7" t="s">
        <v>882</v>
      </c>
      <c r="E19" s="8">
        <v>42374</v>
      </c>
      <c r="F19" s="23">
        <v>13.2</v>
      </c>
      <c r="G19" t="str">
        <f>LEFT(B19, SEARCH(" ", B19) - 1)</f>
        <v>Ella</v>
      </c>
      <c r="H19" t="str">
        <f>RIGHT(B19, LEN(B19) - SEARCH(" ", B19))</f>
        <v>Wallace</v>
      </c>
      <c r="I19" s="7">
        <f ca="1">DATEDIF(E19, TODAY(), "Y")</f>
        <v>9</v>
      </c>
      <c r="J19" s="23">
        <f ca="1">IF(I19&gt;5, F19*5%, 0)</f>
        <v>0.66</v>
      </c>
      <c r="K19" s="22">
        <f ca="1">J19+F19</f>
        <v>13.86</v>
      </c>
      <c r="L19" s="8" t="str">
        <f>VLOOKUP(D19,Summary!$A$2:$B$11,2,FALSE)</f>
        <v>ACC</v>
      </c>
      <c r="M19" s="23">
        <f t="shared" si="0"/>
        <v>14.178260869565218</v>
      </c>
      <c r="N19" s="7" t="str">
        <f>IF(AND(OR(D19="Information Technology", D19="Sales"), F19&gt;M19), "YES", "NO")</f>
        <v>NO</v>
      </c>
    </row>
    <row r="20" spans="1:14" x14ac:dyDescent="0.25">
      <c r="A20" s="7">
        <v>3506</v>
      </c>
      <c r="B20" s="7" t="s">
        <v>577</v>
      </c>
      <c r="C20" s="7">
        <v>9685741236</v>
      </c>
      <c r="D20" s="7" t="s">
        <v>882</v>
      </c>
      <c r="E20" s="8">
        <v>42423</v>
      </c>
      <c r="F20" s="23">
        <v>9.5</v>
      </c>
      <c r="G20" t="str">
        <f>LEFT(B20, SEARCH(" ", B20) - 1)</f>
        <v>Willow</v>
      </c>
      <c r="H20" t="str">
        <f>RIGHT(B20, LEN(B20) - SEARCH(" ", B20))</f>
        <v>Reyes</v>
      </c>
      <c r="I20" s="7">
        <f ca="1">DATEDIF(E20, TODAY(), "Y")</f>
        <v>9</v>
      </c>
      <c r="J20" s="23">
        <f ca="1">IF(I20&gt;5, F20*5%, 0)</f>
        <v>0.47500000000000003</v>
      </c>
      <c r="K20" s="22">
        <f ca="1">J20+F20</f>
        <v>9.9749999999999996</v>
      </c>
      <c r="L20" s="8" t="str">
        <f>VLOOKUP(D20,Summary!$A$2:$B$11,2,FALSE)</f>
        <v>ACC</v>
      </c>
      <c r="M20" s="23">
        <f t="shared" si="0"/>
        <v>14.178260869565218</v>
      </c>
      <c r="N20" s="7" t="str">
        <f>IF(AND(OR(D20="Information Technology", D20="Sales"), F20&gt;M20), "YES", "NO")</f>
        <v>NO</v>
      </c>
    </row>
    <row r="21" spans="1:14" x14ac:dyDescent="0.25">
      <c r="A21" s="7">
        <v>3532</v>
      </c>
      <c r="B21" s="7" t="s">
        <v>603</v>
      </c>
      <c r="C21" s="7">
        <v>89745632153</v>
      </c>
      <c r="D21" s="7" t="s">
        <v>882</v>
      </c>
      <c r="E21" s="8">
        <v>42470</v>
      </c>
      <c r="F21" s="23">
        <v>7.6</v>
      </c>
      <c r="G21" t="str">
        <f>LEFT(B21, SEARCH(" ", B21) - 1)</f>
        <v>Liam</v>
      </c>
      <c r="H21" t="str">
        <f>RIGHT(B21, LEN(B21) - SEARCH(" ", B21))</f>
        <v>Henderson</v>
      </c>
      <c r="I21" s="7">
        <f ca="1">DATEDIF(E21, TODAY(), "Y")</f>
        <v>9</v>
      </c>
      <c r="J21" s="23">
        <f ca="1">IF(I21&gt;5, F21*5%, 0)</f>
        <v>0.38</v>
      </c>
      <c r="K21" s="22">
        <f ca="1">J21+F21</f>
        <v>7.9799999999999995</v>
      </c>
      <c r="L21" s="8" t="str">
        <f>VLOOKUP(D21,Summary!$A$2:$B$11,2,FALSE)</f>
        <v>ACC</v>
      </c>
      <c r="M21" s="23">
        <f t="shared" si="0"/>
        <v>14.178260869565218</v>
      </c>
      <c r="N21" s="7" t="str">
        <f>IF(AND(OR(D21="Information Technology", D21="Sales"), F21&gt;M21), "YES", "NO")</f>
        <v>NO</v>
      </c>
    </row>
    <row r="22" spans="1:14" x14ac:dyDescent="0.25">
      <c r="A22" s="7">
        <v>3533</v>
      </c>
      <c r="B22" s="7" t="s">
        <v>604</v>
      </c>
      <c r="C22" s="7">
        <v>8527419638</v>
      </c>
      <c r="D22" s="7" t="s">
        <v>882</v>
      </c>
      <c r="E22" s="8">
        <v>42569</v>
      </c>
      <c r="F22" s="23">
        <v>12</v>
      </c>
      <c r="G22" t="str">
        <f>LEFT(B22, SEARCH(" ", B22) - 1)</f>
        <v>Jaxon</v>
      </c>
      <c r="H22" t="str">
        <f>RIGHT(B22, LEN(B22) - SEARCH(" ", B22))</f>
        <v>Ross</v>
      </c>
      <c r="I22" s="7">
        <f ca="1">DATEDIF(E22, TODAY(), "Y")</f>
        <v>9</v>
      </c>
      <c r="J22" s="23">
        <f ca="1">IF(I22&gt;5, F22*5%, 0)</f>
        <v>0.60000000000000009</v>
      </c>
      <c r="K22" s="22">
        <f ca="1">J22+F22</f>
        <v>12.6</v>
      </c>
      <c r="L22" s="8" t="str">
        <f>VLOOKUP(D22,Summary!$A$2:$B$11,2,FALSE)</f>
        <v>ACC</v>
      </c>
      <c r="M22" s="23">
        <f t="shared" si="0"/>
        <v>14.178260869565218</v>
      </c>
      <c r="N22" s="7" t="str">
        <f>IF(AND(OR(D22="Information Technology", D22="Sales"), F22&gt;M22), "YES", "NO")</f>
        <v>NO</v>
      </c>
    </row>
    <row r="23" spans="1:14" x14ac:dyDescent="0.25">
      <c r="A23" s="7">
        <v>3457</v>
      </c>
      <c r="B23" s="7" t="s">
        <v>528</v>
      </c>
      <c r="C23" s="7">
        <v>8569742136</v>
      </c>
      <c r="D23" s="7" t="s">
        <v>882</v>
      </c>
      <c r="E23" s="8">
        <v>42644</v>
      </c>
      <c r="F23" s="23">
        <v>11</v>
      </c>
      <c r="G23" t="str">
        <f>LEFT(B23, SEARCH(" ", B23) - 1)</f>
        <v>Ava</v>
      </c>
      <c r="H23" t="str">
        <f>RIGHT(B23, LEN(B23) - SEARCH(" ", B23))</f>
        <v>Sullivan</v>
      </c>
      <c r="I23" s="7">
        <f ca="1">DATEDIF(E23, TODAY(), "Y")</f>
        <v>8</v>
      </c>
      <c r="J23" s="23">
        <f ca="1">IF(I23&gt;5, F23*5%, 0)</f>
        <v>0.55000000000000004</v>
      </c>
      <c r="K23" s="22">
        <f ca="1">J23+F23</f>
        <v>11.55</v>
      </c>
      <c r="L23" s="8" t="str">
        <f>VLOOKUP(D23,Summary!$A$2:$B$11,2,FALSE)</f>
        <v>ACC</v>
      </c>
      <c r="M23" s="23">
        <f t="shared" si="0"/>
        <v>14.178260869565218</v>
      </c>
      <c r="N23" s="7" t="str">
        <f>IF(AND(OR(D23="Information Technology", D23="Sales"), F23&gt;M23), "YES", "NO")</f>
        <v>NO</v>
      </c>
    </row>
    <row r="24" spans="1:14" x14ac:dyDescent="0.25">
      <c r="A24" s="7">
        <v>3761</v>
      </c>
      <c r="B24" s="7" t="s">
        <v>816</v>
      </c>
      <c r="C24" s="7">
        <v>8524679812</v>
      </c>
      <c r="D24" s="7" t="s">
        <v>882</v>
      </c>
      <c r="E24" s="8">
        <v>42645</v>
      </c>
      <c r="F24" s="23">
        <v>14</v>
      </c>
      <c r="G24" t="str">
        <f>LEFT(B24, SEARCH(" ", B24) - 1)</f>
        <v>Rachael</v>
      </c>
      <c r="H24" t="str">
        <f>RIGHT(B24, LEN(B24) - SEARCH(" ", B24))</f>
        <v>Maggie</v>
      </c>
      <c r="I24" s="7">
        <f ca="1">DATEDIF(E24, TODAY(), "Y")</f>
        <v>8</v>
      </c>
      <c r="J24" s="23">
        <f ca="1">IF(I24&gt;5, F24*5%, 0)</f>
        <v>0.70000000000000007</v>
      </c>
      <c r="K24" s="22">
        <f ca="1">J24+F24</f>
        <v>14.7</v>
      </c>
      <c r="L24" s="8" t="str">
        <f>VLOOKUP(D24,Summary!$A$2:$B$11,2,FALSE)</f>
        <v>ACC</v>
      </c>
      <c r="M24" s="23">
        <f t="shared" si="0"/>
        <v>14.178260869565218</v>
      </c>
      <c r="N24" s="7" t="str">
        <f>IF(AND(OR(D24="Information Technology", D24="Sales"), F24&gt;M24), "YES", "NO")</f>
        <v>NO</v>
      </c>
    </row>
    <row r="25" spans="1:14" x14ac:dyDescent="0.25">
      <c r="A25" s="7">
        <v>3537</v>
      </c>
      <c r="B25" s="7" t="s">
        <v>892</v>
      </c>
      <c r="C25" s="7">
        <v>8745698214</v>
      </c>
      <c r="D25" s="7" t="s">
        <v>877</v>
      </c>
      <c r="E25" s="8">
        <v>39454</v>
      </c>
      <c r="F25" s="23">
        <v>18</v>
      </c>
      <c r="G25" t="str">
        <f>LEFT(B25, SEARCH(" ", B25) - 1)</f>
        <v>Alagbe</v>
      </c>
      <c r="H25" t="str">
        <f>RIGHT(B25, LEN(B25) - SEARCH(" ", B25))</f>
        <v>Trina</v>
      </c>
      <c r="I25" s="7">
        <f ca="1">DATEDIF(E25, TODAY(), "Y")</f>
        <v>17</v>
      </c>
      <c r="J25" s="23">
        <f ca="1">IF(I25&gt;5, F25*5%, 0)</f>
        <v>0.9</v>
      </c>
      <c r="K25" s="22">
        <f ca="1">J25+F25</f>
        <v>18.899999999999999</v>
      </c>
      <c r="L25" s="8" t="str">
        <f>VLOOKUP(D25,Summary!$A$2:$B$11,2,FALSE)</f>
        <v>HR</v>
      </c>
      <c r="M25" s="23">
        <f t="shared" si="0"/>
        <v>13.831999999999999</v>
      </c>
      <c r="N25" s="7" t="str">
        <f>IF(AND(OR(D25="Information Technology", D25="Sales"), F25&gt;M25), "YES", "NO")</f>
        <v>NO</v>
      </c>
    </row>
    <row r="26" spans="1:14" x14ac:dyDescent="0.25">
      <c r="A26" s="7">
        <v>3612</v>
      </c>
      <c r="B26" s="7" t="s">
        <v>677</v>
      </c>
      <c r="C26" s="7">
        <v>8965741256</v>
      </c>
      <c r="D26" s="7" t="s">
        <v>877</v>
      </c>
      <c r="E26" s="8">
        <v>40294</v>
      </c>
      <c r="F26" s="23">
        <v>14.3</v>
      </c>
      <c r="G26" t="str">
        <f>LEFT(B26, SEARCH(" ", B26) - 1)</f>
        <v>Dunne</v>
      </c>
      <c r="H26" t="str">
        <f>RIGHT(B26, LEN(B26) - SEARCH(" ", B26))</f>
        <v>Amy</v>
      </c>
      <c r="I26" s="7">
        <f ca="1">DATEDIF(E26, TODAY(), "Y")</f>
        <v>15</v>
      </c>
      <c r="J26" s="23">
        <f ca="1">IF(I26&gt;5, F26*5%, 0)</f>
        <v>0.71500000000000008</v>
      </c>
      <c r="K26" s="22">
        <f ca="1">J26+F26</f>
        <v>15.015000000000001</v>
      </c>
      <c r="L26" s="8" t="str">
        <f>VLOOKUP(D26,Summary!$A$2:$B$11,2,FALSE)</f>
        <v>HR</v>
      </c>
      <c r="M26" s="23">
        <f t="shared" si="0"/>
        <v>13.831999999999999</v>
      </c>
      <c r="N26" s="7" t="str">
        <f>IF(AND(OR(D26="Information Technology", D26="Sales"), F26&gt;M26), "YES", "NO")</f>
        <v>NO</v>
      </c>
    </row>
    <row r="27" spans="1:14" x14ac:dyDescent="0.25">
      <c r="A27" s="7">
        <v>3536</v>
      </c>
      <c r="B27" s="7" t="s">
        <v>606</v>
      </c>
      <c r="C27" s="7">
        <v>789563214</v>
      </c>
      <c r="D27" s="7" t="s">
        <v>877</v>
      </c>
      <c r="E27" s="8">
        <v>40729</v>
      </c>
      <c r="F27" s="23">
        <v>12.5</v>
      </c>
      <c r="G27" t="str">
        <f>LEFT(B27, SEARCH(" ", B27) - 1)</f>
        <v>Akinkuolie</v>
      </c>
      <c r="H27" t="str">
        <f>RIGHT(B27, LEN(B27) - SEARCH(" ", B27))</f>
        <v>Sarah</v>
      </c>
      <c r="I27" s="7">
        <f ca="1">DATEDIF(E27, TODAY(), "Y")</f>
        <v>14</v>
      </c>
      <c r="J27" s="23">
        <f ca="1">IF(I27&gt;5, F27*5%, 0)</f>
        <v>0.625</v>
      </c>
      <c r="K27" s="22">
        <f ca="1">J27+F27</f>
        <v>13.125</v>
      </c>
      <c r="L27" s="8" t="str">
        <f>VLOOKUP(D27,Summary!$A$2:$B$11,2,FALSE)</f>
        <v>HR</v>
      </c>
      <c r="M27" s="23">
        <f t="shared" si="0"/>
        <v>13.831999999999999</v>
      </c>
      <c r="N27" s="7" t="str">
        <f>IF(AND(OR(D27="Information Technology", D27="Sales"), F27&gt;M27), "YES", "NO")</f>
        <v>NO</v>
      </c>
    </row>
    <row r="28" spans="1:14" x14ac:dyDescent="0.25">
      <c r="A28" s="7">
        <v>3538</v>
      </c>
      <c r="B28" s="7" t="s">
        <v>607</v>
      </c>
      <c r="C28" s="7">
        <v>7452136985</v>
      </c>
      <c r="D28" s="7" t="s">
        <v>877</v>
      </c>
      <c r="E28" s="8">
        <v>40735</v>
      </c>
      <c r="F28" s="23">
        <v>12.7</v>
      </c>
      <c r="G28" t="str">
        <f>LEFT(B28, SEARCH(" ", B28) - 1)</f>
        <v>Anderson</v>
      </c>
      <c r="H28" t="str">
        <f>RIGHT(B28, LEN(B28) - SEARCH(" ", B28))</f>
        <v>Carol</v>
      </c>
      <c r="I28" s="7">
        <f ca="1">DATEDIF(E28, TODAY(), "Y")</f>
        <v>14</v>
      </c>
      <c r="J28" s="23">
        <f ca="1">IF(I28&gt;5, F28*5%, 0)</f>
        <v>0.63500000000000001</v>
      </c>
      <c r="K28" s="22">
        <f ca="1">J28+F28</f>
        <v>13.334999999999999</v>
      </c>
      <c r="L28" s="8" t="str">
        <f>VLOOKUP(D28,Summary!$A$2:$B$11,2,FALSE)</f>
        <v>HR</v>
      </c>
      <c r="M28" s="23">
        <f t="shared" si="0"/>
        <v>13.831999999999999</v>
      </c>
      <c r="N28" s="7" t="str">
        <f>IF(AND(OR(D28="Information Technology", D28="Sales"), F28&gt;M28), "YES", "NO")</f>
        <v>NO</v>
      </c>
    </row>
    <row r="29" spans="1:14" x14ac:dyDescent="0.25">
      <c r="A29" s="7">
        <v>3613</v>
      </c>
      <c r="B29" s="7" t="s">
        <v>678</v>
      </c>
      <c r="C29" s="7">
        <v>7458963215</v>
      </c>
      <c r="D29" s="7" t="s">
        <v>877</v>
      </c>
      <c r="E29" s="8">
        <v>40637</v>
      </c>
      <c r="F29" s="23">
        <v>7.6</v>
      </c>
      <c r="G29" t="str">
        <f>LEFT(B29, SEARCH(" ", B29) - 1)</f>
        <v>Eaton</v>
      </c>
      <c r="H29" t="str">
        <f>RIGHT(B29, LEN(B29) - SEARCH(" ", B29))</f>
        <v>Marianne</v>
      </c>
      <c r="I29" s="7">
        <f ca="1">DATEDIF(E29, TODAY(), "Y")</f>
        <v>14</v>
      </c>
      <c r="J29" s="23">
        <f ca="1">IF(I29&gt;5, F29*5%, 0)</f>
        <v>0.38</v>
      </c>
      <c r="K29" s="22">
        <f ca="1">J29+F29</f>
        <v>7.9799999999999995</v>
      </c>
      <c r="L29" s="8" t="str">
        <f>VLOOKUP(D29,Summary!$A$2:$B$11,2,FALSE)</f>
        <v>HR</v>
      </c>
      <c r="M29" s="23">
        <f t="shared" si="0"/>
        <v>13.831999999999999</v>
      </c>
      <c r="N29" s="7" t="str">
        <f>IF(AND(OR(D29="Information Technology", D29="Sales"), F29&gt;M29), "YES", "NO")</f>
        <v>NO</v>
      </c>
    </row>
    <row r="30" spans="1:14" x14ac:dyDescent="0.25">
      <c r="A30" s="7">
        <v>3688</v>
      </c>
      <c r="B30" s="7" t="s">
        <v>747</v>
      </c>
      <c r="C30" s="7">
        <v>7456932541</v>
      </c>
      <c r="D30" s="7" t="s">
        <v>877</v>
      </c>
      <c r="E30" s="8">
        <v>40609</v>
      </c>
      <c r="F30" s="23">
        <v>9.4</v>
      </c>
      <c r="G30" t="str">
        <f>LEFT(B30, SEARCH(" ", B30) - 1)</f>
        <v>Kreuger</v>
      </c>
      <c r="H30" t="str">
        <f>RIGHT(B30, LEN(B30) - SEARCH(" ", B30))</f>
        <v>Freddy</v>
      </c>
      <c r="I30" s="7">
        <f ca="1">DATEDIF(E30, TODAY(), "Y")</f>
        <v>14</v>
      </c>
      <c r="J30" s="23">
        <f ca="1">IF(I30&gt;5, F30*5%, 0)</f>
        <v>0.47000000000000003</v>
      </c>
      <c r="K30" s="22">
        <f ca="1">J30+F30</f>
        <v>9.870000000000001</v>
      </c>
      <c r="L30" s="8" t="str">
        <f>VLOOKUP(D30,Summary!$A$2:$B$11,2,FALSE)</f>
        <v>HR</v>
      </c>
      <c r="M30" s="23">
        <f t="shared" si="0"/>
        <v>13.831999999999999</v>
      </c>
      <c r="N30" s="7" t="str">
        <f>IF(AND(OR(D30="Information Technology", D30="Sales"), F30&gt;M30), "YES", "NO")</f>
        <v>NO</v>
      </c>
    </row>
    <row r="31" spans="1:14" x14ac:dyDescent="0.25">
      <c r="A31" s="7">
        <v>3690</v>
      </c>
      <c r="B31" s="7" t="s">
        <v>749</v>
      </c>
      <c r="C31" s="7">
        <v>785496521</v>
      </c>
      <c r="D31" s="7" t="s">
        <v>877</v>
      </c>
      <c r="E31" s="8">
        <v>40553</v>
      </c>
      <c r="F31" s="23">
        <v>9</v>
      </c>
      <c r="G31" t="str">
        <f>LEFT(B31, SEARCH(" ", B31) - 1)</f>
        <v>Landa</v>
      </c>
      <c r="H31" t="str">
        <f>RIGHT(B31, LEN(B31) - SEARCH(" ", B31))</f>
        <v>Hans</v>
      </c>
      <c r="I31" s="7">
        <f ca="1">DATEDIF(E31, TODAY(), "Y")</f>
        <v>14</v>
      </c>
      <c r="J31" s="23">
        <f ca="1">IF(I31&gt;5, F31*5%, 0)</f>
        <v>0.45</v>
      </c>
      <c r="K31" s="22">
        <f ca="1">J31+F31</f>
        <v>9.4499999999999993</v>
      </c>
      <c r="L31" s="8" t="str">
        <f>VLOOKUP(D31,Summary!$A$2:$B$11,2,FALSE)</f>
        <v>HR</v>
      </c>
      <c r="M31" s="23">
        <f t="shared" si="0"/>
        <v>13.831999999999999</v>
      </c>
      <c r="N31" s="7" t="str">
        <f>IF(AND(OR(D31="Information Technology", D31="Sales"), F31&gt;M31), "YES", "NO")</f>
        <v>NO</v>
      </c>
    </row>
    <row r="32" spans="1:14" x14ac:dyDescent="0.25">
      <c r="A32" s="7">
        <v>3764</v>
      </c>
      <c r="B32" s="7" t="s">
        <v>819</v>
      </c>
      <c r="C32" s="7">
        <v>8987456313</v>
      </c>
      <c r="D32" s="7" t="s">
        <v>877</v>
      </c>
      <c r="E32" s="8">
        <v>40679</v>
      </c>
      <c r="F32" s="23">
        <v>8.6</v>
      </c>
      <c r="G32" t="str">
        <f>LEFT(B32, SEARCH(" ", B32) - 1)</f>
        <v>Rhoads</v>
      </c>
      <c r="H32" t="str">
        <f>RIGHT(B32, LEN(B32) - SEARCH(" ", B32))</f>
        <v>Thomas</v>
      </c>
      <c r="I32" s="7">
        <f ca="1">DATEDIF(E32, TODAY(), "Y")</f>
        <v>14</v>
      </c>
      <c r="J32" s="23">
        <f ca="1">IF(I32&gt;5, F32*5%, 0)</f>
        <v>0.43</v>
      </c>
      <c r="K32" s="22">
        <f ca="1">J32+F32</f>
        <v>9.0299999999999994</v>
      </c>
      <c r="L32" s="8" t="str">
        <f>VLOOKUP(D32,Summary!$A$2:$B$11,2,FALSE)</f>
        <v>HR</v>
      </c>
      <c r="M32" s="23">
        <f t="shared" si="0"/>
        <v>13.831999999999999</v>
      </c>
      <c r="N32" s="7" t="str">
        <f>IF(AND(OR(D32="Information Technology", D32="Sales"), F32&gt;M32), "YES", "NO")</f>
        <v>NO</v>
      </c>
    </row>
    <row r="33" spans="1:14" x14ac:dyDescent="0.25">
      <c r="A33" s="7">
        <v>3767</v>
      </c>
      <c r="B33" s="7" t="s">
        <v>822</v>
      </c>
      <c r="C33" s="7">
        <v>7895469874</v>
      </c>
      <c r="D33" s="7" t="s">
        <v>877</v>
      </c>
      <c r="E33" s="8">
        <v>40729</v>
      </c>
      <c r="F33" s="23">
        <v>11</v>
      </c>
      <c r="G33" t="str">
        <f>LEFT(B33, SEARCH(" ", B33) - 1)</f>
        <v>Robertson</v>
      </c>
      <c r="H33" t="str">
        <f>RIGHT(B33, LEN(B33) - SEARCH(" ", B33))</f>
        <v>Peter</v>
      </c>
      <c r="I33" s="7">
        <f ca="1">DATEDIF(E33, TODAY(), "Y")</f>
        <v>14</v>
      </c>
      <c r="J33" s="23">
        <f ca="1">IF(I33&gt;5, F33*5%, 0)</f>
        <v>0.55000000000000004</v>
      </c>
      <c r="K33" s="22">
        <f ca="1">J33+F33</f>
        <v>11.55</v>
      </c>
      <c r="L33" s="8" t="str">
        <f>VLOOKUP(D33,Summary!$A$2:$B$11,2,FALSE)</f>
        <v>HR</v>
      </c>
      <c r="M33" s="23">
        <f t="shared" si="0"/>
        <v>13.831999999999999</v>
      </c>
      <c r="N33" s="7" t="str">
        <f>IF(AND(OR(D33="Information Technology", D33="Sales"), F33&gt;M33), "YES", "NO")</f>
        <v>NO</v>
      </c>
    </row>
    <row r="34" spans="1:14" x14ac:dyDescent="0.25">
      <c r="A34" s="7">
        <v>3654</v>
      </c>
      <c r="B34" s="7" t="s">
        <v>717</v>
      </c>
      <c r="C34" s="7">
        <v>785469325</v>
      </c>
      <c r="D34" s="7" t="s">
        <v>877</v>
      </c>
      <c r="E34" s="8">
        <v>40975</v>
      </c>
      <c r="F34" s="23">
        <v>14</v>
      </c>
      <c r="G34" t="str">
        <f>LEFT(B34, SEARCH(" ", B34) - 1)</f>
        <v>Guilianno</v>
      </c>
      <c r="H34" t="str">
        <f>RIGHT(B34, LEN(B34) - SEARCH(" ", B34))</f>
        <v>Mike</v>
      </c>
      <c r="I34" s="7">
        <f ca="1">DATEDIF(E34, TODAY(), "Y")</f>
        <v>13</v>
      </c>
      <c r="J34" s="23">
        <f ca="1">IF(I34&gt;5, F34*5%, 0)</f>
        <v>0.70000000000000007</v>
      </c>
      <c r="K34" s="22">
        <f ca="1">J34+F34</f>
        <v>14.7</v>
      </c>
      <c r="L34" s="8" t="str">
        <f>VLOOKUP(D34,Summary!$A$2:$B$11,2,FALSE)</f>
        <v>HR</v>
      </c>
      <c r="M34" s="23">
        <f t="shared" si="0"/>
        <v>13.831999999999999</v>
      </c>
      <c r="N34" s="7" t="str">
        <f>IF(AND(OR(D34="Information Technology", D34="Sales"), F34&gt;M34), "YES", "NO")</f>
        <v>NO</v>
      </c>
    </row>
    <row r="35" spans="1:14" x14ac:dyDescent="0.25">
      <c r="A35" s="7">
        <v>3655</v>
      </c>
      <c r="B35" s="7" t="s">
        <v>718</v>
      </c>
      <c r="C35" s="7">
        <v>8524789654</v>
      </c>
      <c r="D35" s="7" t="s">
        <v>877</v>
      </c>
      <c r="E35" s="8">
        <v>40875</v>
      </c>
      <c r="F35" s="23">
        <v>13.6</v>
      </c>
      <c r="G35" t="str">
        <f>LEFT(B35, SEARCH(" ", B35) - 1)</f>
        <v>Handschiegl</v>
      </c>
      <c r="H35" t="str">
        <f>RIGHT(B35, LEN(B35) - SEARCH(" ", B35))</f>
        <v>Joanne</v>
      </c>
      <c r="I35" s="7">
        <f ca="1">DATEDIF(E35, TODAY(), "Y")</f>
        <v>13</v>
      </c>
      <c r="J35" s="23">
        <f ca="1">IF(I35&gt;5, F35*5%, 0)</f>
        <v>0.68</v>
      </c>
      <c r="K35" s="22">
        <f ca="1">J35+F35</f>
        <v>14.28</v>
      </c>
      <c r="L35" s="8" t="str">
        <f>VLOOKUP(D35,Summary!$A$2:$B$11,2,FALSE)</f>
        <v>HR</v>
      </c>
      <c r="M35" s="23">
        <f t="shared" si="0"/>
        <v>13.831999999999999</v>
      </c>
      <c r="N35" s="7" t="str">
        <f>IF(AND(OR(D35="Information Technology", D35="Sales"), F35&gt;M35), "YES", "NO")</f>
        <v>NO</v>
      </c>
    </row>
    <row r="36" spans="1:14" x14ac:dyDescent="0.25">
      <c r="A36" s="7">
        <v>3765</v>
      </c>
      <c r="B36" s="7" t="s">
        <v>820</v>
      </c>
      <c r="C36" s="7">
        <v>8754693215</v>
      </c>
      <c r="D36" s="7" t="s">
        <v>877</v>
      </c>
      <c r="E36" s="8">
        <v>40875</v>
      </c>
      <c r="F36" s="23">
        <v>10.7</v>
      </c>
      <c r="G36" t="str">
        <f>LEFT(B36, SEARCH(" ", B36) - 1)</f>
        <v>Rivera</v>
      </c>
      <c r="H36" t="str">
        <f>RIGHT(B36, LEN(B36) - SEARCH(" ", B36))</f>
        <v>Haley</v>
      </c>
      <c r="I36" s="7">
        <f ca="1">DATEDIF(E36, TODAY(), "Y")</f>
        <v>13</v>
      </c>
      <c r="J36" s="23">
        <f ca="1">IF(I36&gt;5, F36*5%, 0)</f>
        <v>0.53500000000000003</v>
      </c>
      <c r="K36" s="22">
        <f ca="1">J36+F36</f>
        <v>11.234999999999999</v>
      </c>
      <c r="L36" s="8" t="str">
        <f>VLOOKUP(D36,Summary!$A$2:$B$11,2,FALSE)</f>
        <v>HR</v>
      </c>
      <c r="M36" s="23">
        <f t="shared" si="0"/>
        <v>13.831999999999999</v>
      </c>
      <c r="N36" s="7" t="str">
        <f>IF(AND(OR(D36="Information Technology", D36="Sales"), F36&gt;M36), "YES", "NO")</f>
        <v>NO</v>
      </c>
    </row>
    <row r="37" spans="1:14" x14ac:dyDescent="0.25">
      <c r="A37" s="7">
        <v>3766</v>
      </c>
      <c r="B37" s="7" t="s">
        <v>821</v>
      </c>
      <c r="C37" s="7">
        <v>9865324712</v>
      </c>
      <c r="D37" s="7" t="s">
        <v>877</v>
      </c>
      <c r="E37" s="8">
        <v>40812</v>
      </c>
      <c r="F37" s="23">
        <v>10</v>
      </c>
      <c r="G37" t="str">
        <f>LEFT(B37, SEARCH(" ", B37) - 1)</f>
        <v>Roberson</v>
      </c>
      <c r="H37" t="str">
        <f>RIGHT(B37, LEN(B37) - SEARCH(" ", B37))</f>
        <v>May</v>
      </c>
      <c r="I37" s="7">
        <f ca="1">DATEDIF(E37, TODAY(), "Y")</f>
        <v>13</v>
      </c>
      <c r="J37" s="23">
        <f ca="1">IF(I37&gt;5, F37*5%, 0)</f>
        <v>0.5</v>
      </c>
      <c r="K37" s="22">
        <f ca="1">J37+F37</f>
        <v>10.5</v>
      </c>
      <c r="L37" s="8" t="str">
        <f>VLOOKUP(D37,Summary!$A$2:$B$11,2,FALSE)</f>
        <v>HR</v>
      </c>
      <c r="M37" s="23">
        <f t="shared" si="0"/>
        <v>13.831999999999999</v>
      </c>
      <c r="N37" s="7" t="str">
        <f>IF(AND(OR(D37="Information Technology", D37="Sales"), F37&gt;M37), "YES", "NO")</f>
        <v>NO</v>
      </c>
    </row>
    <row r="38" spans="1:14" x14ac:dyDescent="0.25">
      <c r="A38" s="7">
        <v>3806</v>
      </c>
      <c r="B38" s="7" t="s">
        <v>851</v>
      </c>
      <c r="C38" s="7">
        <v>9852467892</v>
      </c>
      <c r="D38" s="7" t="s">
        <v>877</v>
      </c>
      <c r="E38" s="8">
        <v>41043</v>
      </c>
      <c r="F38" s="23">
        <v>11</v>
      </c>
      <c r="G38" t="str">
        <f>LEFT(B38, SEARCH(" ", B38) - 1)</f>
        <v>Sutwell</v>
      </c>
      <c r="H38" t="str">
        <f>RIGHT(B38, LEN(B38) - SEARCH(" ", B38))</f>
        <v>Barbara</v>
      </c>
      <c r="I38" s="7">
        <f ca="1">DATEDIF(E38, TODAY(), "Y")</f>
        <v>13</v>
      </c>
      <c r="J38" s="23">
        <f ca="1">IF(I38&gt;5, F38*5%, 0)</f>
        <v>0.55000000000000004</v>
      </c>
      <c r="K38" s="22">
        <f ca="1">J38+F38</f>
        <v>11.55</v>
      </c>
      <c r="L38" s="8" t="str">
        <f>VLOOKUP(D38,Summary!$A$2:$B$11,2,FALSE)</f>
        <v>HR</v>
      </c>
      <c r="M38" s="23">
        <f t="shared" si="0"/>
        <v>13.831999999999999</v>
      </c>
      <c r="N38" s="7" t="str">
        <f>IF(AND(OR(D38="Information Technology", D38="Sales"), F38&gt;M38), "YES", "NO")</f>
        <v>NO</v>
      </c>
    </row>
    <row r="39" spans="1:14" x14ac:dyDescent="0.25">
      <c r="A39" s="7">
        <v>3691</v>
      </c>
      <c r="B39" s="7" t="s">
        <v>750</v>
      </c>
      <c r="C39" s="7">
        <v>9745693254</v>
      </c>
      <c r="D39" s="7" t="s">
        <v>877</v>
      </c>
      <c r="E39" s="8">
        <v>41281</v>
      </c>
      <c r="F39" s="23">
        <v>12</v>
      </c>
      <c r="G39" t="str">
        <f>LEFT(B39, SEARCH(" ", B39) - 1)</f>
        <v>Langford</v>
      </c>
      <c r="H39" t="str">
        <f>RIGHT(B39, LEN(B39) - SEARCH(" ", B39))</f>
        <v>Lindsey</v>
      </c>
      <c r="I39" s="7">
        <f ca="1">DATEDIF(E39, TODAY(), "Y")</f>
        <v>12</v>
      </c>
      <c r="J39" s="23">
        <f ca="1">IF(I39&gt;5, F39*5%, 0)</f>
        <v>0.60000000000000009</v>
      </c>
      <c r="K39" s="22">
        <f ca="1">J39+F39</f>
        <v>12.6</v>
      </c>
      <c r="L39" s="8" t="str">
        <f>VLOOKUP(D39,Summary!$A$2:$B$11,2,FALSE)</f>
        <v>HR</v>
      </c>
      <c r="M39" s="23">
        <f t="shared" si="0"/>
        <v>13.831999999999999</v>
      </c>
      <c r="N39" s="7" t="str">
        <f>IF(AND(OR(D39="Information Technology", D39="Sales"), F39&gt;M39), "YES", "NO")</f>
        <v>NO</v>
      </c>
    </row>
    <row r="40" spans="1:14" x14ac:dyDescent="0.25">
      <c r="A40" s="7">
        <v>3611</v>
      </c>
      <c r="B40" s="7" t="s">
        <v>676</v>
      </c>
      <c r="C40" s="7">
        <v>8957456987</v>
      </c>
      <c r="D40" s="7" t="s">
        <v>877</v>
      </c>
      <c r="E40" s="8">
        <v>41900</v>
      </c>
      <c r="F40" s="23">
        <v>13</v>
      </c>
      <c r="G40" t="str">
        <f>LEFT(B40, SEARCH(" ", B40) - 1)</f>
        <v>Dunn</v>
      </c>
      <c r="H40" t="str">
        <f>RIGHT(B40, LEN(B40) - SEARCH(" ", B40))</f>
        <v>Amy</v>
      </c>
      <c r="I40" s="7">
        <f ca="1">DATEDIF(E40, TODAY(), "Y")</f>
        <v>11</v>
      </c>
      <c r="J40" s="23">
        <f ca="1">IF(I40&gt;5, F40*5%, 0)</f>
        <v>0.65</v>
      </c>
      <c r="K40" s="22">
        <f ca="1">J40+F40</f>
        <v>13.65</v>
      </c>
      <c r="L40" s="8" t="str">
        <f>VLOOKUP(D40,Summary!$A$2:$B$11,2,FALSE)</f>
        <v>HR</v>
      </c>
      <c r="M40" s="23">
        <f t="shared" si="0"/>
        <v>13.831999999999999</v>
      </c>
      <c r="N40" s="7" t="str">
        <f>IF(AND(OR(D40="Information Technology", D40="Sales"), F40&gt;M40), "YES", "NO")</f>
        <v>NO</v>
      </c>
    </row>
    <row r="41" spans="1:14" x14ac:dyDescent="0.25">
      <c r="A41" s="7">
        <v>3807</v>
      </c>
      <c r="B41" s="7" t="s">
        <v>852</v>
      </c>
      <c r="C41" s="7">
        <v>8976458988</v>
      </c>
      <c r="D41" s="7" t="s">
        <v>877</v>
      </c>
      <c r="E41" s="8">
        <v>41827</v>
      </c>
      <c r="F41" s="23">
        <v>14</v>
      </c>
      <c r="G41" t="str">
        <f>LEFT(B41, SEARCH(" ", B41) - 1)</f>
        <v>Szabo</v>
      </c>
      <c r="H41" t="str">
        <f>RIGHT(B41, LEN(B41) - SEARCH(" ", B41))</f>
        <v>Andrew</v>
      </c>
      <c r="I41" s="7">
        <f ca="1">DATEDIF(E41, TODAY(), "Y")</f>
        <v>11</v>
      </c>
      <c r="J41" s="23">
        <f ca="1">IF(I41&gt;5, F41*5%, 0)</f>
        <v>0.70000000000000007</v>
      </c>
      <c r="K41" s="22">
        <f ca="1">J41+F41</f>
        <v>14.7</v>
      </c>
      <c r="L41" s="8" t="str">
        <f>VLOOKUP(D41,Summary!$A$2:$B$11,2,FALSE)</f>
        <v>HR</v>
      </c>
      <c r="M41" s="23">
        <f t="shared" si="0"/>
        <v>13.831999999999999</v>
      </c>
      <c r="N41" s="7" t="str">
        <f>IF(AND(OR(D41="Information Technology", D41="Sales"), F41&gt;M41), "YES", "NO")</f>
        <v>NO</v>
      </c>
    </row>
    <row r="42" spans="1:14" x14ac:dyDescent="0.25">
      <c r="A42" s="7">
        <v>3614</v>
      </c>
      <c r="B42" s="7" t="s">
        <v>679</v>
      </c>
      <c r="C42" s="7">
        <v>8874596655</v>
      </c>
      <c r="D42" s="7" t="s">
        <v>877</v>
      </c>
      <c r="E42" s="8">
        <v>41953</v>
      </c>
      <c r="F42" s="23">
        <v>13.2</v>
      </c>
      <c r="G42" t="str">
        <f>LEFT(B42, SEARCH(" ", B42) - 1)</f>
        <v>Engdahl</v>
      </c>
      <c r="H42" t="str">
        <f>RIGHT(B42, LEN(B42) - SEARCH(" ", B42))</f>
        <v>Jean</v>
      </c>
      <c r="I42" s="7">
        <f ca="1">DATEDIF(E42, TODAY(), "Y")</f>
        <v>10</v>
      </c>
      <c r="J42" s="23">
        <f ca="1">IF(I42&gt;5, F42*5%, 0)</f>
        <v>0.66</v>
      </c>
      <c r="K42" s="22">
        <f ca="1">J42+F42</f>
        <v>13.86</v>
      </c>
      <c r="L42" s="8" t="str">
        <f>VLOOKUP(D42,Summary!$A$2:$B$11,2,FALSE)</f>
        <v>HR</v>
      </c>
      <c r="M42" s="23">
        <f t="shared" si="0"/>
        <v>13.831999999999999</v>
      </c>
      <c r="N42" s="7" t="str">
        <f>IF(AND(OR(D42="Information Technology", D42="Sales"), F42&gt;M42), "YES", "NO")</f>
        <v>NO</v>
      </c>
    </row>
    <row r="43" spans="1:14" x14ac:dyDescent="0.25">
      <c r="A43" s="7">
        <v>3689</v>
      </c>
      <c r="B43" s="7" t="s">
        <v>748</v>
      </c>
      <c r="C43" s="7">
        <v>8254698833</v>
      </c>
      <c r="D43" s="7" t="s">
        <v>877</v>
      </c>
      <c r="E43" s="8">
        <v>41953</v>
      </c>
      <c r="F43" s="23">
        <v>11.2</v>
      </c>
      <c r="G43" t="str">
        <f>LEFT(B43, SEARCH(" ", B43) - 1)</f>
        <v>Lajiri</v>
      </c>
      <c r="H43" t="str">
        <f>RIGHT(B43, LEN(B43) - SEARCH(" ", B43))</f>
        <v>Jyoti</v>
      </c>
      <c r="I43" s="7">
        <f ca="1">DATEDIF(E43, TODAY(), "Y")</f>
        <v>10</v>
      </c>
      <c r="J43" s="23">
        <f ca="1">IF(I43&gt;5, F43*5%, 0)</f>
        <v>0.55999999999999994</v>
      </c>
      <c r="K43" s="22">
        <f ca="1">J43+F43</f>
        <v>11.76</v>
      </c>
      <c r="L43" s="8" t="str">
        <f>VLOOKUP(D43,Summary!$A$2:$B$11,2,FALSE)</f>
        <v>HR</v>
      </c>
      <c r="M43" s="23">
        <f t="shared" si="0"/>
        <v>13.831999999999999</v>
      </c>
      <c r="N43" s="7" t="str">
        <f>IF(AND(OR(D43="Information Technology", D43="Sales"), F43&gt;M43), "YES", "NO")</f>
        <v>NO</v>
      </c>
    </row>
    <row r="44" spans="1:14" x14ac:dyDescent="0.25">
      <c r="A44" s="7">
        <v>3458</v>
      </c>
      <c r="B44" s="7" t="s">
        <v>529</v>
      </c>
      <c r="C44" s="7">
        <v>7456998563</v>
      </c>
      <c r="D44" s="7" t="s">
        <v>877</v>
      </c>
      <c r="E44" s="8">
        <v>42398</v>
      </c>
      <c r="F44" s="23">
        <v>11.8</v>
      </c>
      <c r="G44" t="str">
        <f>LEFT(B44, SEARCH(" ", B44) - 1)</f>
        <v>Mia</v>
      </c>
      <c r="H44" t="str">
        <f>RIGHT(B44, LEN(B44) - SEARCH(" ", B44))</f>
        <v>West</v>
      </c>
      <c r="I44" s="7">
        <f ca="1">DATEDIF(E44, TODAY(), "Y")</f>
        <v>9</v>
      </c>
      <c r="J44" s="23">
        <f ca="1">IF(I44&gt;5, F44*5%, 0)</f>
        <v>0.59000000000000008</v>
      </c>
      <c r="K44" s="22">
        <f ca="1">J44+F44</f>
        <v>12.39</v>
      </c>
      <c r="L44" s="8" t="str">
        <f>VLOOKUP(D44,Summary!$A$2:$B$11,2,FALSE)</f>
        <v>HR</v>
      </c>
      <c r="M44" s="23">
        <f t="shared" si="0"/>
        <v>13.831999999999999</v>
      </c>
      <c r="N44" s="7" t="str">
        <f>IF(AND(OR(D44="Information Technology", D44="Sales"), F44&gt;M44), "YES", "NO")</f>
        <v>NO</v>
      </c>
    </row>
    <row r="45" spans="1:14" x14ac:dyDescent="0.25">
      <c r="A45" s="7">
        <v>3460</v>
      </c>
      <c r="B45" s="7" t="s">
        <v>531</v>
      </c>
      <c r="C45" s="7">
        <v>8745698755</v>
      </c>
      <c r="D45" s="7" t="s">
        <v>877</v>
      </c>
      <c r="E45" s="8">
        <v>42399</v>
      </c>
      <c r="F45" s="23">
        <v>12</v>
      </c>
      <c r="G45" t="str">
        <f>LEFT(B45, SEARCH(" ", B45) - 1)</f>
        <v>Scarlett</v>
      </c>
      <c r="H45" t="str">
        <f>RIGHT(B45, LEN(B45) - SEARCH(" ", B45))</f>
        <v>Gibson</v>
      </c>
      <c r="I45" s="7">
        <f ca="1">DATEDIF(E45, TODAY(), "Y")</f>
        <v>9</v>
      </c>
      <c r="J45" s="23">
        <f ca="1">IF(I45&gt;5, F45*5%, 0)</f>
        <v>0.60000000000000009</v>
      </c>
      <c r="K45" s="22">
        <f ca="1">J45+F45</f>
        <v>12.6</v>
      </c>
      <c r="L45" s="8" t="str">
        <f>VLOOKUP(D45,Summary!$A$2:$B$11,2,FALSE)</f>
        <v>HR</v>
      </c>
      <c r="M45" s="23">
        <f t="shared" si="0"/>
        <v>13.831999999999999</v>
      </c>
      <c r="N45" s="7" t="str">
        <f>IF(AND(OR(D45="Information Technology", D45="Sales"), F45&gt;M45), "YES", "NO")</f>
        <v>NO</v>
      </c>
    </row>
    <row r="46" spans="1:14" x14ac:dyDescent="0.25">
      <c r="A46" s="7">
        <v>3461</v>
      </c>
      <c r="B46" s="7" t="s">
        <v>532</v>
      </c>
      <c r="C46" s="7">
        <v>8745698745</v>
      </c>
      <c r="D46" s="7" t="s">
        <v>877</v>
      </c>
      <c r="E46" s="8">
        <v>42433</v>
      </c>
      <c r="F46" s="23">
        <v>13.3</v>
      </c>
      <c r="G46" t="str">
        <f>LEFT(B46, SEARCH(" ", B46) - 1)</f>
        <v>Ruby</v>
      </c>
      <c r="H46" t="str">
        <f>RIGHT(B46, LEN(B46) - SEARCH(" ", B46))</f>
        <v>Mcdonald</v>
      </c>
      <c r="I46" s="7">
        <f ca="1">DATEDIF(E46, TODAY(), "Y")</f>
        <v>9</v>
      </c>
      <c r="J46" s="23">
        <f ca="1">IF(I46&gt;5, F46*5%, 0)</f>
        <v>0.66500000000000004</v>
      </c>
      <c r="K46" s="22">
        <f ca="1">J46+F46</f>
        <v>13.965</v>
      </c>
      <c r="L46" s="8" t="str">
        <f>VLOOKUP(D46,Summary!$A$2:$B$11,2,FALSE)</f>
        <v>HR</v>
      </c>
      <c r="M46" s="23">
        <f t="shared" si="0"/>
        <v>13.831999999999999</v>
      </c>
      <c r="N46" s="7" t="str">
        <f>IF(AND(OR(D46="Information Technology", D46="Sales"), F46&gt;M46), "YES", "NO")</f>
        <v>NO</v>
      </c>
    </row>
    <row r="47" spans="1:14" x14ac:dyDescent="0.25">
      <c r="A47" s="7">
        <v>3459</v>
      </c>
      <c r="B47" s="7" t="s">
        <v>530</v>
      </c>
      <c r="C47" s="7">
        <v>8965874236</v>
      </c>
      <c r="D47" s="7" t="s">
        <v>877</v>
      </c>
      <c r="E47" s="8">
        <v>42697</v>
      </c>
      <c r="F47" s="23">
        <v>15</v>
      </c>
      <c r="G47" t="str">
        <f>LEFT(B47, SEARCH(" ", B47) - 1)</f>
        <v>Evie</v>
      </c>
      <c r="H47" t="str">
        <f>RIGHT(B47, LEN(B47) - SEARCH(" ", B47))</f>
        <v>Harrison</v>
      </c>
      <c r="I47" s="7">
        <f ca="1">DATEDIF(E47, TODAY(), "Y")</f>
        <v>8</v>
      </c>
      <c r="J47" s="23">
        <f ca="1">IF(I47&gt;5, F47*5%, 0)</f>
        <v>0.75</v>
      </c>
      <c r="K47" s="22">
        <f ca="1">J47+F47</f>
        <v>15.75</v>
      </c>
      <c r="L47" s="8" t="str">
        <f>VLOOKUP(D47,Summary!$A$2:$B$11,2,FALSE)</f>
        <v>HR</v>
      </c>
      <c r="M47" s="23">
        <f t="shared" si="0"/>
        <v>13.831999999999999</v>
      </c>
      <c r="N47" s="7" t="str">
        <f>IF(AND(OR(D47="Information Technology", D47="Sales"), F47&gt;M47), "YES", "NO")</f>
        <v>NO</v>
      </c>
    </row>
    <row r="48" spans="1:14" x14ac:dyDescent="0.25">
      <c r="A48" s="7">
        <v>3653</v>
      </c>
      <c r="B48" s="7" t="s">
        <v>716</v>
      </c>
      <c r="C48" s="7">
        <v>9874569874</v>
      </c>
      <c r="D48" s="7" t="s">
        <v>877</v>
      </c>
      <c r="E48" s="8">
        <v>42845</v>
      </c>
      <c r="F48" s="23">
        <v>14.9</v>
      </c>
      <c r="G48" t="str">
        <f>LEFT(B48, SEARCH(" ", B48) - 1)</f>
        <v>Gruber</v>
      </c>
      <c r="H48" t="str">
        <f>RIGHT(B48, LEN(B48) - SEARCH(" ", B48))</f>
        <v>Hans</v>
      </c>
      <c r="I48" s="7">
        <f ca="1">DATEDIF(E48, TODAY(), "Y")</f>
        <v>8</v>
      </c>
      <c r="J48" s="23">
        <f ca="1">IF(I48&gt;5, F48*5%, 0)</f>
        <v>0.74500000000000011</v>
      </c>
      <c r="K48" s="22">
        <f ca="1">J48+F48</f>
        <v>15.645</v>
      </c>
      <c r="L48" s="8" t="str">
        <f>VLOOKUP(D48,Summary!$A$2:$B$11,2,FALSE)</f>
        <v>HR</v>
      </c>
      <c r="M48" s="23">
        <f t="shared" si="0"/>
        <v>13.831999999999999</v>
      </c>
      <c r="N48" s="7" t="str">
        <f>IF(AND(OR(D48="Information Technology", D48="Sales"), F48&gt;M48), "YES", "NO")</f>
        <v>NO</v>
      </c>
    </row>
    <row r="49" spans="1:14" x14ac:dyDescent="0.25">
      <c r="A49" s="7">
        <v>3808</v>
      </c>
      <c r="B49" s="7" t="s">
        <v>853</v>
      </c>
      <c r="C49" s="7">
        <v>9852365412</v>
      </c>
      <c r="D49" s="7" t="s">
        <v>877</v>
      </c>
      <c r="E49" s="8">
        <v>42845</v>
      </c>
      <c r="F49" s="23">
        <v>53</v>
      </c>
      <c r="G49" t="str">
        <f>LEFT(B49, SEARCH(" ", B49) - 1)</f>
        <v>Tannen</v>
      </c>
      <c r="H49" t="str">
        <f>RIGHT(B49, LEN(B49) - SEARCH(" ", B49))</f>
        <v>Biff</v>
      </c>
      <c r="I49" s="7">
        <f ca="1">DATEDIF(E49, TODAY(), "Y")</f>
        <v>8</v>
      </c>
      <c r="J49" s="23">
        <f ca="1">IF(I49&gt;5, F49*5%, 0)</f>
        <v>2.6500000000000004</v>
      </c>
      <c r="K49" s="22">
        <f ca="1">J49+F49</f>
        <v>55.65</v>
      </c>
      <c r="L49" s="8" t="str">
        <f>VLOOKUP(D49,Summary!$A$2:$B$11,2,FALSE)</f>
        <v>HR</v>
      </c>
      <c r="M49" s="23">
        <f t="shared" si="0"/>
        <v>13.831999999999999</v>
      </c>
      <c r="N49" s="7" t="str">
        <f>IF(AND(OR(D49="Information Technology", D49="Sales"), F49&gt;M49), "YES", "NO")</f>
        <v>NO</v>
      </c>
    </row>
    <row r="50" spans="1:14" x14ac:dyDescent="0.25">
      <c r="A50" s="7">
        <v>3645</v>
      </c>
      <c r="B50" s="7" t="s">
        <v>708</v>
      </c>
      <c r="C50" s="7">
        <v>9874569874</v>
      </c>
      <c r="D50" s="7" t="s">
        <v>880</v>
      </c>
      <c r="E50" s="8">
        <v>40294</v>
      </c>
      <c r="F50" s="23">
        <v>14.5</v>
      </c>
      <c r="G50" t="str">
        <f>LEFT(B50, SEARCH(" ", B50) - 1)</f>
        <v>Gonzalez</v>
      </c>
      <c r="H50" t="str">
        <f>RIGHT(B50, LEN(B50) - SEARCH(" ", B50))</f>
        <v>Juan</v>
      </c>
      <c r="I50" s="7">
        <f ca="1">DATEDIF(E50, TODAY(), "Y")</f>
        <v>15</v>
      </c>
      <c r="J50" s="23">
        <f ca="1">IF(I50&gt;5, F50*5%, 0)</f>
        <v>0.72500000000000009</v>
      </c>
      <c r="K50" s="22">
        <f ca="1">J50+F50</f>
        <v>15.225</v>
      </c>
      <c r="L50" s="8" t="str">
        <f>VLOOKUP(D50,Summary!$A$2:$B$11,2,FALSE)</f>
        <v>IT</v>
      </c>
      <c r="M50" s="23">
        <f t="shared" si="0"/>
        <v>14.782758620689652</v>
      </c>
      <c r="N50" s="7" t="str">
        <f>IF(AND(OR(D50="Information Technology", D50="Sales"), F50&gt;M50), "YES", "NO")</f>
        <v>NO</v>
      </c>
    </row>
    <row r="51" spans="1:14" x14ac:dyDescent="0.25">
      <c r="A51" s="7">
        <v>3566</v>
      </c>
      <c r="B51" s="7" t="s">
        <v>635</v>
      </c>
      <c r="C51" s="7">
        <v>7896569523</v>
      </c>
      <c r="D51" s="7" t="s">
        <v>880</v>
      </c>
      <c r="E51" s="8">
        <v>40770</v>
      </c>
      <c r="F51" s="23">
        <v>48</v>
      </c>
      <c r="G51" t="str">
        <f>LEFT(B51, SEARCH(" ", B51) - 1)</f>
        <v>Bunbury</v>
      </c>
      <c r="H51" t="str">
        <f>RIGHT(B51, LEN(B51) - SEARCH(" ", B51))</f>
        <v>Jessica</v>
      </c>
      <c r="I51" s="7">
        <f ca="1">DATEDIF(E51, TODAY(), "Y")</f>
        <v>14</v>
      </c>
      <c r="J51" s="23">
        <f ca="1">IF(I51&gt;5, F51*5%, 0)</f>
        <v>2.4000000000000004</v>
      </c>
      <c r="K51" s="22">
        <f ca="1">J51+F51</f>
        <v>50.4</v>
      </c>
      <c r="L51" s="8" t="str">
        <f>VLOOKUP(D51,Summary!$A$2:$B$11,2,FALSE)</f>
        <v>IT</v>
      </c>
      <c r="M51" s="23">
        <f t="shared" si="0"/>
        <v>14.782758620689652</v>
      </c>
      <c r="N51" s="7" t="str">
        <f>IF(AND(OR(D51="Information Technology", D51="Sales"), F51&gt;M51), "YES", "NO")</f>
        <v>YES</v>
      </c>
    </row>
    <row r="52" spans="1:14" x14ac:dyDescent="0.25">
      <c r="A52" s="7">
        <v>3568</v>
      </c>
      <c r="B52" s="7" t="s">
        <v>637</v>
      </c>
      <c r="C52" s="7">
        <v>6505091876</v>
      </c>
      <c r="D52" s="7" t="s">
        <v>880</v>
      </c>
      <c r="E52" s="8">
        <v>40637</v>
      </c>
      <c r="F52" s="23">
        <v>35.299999999999997</v>
      </c>
      <c r="G52" t="str">
        <f>LEFT(B52, SEARCH(" ", B52) - 1)</f>
        <v>Burkett</v>
      </c>
      <c r="H52" t="str">
        <f>RIGHT(B52, LEN(B52) - SEARCH(" ", B52))</f>
        <v>Benjamin</v>
      </c>
      <c r="I52" s="7">
        <f ca="1">DATEDIF(E52, TODAY(), "Y")</f>
        <v>14</v>
      </c>
      <c r="J52" s="23">
        <f ca="1">IF(I52&gt;5, F52*5%, 0)</f>
        <v>1.7649999999999999</v>
      </c>
      <c r="K52" s="22">
        <f ca="1">J52+F52</f>
        <v>37.064999999999998</v>
      </c>
      <c r="L52" s="8" t="str">
        <f>VLOOKUP(D52,Summary!$A$2:$B$11,2,FALSE)</f>
        <v>IT</v>
      </c>
      <c r="M52" s="23">
        <f t="shared" si="0"/>
        <v>14.782758620689652</v>
      </c>
      <c r="N52" s="7" t="str">
        <f>IF(AND(OR(D52="Information Technology", D52="Sales"), F52&gt;M52), "YES", "NO")</f>
        <v>YES</v>
      </c>
    </row>
    <row r="53" spans="1:14" x14ac:dyDescent="0.25">
      <c r="A53" s="7">
        <v>3569</v>
      </c>
      <c r="B53" s="7" t="s">
        <v>638</v>
      </c>
      <c r="C53" s="7">
        <v>6505092876</v>
      </c>
      <c r="D53" s="7" t="s">
        <v>880</v>
      </c>
      <c r="E53" s="8">
        <v>40770</v>
      </c>
      <c r="F53" s="23">
        <v>36</v>
      </c>
      <c r="G53" t="str">
        <f>LEFT(B53, SEARCH(" ", B53) - 1)</f>
        <v>Cady</v>
      </c>
      <c r="H53" t="str">
        <f>RIGHT(B53, LEN(B53) - SEARCH(" ", B53))</f>
        <v>Max</v>
      </c>
      <c r="I53" s="7">
        <f ca="1">DATEDIF(E53, TODAY(), "Y")</f>
        <v>14</v>
      </c>
      <c r="J53" s="23">
        <f ca="1">IF(I53&gt;5, F53*5%, 0)</f>
        <v>1.8</v>
      </c>
      <c r="K53" s="22">
        <f ca="1">J53+F53</f>
        <v>37.799999999999997</v>
      </c>
      <c r="L53" s="8" t="str">
        <f>VLOOKUP(D53,Summary!$A$2:$B$11,2,FALSE)</f>
        <v>IT</v>
      </c>
      <c r="M53" s="23">
        <f t="shared" si="0"/>
        <v>14.782758620689652</v>
      </c>
      <c r="N53" s="7" t="str">
        <f>IF(AND(OR(D53="Information Technology", D53="Sales"), F53&gt;M53), "YES", "NO")</f>
        <v>YES</v>
      </c>
    </row>
    <row r="54" spans="1:14" x14ac:dyDescent="0.25">
      <c r="A54" s="7">
        <v>3644</v>
      </c>
      <c r="B54" s="7" t="s">
        <v>707</v>
      </c>
      <c r="C54" s="7">
        <v>6505093876</v>
      </c>
      <c r="D54" s="7" t="s">
        <v>880</v>
      </c>
      <c r="E54" s="8">
        <v>40735</v>
      </c>
      <c r="F54" s="23">
        <v>43</v>
      </c>
      <c r="G54" t="str">
        <f>LEFT(B54, SEARCH(" ", B54) - 1)</f>
        <v>Gonzalez</v>
      </c>
      <c r="H54" t="str">
        <f>RIGHT(B54, LEN(B54) - SEARCH(" ", B54))</f>
        <v>Cayo</v>
      </c>
      <c r="I54" s="7">
        <f ca="1">DATEDIF(E54, TODAY(), "Y")</f>
        <v>14</v>
      </c>
      <c r="J54" s="23">
        <f ca="1">IF(I54&gt;5, F54*5%, 0)</f>
        <v>2.15</v>
      </c>
      <c r="K54" s="22">
        <f ca="1">J54+F54</f>
        <v>45.15</v>
      </c>
      <c r="L54" s="8" t="str">
        <f>VLOOKUP(D54,Summary!$A$2:$B$11,2,FALSE)</f>
        <v>IT</v>
      </c>
      <c r="M54" s="23">
        <f t="shared" si="0"/>
        <v>14.782758620689652</v>
      </c>
      <c r="N54" s="7" t="str">
        <f>IF(AND(OR(D54="Information Technology", D54="Sales"), F54&gt;M54), "YES", "NO")</f>
        <v>YES</v>
      </c>
    </row>
    <row r="55" spans="1:14" x14ac:dyDescent="0.25">
      <c r="A55" s="7">
        <v>3721</v>
      </c>
      <c r="B55" s="7" t="s">
        <v>779</v>
      </c>
      <c r="C55" s="7">
        <v>6505094876</v>
      </c>
      <c r="D55" s="7" t="s">
        <v>880</v>
      </c>
      <c r="E55" s="8">
        <v>40770</v>
      </c>
      <c r="F55" s="23">
        <v>9</v>
      </c>
      <c r="G55" t="str">
        <f>LEFT(B55, SEARCH(" ", B55) - 1)</f>
        <v>Miller</v>
      </c>
      <c r="H55" t="str">
        <f>RIGHT(B55, LEN(B55) - SEARCH(" ", B55))</f>
        <v>Ned</v>
      </c>
      <c r="I55" s="7">
        <f ca="1">DATEDIF(E55, TODAY(), "Y")</f>
        <v>14</v>
      </c>
      <c r="J55" s="23">
        <f ca="1">IF(I55&gt;5, F55*5%, 0)</f>
        <v>0.45</v>
      </c>
      <c r="K55" s="22">
        <f ca="1">J55+F55</f>
        <v>9.4499999999999993</v>
      </c>
      <c r="L55" s="8" t="str">
        <f>VLOOKUP(D55,Summary!$A$2:$B$11,2,FALSE)</f>
        <v>IT</v>
      </c>
      <c r="M55" s="23">
        <f t="shared" si="0"/>
        <v>14.782758620689652</v>
      </c>
      <c r="N55" s="7" t="str">
        <f>IF(AND(OR(D55="Information Technology", D55="Sales"), F55&gt;M55), "YES", "NO")</f>
        <v>NO</v>
      </c>
    </row>
    <row r="56" spans="1:14" x14ac:dyDescent="0.25">
      <c r="A56" s="7">
        <v>3794</v>
      </c>
      <c r="B56" s="7" t="s">
        <v>842</v>
      </c>
      <c r="C56" s="7">
        <v>6505011876</v>
      </c>
      <c r="D56" s="7" t="s">
        <v>880</v>
      </c>
      <c r="E56" s="8">
        <v>40704</v>
      </c>
      <c r="F56" s="23">
        <v>9.1</v>
      </c>
      <c r="G56" t="str">
        <f>LEFT(B56, SEARCH(" ", B56) - 1)</f>
        <v>Soto</v>
      </c>
      <c r="H56" t="str">
        <f>RIGHT(B56, LEN(B56) - SEARCH(" ", B56))</f>
        <v>Julia</v>
      </c>
      <c r="I56" s="7">
        <f ca="1">DATEDIF(E56, TODAY(), "Y")</f>
        <v>14</v>
      </c>
      <c r="J56" s="23">
        <f ca="1">IF(I56&gt;5, F56*5%, 0)</f>
        <v>0.45500000000000002</v>
      </c>
      <c r="K56" s="22">
        <f ca="1">J56+F56</f>
        <v>9.5549999999999997</v>
      </c>
      <c r="L56" s="8" t="str">
        <f>VLOOKUP(D56,Summary!$A$2:$B$11,2,FALSE)</f>
        <v>IT</v>
      </c>
      <c r="M56" s="23">
        <f t="shared" si="0"/>
        <v>14.782758620689652</v>
      </c>
      <c r="N56" s="7" t="str">
        <f>IF(AND(OR(D56="Information Technology", D56="Sales"), F56&gt;M56), "YES", "NO")</f>
        <v>NO</v>
      </c>
    </row>
    <row r="57" spans="1:14" x14ac:dyDescent="0.25">
      <c r="A57" s="7">
        <v>3567</v>
      </c>
      <c r="B57" s="7" t="s">
        <v>636</v>
      </c>
      <c r="C57" s="7">
        <v>851644129</v>
      </c>
      <c r="D57" s="7" t="s">
        <v>880</v>
      </c>
      <c r="E57" s="8">
        <v>40973</v>
      </c>
      <c r="F57" s="23">
        <v>11</v>
      </c>
      <c r="G57" t="str">
        <f>LEFT(B57, SEARCH(" ", B57) - 1)</f>
        <v>Burke</v>
      </c>
      <c r="H57" t="str">
        <f>RIGHT(B57, LEN(B57) - SEARCH(" ", B57))</f>
        <v>Joelle</v>
      </c>
      <c r="I57" s="7">
        <f ca="1">DATEDIF(E57, TODAY(), "Y")</f>
        <v>13</v>
      </c>
      <c r="J57" s="23">
        <f ca="1">IF(I57&gt;5, F57*5%, 0)</f>
        <v>0.55000000000000004</v>
      </c>
      <c r="K57" s="22">
        <f ca="1">J57+F57</f>
        <v>11.55</v>
      </c>
      <c r="L57" s="8" t="str">
        <f>VLOOKUP(D57,Summary!$A$2:$B$11,2,FALSE)</f>
        <v>IT</v>
      </c>
      <c r="M57" s="23">
        <f t="shared" si="0"/>
        <v>14.782758620689652</v>
      </c>
      <c r="N57" s="7" t="str">
        <f>IF(AND(OR(D57="Information Technology", D57="Sales"), F57&gt;M57), "YES", "NO")</f>
        <v>NO</v>
      </c>
    </row>
    <row r="58" spans="1:14" x14ac:dyDescent="0.25">
      <c r="A58" s="7">
        <v>3718</v>
      </c>
      <c r="B58" s="7" t="s">
        <v>776</v>
      </c>
      <c r="C58" s="7">
        <v>160274046</v>
      </c>
      <c r="D58" s="7" t="s">
        <v>880</v>
      </c>
      <c r="E58" s="8">
        <v>41001</v>
      </c>
      <c r="F58" s="23">
        <v>11.8</v>
      </c>
      <c r="G58" t="str">
        <f>LEFT(B58, SEARCH(" ", B58) - 1)</f>
        <v>Meads</v>
      </c>
      <c r="H58" t="str">
        <f>RIGHT(B58, LEN(B58) - SEARCH(" ", B58))</f>
        <v>Elizabeth</v>
      </c>
      <c r="I58" s="7">
        <f ca="1">DATEDIF(E58, TODAY(), "Y")</f>
        <v>13</v>
      </c>
      <c r="J58" s="23">
        <f ca="1">IF(I58&gt;5, F58*5%, 0)</f>
        <v>0.59000000000000008</v>
      </c>
      <c r="K58" s="22">
        <f ca="1">J58+F58</f>
        <v>12.39</v>
      </c>
      <c r="L58" s="8" t="str">
        <f>VLOOKUP(D58,Summary!$A$2:$B$11,2,FALSE)</f>
        <v>IT</v>
      </c>
      <c r="M58" s="23">
        <f t="shared" si="0"/>
        <v>14.782758620689652</v>
      </c>
      <c r="N58" s="7" t="str">
        <f>IF(AND(OR(D58="Information Technology", D58="Sales"), F58&gt;M58), "YES", "NO")</f>
        <v>NO</v>
      </c>
    </row>
    <row r="59" spans="1:14" x14ac:dyDescent="0.25">
      <c r="A59" s="7">
        <v>3720</v>
      </c>
      <c r="B59" s="7" t="s">
        <v>778</v>
      </c>
      <c r="C59" s="7">
        <v>3485261606</v>
      </c>
      <c r="D59" s="7" t="s">
        <v>880</v>
      </c>
      <c r="E59" s="8">
        <v>41137</v>
      </c>
      <c r="F59" s="23">
        <v>12.5</v>
      </c>
      <c r="G59" t="str">
        <f>LEFT(B59, SEARCH(" ", B59) - 1)</f>
        <v>Miller</v>
      </c>
      <c r="H59" t="str">
        <f>RIGHT(B59, LEN(B59) - SEARCH(" ", B59))</f>
        <v>Brannon</v>
      </c>
      <c r="I59" s="7">
        <f ca="1">DATEDIF(E59, TODAY(), "Y")</f>
        <v>13</v>
      </c>
      <c r="J59" s="23">
        <f ca="1">IF(I59&gt;5, F59*5%, 0)</f>
        <v>0.625</v>
      </c>
      <c r="K59" s="22">
        <f ca="1">J59+F59</f>
        <v>13.125</v>
      </c>
      <c r="L59" s="8" t="str">
        <f>VLOOKUP(D59,Summary!$A$2:$B$11,2,FALSE)</f>
        <v>IT</v>
      </c>
      <c r="M59" s="23">
        <f t="shared" si="0"/>
        <v>14.782758620689652</v>
      </c>
      <c r="N59" s="7" t="str">
        <f>IF(AND(OR(D59="Information Technology", D59="Sales"), F59&gt;M59), "YES", "NO")</f>
        <v>NO</v>
      </c>
    </row>
    <row r="60" spans="1:14" x14ac:dyDescent="0.25">
      <c r="A60" s="7">
        <v>3722</v>
      </c>
      <c r="B60" s="7" t="s">
        <v>780</v>
      </c>
      <c r="C60" s="7">
        <v>68876700</v>
      </c>
      <c r="D60" s="7" t="s">
        <v>880</v>
      </c>
      <c r="E60" s="8">
        <v>40854</v>
      </c>
      <c r="F60" s="23">
        <v>12.9</v>
      </c>
      <c r="G60" t="str">
        <f>LEFT(B60, SEARCH(" ", B60) - 1)</f>
        <v>Monkfish</v>
      </c>
      <c r="H60" t="str">
        <f>RIGHT(B60, LEN(B60) - SEARCH(" ", B60))</f>
        <v>Erasumus</v>
      </c>
      <c r="I60" s="7">
        <f ca="1">DATEDIF(E60, TODAY(), "Y")</f>
        <v>13</v>
      </c>
      <c r="J60" s="23">
        <f ca="1">IF(I60&gt;5, F60*5%, 0)</f>
        <v>0.64500000000000002</v>
      </c>
      <c r="K60" s="22">
        <f ca="1">J60+F60</f>
        <v>13.545</v>
      </c>
      <c r="L60" s="8" t="str">
        <f>VLOOKUP(D60,Summary!$A$2:$B$11,2,FALSE)</f>
        <v>IT</v>
      </c>
      <c r="M60" s="23">
        <f t="shared" si="0"/>
        <v>14.782758620689652</v>
      </c>
      <c r="N60" s="7" t="str">
        <f>IF(AND(OR(D60="Information Technology", D60="Sales"), F60&gt;M60), "YES", "NO")</f>
        <v>NO</v>
      </c>
    </row>
    <row r="61" spans="1:14" x14ac:dyDescent="0.25">
      <c r="A61" s="7">
        <v>3796</v>
      </c>
      <c r="B61" s="7" t="s">
        <v>844</v>
      </c>
      <c r="C61" s="7">
        <v>26522661720</v>
      </c>
      <c r="D61" s="7" t="s">
        <v>880</v>
      </c>
      <c r="E61" s="8">
        <v>40959</v>
      </c>
      <c r="F61" s="23">
        <v>12</v>
      </c>
      <c r="G61" t="str">
        <f>LEFT(B61, SEARCH(" ", B61) - 1)</f>
        <v>Sparks</v>
      </c>
      <c r="H61" t="str">
        <f>RIGHT(B61, LEN(B61) - SEARCH(" ", B61))</f>
        <v>Taylor</v>
      </c>
      <c r="I61" s="7">
        <f ca="1">DATEDIF(E61, TODAY(), "Y")</f>
        <v>13</v>
      </c>
      <c r="J61" s="23">
        <f ca="1">IF(I61&gt;5, F61*5%, 0)</f>
        <v>0.60000000000000009</v>
      </c>
      <c r="K61" s="22">
        <f ca="1">J61+F61</f>
        <v>12.6</v>
      </c>
      <c r="L61" s="8" t="str">
        <f>VLOOKUP(D61,Summary!$A$2:$B$11,2,FALSE)</f>
        <v>IT</v>
      </c>
      <c r="M61" s="23">
        <f t="shared" si="0"/>
        <v>14.782758620689652</v>
      </c>
      <c r="N61" s="7" t="str">
        <f>IF(AND(OR(D61="Information Technology", D61="Sales"), F61&gt;M61), "YES", "NO")</f>
        <v>NO</v>
      </c>
    </row>
    <row r="62" spans="1:14" x14ac:dyDescent="0.25">
      <c r="A62" s="7">
        <v>3650</v>
      </c>
      <c r="B62" s="7" t="s">
        <v>713</v>
      </c>
      <c r="C62" s="7">
        <v>6505051876</v>
      </c>
      <c r="D62" s="7" t="s">
        <v>880</v>
      </c>
      <c r="E62" s="8">
        <v>41505</v>
      </c>
      <c r="F62" s="23">
        <v>13</v>
      </c>
      <c r="G62" t="str">
        <f>LEFT(B62, SEARCH(" ", B62) - 1)</f>
        <v>Goyal</v>
      </c>
      <c r="H62" t="str">
        <f>RIGHT(B62, LEN(B62) - SEARCH(" ", B62))</f>
        <v>Roxana</v>
      </c>
      <c r="I62" s="7">
        <f ca="1">DATEDIF(E62, TODAY(), "Y")</f>
        <v>12</v>
      </c>
      <c r="J62" s="23">
        <f ca="1">IF(I62&gt;5, F62*5%, 0)</f>
        <v>0.65</v>
      </c>
      <c r="K62" s="22">
        <f ca="1">J62+F62</f>
        <v>13.65</v>
      </c>
      <c r="L62" s="8" t="str">
        <f>VLOOKUP(D62,Summary!$A$2:$B$11,2,FALSE)</f>
        <v>IT</v>
      </c>
      <c r="M62" s="23">
        <f t="shared" si="0"/>
        <v>14.782758620689652</v>
      </c>
      <c r="N62" s="7" t="str">
        <f>IF(AND(OR(D62="Information Technology", D62="Sales"), F62&gt;M62), "YES", "NO")</f>
        <v>NO</v>
      </c>
    </row>
    <row r="63" spans="1:14" x14ac:dyDescent="0.25">
      <c r="A63" s="7">
        <v>3727</v>
      </c>
      <c r="B63" s="7" t="s">
        <v>785</v>
      </c>
      <c r="C63" s="7">
        <v>6505052876</v>
      </c>
      <c r="D63" s="7" t="s">
        <v>880</v>
      </c>
      <c r="E63" s="8">
        <v>41365</v>
      </c>
      <c r="F63" s="23">
        <v>14.9</v>
      </c>
      <c r="G63" t="str">
        <f>LEFT(B63, SEARCH(" ", B63) - 1)</f>
        <v>Motlagh</v>
      </c>
      <c r="H63" t="str">
        <f>RIGHT(B63, LEN(B63) - SEARCH(" ", B63))</f>
        <v xml:space="preserve"> Dawn</v>
      </c>
      <c r="I63" s="7">
        <f ca="1">DATEDIF(E63, TODAY(), "Y")</f>
        <v>12</v>
      </c>
      <c r="J63" s="23">
        <f ca="1">IF(I63&gt;5, F63*5%, 0)</f>
        <v>0.74500000000000011</v>
      </c>
      <c r="K63" s="22">
        <f ca="1">J63+F63</f>
        <v>15.645</v>
      </c>
      <c r="L63" s="8" t="str">
        <f>VLOOKUP(D63,Summary!$A$2:$B$11,2,FALSE)</f>
        <v>IT</v>
      </c>
      <c r="M63" s="23">
        <f t="shared" si="0"/>
        <v>14.782758620689652</v>
      </c>
      <c r="N63" s="7" t="str">
        <f>IF(AND(OR(D63="Information Technology", D63="Sales"), F63&gt;M63), "YES", "NO")</f>
        <v>YES</v>
      </c>
    </row>
    <row r="64" spans="1:14" x14ac:dyDescent="0.25">
      <c r="A64" s="7">
        <v>3797</v>
      </c>
      <c r="B64" s="7" t="s">
        <v>845</v>
      </c>
      <c r="C64" s="7">
        <v>6505053876</v>
      </c>
      <c r="D64" s="7" t="s">
        <v>880</v>
      </c>
      <c r="E64" s="8">
        <v>41184</v>
      </c>
      <c r="F64" s="23">
        <v>9.5</v>
      </c>
      <c r="G64" t="str">
        <f>LEFT(B64, SEARCH(" ", B64) - 1)</f>
        <v>Spirea</v>
      </c>
      <c r="H64" t="str">
        <f>RIGHT(B64, LEN(B64) - SEARCH(" ", B64))</f>
        <v>Kelley</v>
      </c>
      <c r="I64" s="7">
        <f ca="1">DATEDIF(E64, TODAY(), "Y")</f>
        <v>12</v>
      </c>
      <c r="J64" s="23">
        <f ca="1">IF(I64&gt;5, F64*5%, 0)</f>
        <v>0.47500000000000003</v>
      </c>
      <c r="K64" s="22">
        <f ca="1">J64+F64</f>
        <v>9.9749999999999996</v>
      </c>
      <c r="L64" s="8" t="str">
        <f>VLOOKUP(D64,Summary!$A$2:$B$11,2,FALSE)</f>
        <v>IT</v>
      </c>
      <c r="M64" s="23">
        <f t="shared" si="0"/>
        <v>14.782758620689652</v>
      </c>
      <c r="N64" s="7" t="str">
        <f>IF(AND(OR(D64="Information Technology", D64="Sales"), F64&gt;M64), "YES", "NO")</f>
        <v>NO</v>
      </c>
    </row>
    <row r="65" spans="1:14" x14ac:dyDescent="0.25">
      <c r="A65" s="7">
        <v>3798</v>
      </c>
      <c r="B65" s="7" t="s">
        <v>902</v>
      </c>
      <c r="C65" s="7">
        <v>6505012876</v>
      </c>
      <c r="D65" s="7" t="s">
        <v>880</v>
      </c>
      <c r="E65" s="8">
        <v>41407</v>
      </c>
      <c r="F65" s="23">
        <v>9.6999999999999993</v>
      </c>
      <c r="G65" t="str">
        <f>LEFT(B65, SEARCH(" ", B65) - 1)</f>
        <v>Kristen</v>
      </c>
      <c r="H65" t="str">
        <f>RIGHT(B65, LEN(B65) - SEARCH(" ", B65))</f>
        <v xml:space="preserve"> Grey</v>
      </c>
      <c r="I65" s="7">
        <f ca="1">DATEDIF(E65, TODAY(), "Y")</f>
        <v>12</v>
      </c>
      <c r="J65" s="23">
        <f ca="1">IF(I65&gt;5, F65*5%, 0)</f>
        <v>0.48499999999999999</v>
      </c>
      <c r="K65" s="22">
        <f ca="1">J65+F65</f>
        <v>10.184999999999999</v>
      </c>
      <c r="L65" s="8" t="str">
        <f>VLOOKUP(D65,Summary!$A$2:$B$11,2,FALSE)</f>
        <v>IT</v>
      </c>
      <c r="M65" s="23">
        <f t="shared" si="0"/>
        <v>14.782758620689652</v>
      </c>
      <c r="N65" s="7" t="str">
        <f>IF(AND(OR(D65="Information Technology", D65="Sales"), F65&gt;M65), "YES", "NO")</f>
        <v>NO</v>
      </c>
    </row>
    <row r="66" spans="1:14" x14ac:dyDescent="0.25">
      <c r="A66" s="7">
        <v>3565</v>
      </c>
      <c r="B66" s="7" t="s">
        <v>634</v>
      </c>
      <c r="C66" s="7">
        <v>6505013876</v>
      </c>
      <c r="D66" s="7" t="s">
        <v>880</v>
      </c>
      <c r="E66" s="8">
        <v>41589</v>
      </c>
      <c r="F66" s="23">
        <v>8.4</v>
      </c>
      <c r="G66" t="str">
        <f>LEFT(B66, SEARCH(" ", B66) - 1)</f>
        <v>Bugali</v>
      </c>
      <c r="H66" t="str">
        <f>RIGHT(B66, LEN(B66) - SEARCH(" ", B66))</f>
        <v>Josephine</v>
      </c>
      <c r="I66" s="7">
        <f ca="1">DATEDIF(E66, TODAY(), "Y")</f>
        <v>11</v>
      </c>
      <c r="J66" s="23">
        <f ca="1">IF(I66&gt;5, F66*5%, 0)</f>
        <v>0.42000000000000004</v>
      </c>
      <c r="K66" s="22">
        <f ca="1">J66+F66</f>
        <v>8.82</v>
      </c>
      <c r="L66" s="8" t="str">
        <f>VLOOKUP(D66,Summary!$A$2:$B$11,2,FALSE)</f>
        <v>IT</v>
      </c>
      <c r="M66" s="23">
        <f t="shared" si="0"/>
        <v>14.782758620689652</v>
      </c>
      <c r="N66" s="7" t="str">
        <f>IF(AND(OR(D66="Information Technology", D66="Sales"), F66&gt;M66), "YES", "NO")</f>
        <v>NO</v>
      </c>
    </row>
    <row r="67" spans="1:14" x14ac:dyDescent="0.25">
      <c r="A67" s="7">
        <v>3574</v>
      </c>
      <c r="B67" s="7" t="s">
        <v>642</v>
      </c>
      <c r="C67" s="7">
        <v>6505014876</v>
      </c>
      <c r="D67" s="7" t="s">
        <v>880</v>
      </c>
      <c r="E67" s="8">
        <v>41869</v>
      </c>
      <c r="F67" s="23">
        <v>8.4</v>
      </c>
      <c r="G67" t="str">
        <f>LEFT(B67, SEARCH(" ", B67) - 1)</f>
        <v>Carter</v>
      </c>
      <c r="H67" t="str">
        <f>RIGHT(B67, LEN(B67) - SEARCH(" ", B67))</f>
        <v>Michelle</v>
      </c>
      <c r="I67" s="7">
        <f ca="1">DATEDIF(E67, TODAY(), "Y")</f>
        <v>11</v>
      </c>
      <c r="J67" s="23">
        <f ca="1">IF(I67&gt;5, F67*5%, 0)</f>
        <v>0.42000000000000004</v>
      </c>
      <c r="K67" s="22">
        <f ca="1">J67+F67</f>
        <v>8.82</v>
      </c>
      <c r="L67" s="8" t="str">
        <f>VLOOKUP(D67,Summary!$A$2:$B$11,2,FALSE)</f>
        <v>IT</v>
      </c>
      <c r="M67" s="23">
        <f t="shared" ref="M67:M130" si="1">AVERAGEIF($D:$D, D67, $F:$F)</f>
        <v>14.782758620689652</v>
      </c>
      <c r="N67" s="7" t="str">
        <f>IF(AND(OR(D67="Information Technology", D67="Sales"), F67&gt;M67), "YES", "NO")</f>
        <v>NO</v>
      </c>
    </row>
    <row r="68" spans="1:14" x14ac:dyDescent="0.25">
      <c r="A68" s="7">
        <v>3643</v>
      </c>
      <c r="B68" s="7" t="s">
        <v>706</v>
      </c>
      <c r="C68" s="7">
        <v>6505079811</v>
      </c>
      <c r="D68" s="7" t="s">
        <v>880</v>
      </c>
      <c r="E68" s="8">
        <v>41589</v>
      </c>
      <c r="F68" s="23">
        <v>8.6</v>
      </c>
      <c r="G68" t="str">
        <f>LEFT(B68, SEARCH(" ", B68) - 1)</f>
        <v>Gold</v>
      </c>
      <c r="H68" t="str">
        <f>RIGHT(B68, LEN(B68) - SEARCH(" ", B68))</f>
        <v>Shenice</v>
      </c>
      <c r="I68" s="7">
        <f ca="1">DATEDIF(E68, TODAY(), "Y")</f>
        <v>11</v>
      </c>
      <c r="J68" s="23">
        <f ca="1">IF(I68&gt;5, F68*5%, 0)</f>
        <v>0.43</v>
      </c>
      <c r="K68" s="22">
        <f ca="1">J68+F68</f>
        <v>9.0299999999999994</v>
      </c>
      <c r="L68" s="8" t="str">
        <f>VLOOKUP(D68,Summary!$A$2:$B$11,2,FALSE)</f>
        <v>IT</v>
      </c>
      <c r="M68" s="23">
        <f t="shared" si="1"/>
        <v>14.782758620689652</v>
      </c>
      <c r="N68" s="7" t="str">
        <f>IF(AND(OR(D68="Information Technology", D68="Sales"), F68&gt;M68), "YES", "NO")</f>
        <v>NO</v>
      </c>
    </row>
    <row r="69" spans="1:14" x14ac:dyDescent="0.25">
      <c r="A69" s="7">
        <v>3641</v>
      </c>
      <c r="B69" s="7" t="s">
        <v>704</v>
      </c>
      <c r="C69" s="7">
        <v>6505079822</v>
      </c>
      <c r="D69" s="7" t="s">
        <v>880</v>
      </c>
      <c r="E69" s="8">
        <v>42051</v>
      </c>
      <c r="F69" s="23">
        <v>8.9</v>
      </c>
      <c r="G69" t="str">
        <f>LEFT(B69, SEARCH(" ", B69) - 1)</f>
        <v>Goble</v>
      </c>
      <c r="H69" t="str">
        <f>RIGHT(B69, LEN(B69) - SEARCH(" ", B69))</f>
        <v>Taisha</v>
      </c>
      <c r="I69" s="7">
        <f ca="1">DATEDIF(E69, TODAY(), "Y")</f>
        <v>10</v>
      </c>
      <c r="J69" s="23">
        <f ca="1">IF(I69&gt;5, F69*5%, 0)</f>
        <v>0.44500000000000006</v>
      </c>
      <c r="K69" s="22">
        <f ca="1">J69+F69</f>
        <v>9.3450000000000006</v>
      </c>
      <c r="L69" s="8" t="str">
        <f>VLOOKUP(D69,Summary!$A$2:$B$11,2,FALSE)</f>
        <v>IT</v>
      </c>
      <c r="M69" s="23">
        <f t="shared" si="1"/>
        <v>14.782758620689652</v>
      </c>
      <c r="N69" s="7" t="str">
        <f>IF(AND(OR(D69="Information Technology", D69="Sales"), F69&gt;M69), "YES", "NO")</f>
        <v>NO</v>
      </c>
    </row>
    <row r="70" spans="1:14" x14ac:dyDescent="0.25">
      <c r="A70" s="7">
        <v>3642</v>
      </c>
      <c r="B70" s="7" t="s">
        <v>705</v>
      </c>
      <c r="C70" s="7">
        <v>6505079833</v>
      </c>
      <c r="D70" s="7" t="s">
        <v>880</v>
      </c>
      <c r="E70" s="8">
        <v>42093</v>
      </c>
      <c r="F70" s="23">
        <v>8</v>
      </c>
      <c r="G70" t="str">
        <f>LEFT(B70, SEARCH(" ", B70) - 1)</f>
        <v>Goeth</v>
      </c>
      <c r="H70" t="str">
        <f>RIGHT(B70, LEN(B70) - SEARCH(" ", B70))</f>
        <v>Amon</v>
      </c>
      <c r="I70" s="7">
        <f ca="1">DATEDIF(E70, TODAY(), "Y")</f>
        <v>10</v>
      </c>
      <c r="J70" s="23">
        <f ca="1">IF(I70&gt;5, F70*5%, 0)</f>
        <v>0.4</v>
      </c>
      <c r="K70" s="22">
        <f ca="1">J70+F70</f>
        <v>8.4</v>
      </c>
      <c r="L70" s="8" t="str">
        <f>VLOOKUP(D70,Summary!$A$2:$B$11,2,FALSE)</f>
        <v>IT</v>
      </c>
      <c r="M70" s="23">
        <f t="shared" si="1"/>
        <v>14.782758620689652</v>
      </c>
      <c r="N70" s="7" t="str">
        <f>IF(AND(OR(D70="Information Technology", D70="Sales"), F70&gt;M70), "YES", "NO")</f>
        <v>NO</v>
      </c>
    </row>
    <row r="71" spans="1:14" x14ac:dyDescent="0.25">
      <c r="A71" s="7">
        <v>3719</v>
      </c>
      <c r="B71" s="7" t="s">
        <v>777</v>
      </c>
      <c r="C71" s="7">
        <v>688587956</v>
      </c>
      <c r="D71" s="7" t="s">
        <v>880</v>
      </c>
      <c r="E71" s="8">
        <v>42093</v>
      </c>
      <c r="F71" s="23">
        <v>9</v>
      </c>
      <c r="G71" t="str">
        <f>LEFT(B71, SEARCH(" ", B71) - 1)</f>
        <v>Medeiros</v>
      </c>
      <c r="H71" t="str">
        <f>RIGHT(B71, LEN(B71) - SEARCH(" ", B71))</f>
        <v>Jennifer</v>
      </c>
      <c r="I71" s="7">
        <f ca="1">DATEDIF(E71, TODAY(), "Y")</f>
        <v>10</v>
      </c>
      <c r="J71" s="23">
        <f ca="1">IF(I71&gt;5, F71*5%, 0)</f>
        <v>0.45</v>
      </c>
      <c r="K71" s="22">
        <f ca="1">J71+F71</f>
        <v>9.4499999999999993</v>
      </c>
      <c r="L71" s="8" t="str">
        <f>VLOOKUP(D71,Summary!$A$2:$B$11,2,FALSE)</f>
        <v>IT</v>
      </c>
      <c r="M71" s="23">
        <f t="shared" si="1"/>
        <v>14.782758620689652</v>
      </c>
      <c r="N71" s="7" t="str">
        <f>IF(AND(OR(D71="Information Technology", D71="Sales"), F71&gt;M71), "YES", "NO")</f>
        <v>NO</v>
      </c>
    </row>
    <row r="72" spans="1:14" x14ac:dyDescent="0.25">
      <c r="A72" s="7">
        <v>3489</v>
      </c>
      <c r="B72" s="7" t="s">
        <v>560</v>
      </c>
      <c r="C72" s="7">
        <v>688133754</v>
      </c>
      <c r="D72" s="7" t="s">
        <v>880</v>
      </c>
      <c r="E72" s="8">
        <v>42396</v>
      </c>
      <c r="F72" s="23">
        <v>7.5</v>
      </c>
      <c r="G72" t="str">
        <f>LEFT(B72, SEARCH(" ", B72) - 1)</f>
        <v>Holly</v>
      </c>
      <c r="H72" t="str">
        <f>RIGHT(B72, LEN(B72) - SEARCH(" ", B72))</f>
        <v>Shaw</v>
      </c>
      <c r="I72" s="7">
        <f ca="1">DATEDIF(E72, TODAY(), "Y")</f>
        <v>9</v>
      </c>
      <c r="J72" s="23">
        <f ca="1">IF(I72&gt;5, F72*5%, 0)</f>
        <v>0.375</v>
      </c>
      <c r="K72" s="22">
        <f ca="1">J72+F72</f>
        <v>7.875</v>
      </c>
      <c r="L72" s="8" t="str">
        <f>VLOOKUP(D72,Summary!$A$2:$B$11,2,FALSE)</f>
        <v>IT</v>
      </c>
      <c r="M72" s="23">
        <f t="shared" si="1"/>
        <v>14.782758620689652</v>
      </c>
      <c r="N72" s="7" t="str">
        <f>IF(AND(OR(D72="Information Technology", D72="Sales"), F72&gt;M72), "YES", "NO")</f>
        <v>NO</v>
      </c>
    </row>
    <row r="73" spans="1:14" x14ac:dyDescent="0.25">
      <c r="A73" s="7">
        <v>3490</v>
      </c>
      <c r="B73" s="7" t="s">
        <v>561</v>
      </c>
      <c r="C73" s="7">
        <v>688586377</v>
      </c>
      <c r="D73" s="7" t="s">
        <v>880</v>
      </c>
      <c r="E73" s="8">
        <v>42420</v>
      </c>
      <c r="F73" s="23">
        <v>10</v>
      </c>
      <c r="G73" t="str">
        <f>LEFT(B73, SEARCH(" ", B73) - 1)</f>
        <v>Emilia</v>
      </c>
      <c r="H73" t="str">
        <f>RIGHT(B73, LEN(B73) - SEARCH(" ", B73))</f>
        <v>Holmes</v>
      </c>
      <c r="I73" s="7">
        <f ca="1">DATEDIF(E73, TODAY(), "Y")</f>
        <v>9</v>
      </c>
      <c r="J73" s="23">
        <f ca="1">IF(I73&gt;5, F73*5%, 0)</f>
        <v>0.5</v>
      </c>
      <c r="K73" s="22">
        <f ca="1">J73+F73</f>
        <v>10.5</v>
      </c>
      <c r="L73" s="8" t="str">
        <f>VLOOKUP(D73,Summary!$A$2:$B$11,2,FALSE)</f>
        <v>IT</v>
      </c>
      <c r="M73" s="23">
        <f t="shared" si="1"/>
        <v>14.782758620689652</v>
      </c>
      <c r="N73" s="7" t="str">
        <f>IF(AND(OR(D73="Information Technology", D73="Sales"), F73&gt;M73), "YES", "NO")</f>
        <v>NO</v>
      </c>
    </row>
    <row r="74" spans="1:14" x14ac:dyDescent="0.25">
      <c r="A74" s="7">
        <v>3491</v>
      </c>
      <c r="B74" s="7" t="s">
        <v>562</v>
      </c>
      <c r="C74" s="7">
        <v>688050845</v>
      </c>
      <c r="D74" s="7" t="s">
        <v>880</v>
      </c>
      <c r="E74" s="8">
        <v>42545</v>
      </c>
      <c r="F74" s="23">
        <v>10.9</v>
      </c>
      <c r="G74" t="str">
        <f>LEFT(B74, SEARCH(" ", B74) - 1)</f>
        <v>Molly</v>
      </c>
      <c r="H74" t="str">
        <f>RIGHT(B74, LEN(B74) - SEARCH(" ", B74))</f>
        <v>Rice</v>
      </c>
      <c r="I74" s="7">
        <f ca="1">DATEDIF(E74, TODAY(), "Y")</f>
        <v>9</v>
      </c>
      <c r="J74" s="23">
        <f ca="1">IF(I74&gt;5, F74*5%, 0)</f>
        <v>0.54500000000000004</v>
      </c>
      <c r="K74" s="22">
        <f ca="1">J74+F74</f>
        <v>11.445</v>
      </c>
      <c r="L74" s="8" t="str">
        <f>VLOOKUP(D74,Summary!$A$2:$B$11,2,FALSE)</f>
        <v>IT</v>
      </c>
      <c r="M74" s="23">
        <f t="shared" si="1"/>
        <v>14.782758620689652</v>
      </c>
      <c r="N74" s="7" t="str">
        <f>IF(AND(OR(D74="Information Technology", D74="Sales"), F74&gt;M74), "YES", "NO")</f>
        <v>NO</v>
      </c>
    </row>
    <row r="75" spans="1:14" x14ac:dyDescent="0.25">
      <c r="A75" s="7">
        <v>3492</v>
      </c>
      <c r="B75" s="7" t="s">
        <v>563</v>
      </c>
      <c r="C75" s="7">
        <v>6888011780</v>
      </c>
      <c r="D75" s="7" t="s">
        <v>880</v>
      </c>
      <c r="E75" s="8">
        <v>42407</v>
      </c>
      <c r="F75" s="23">
        <v>11</v>
      </c>
      <c r="G75" t="str">
        <f>LEFT(B75, SEARCH(" ", B75) - 1)</f>
        <v>Ellie</v>
      </c>
      <c r="H75" t="str">
        <f>RIGHT(B75, LEN(B75) - SEARCH(" ", B75))</f>
        <v>Robertson</v>
      </c>
      <c r="I75" s="7">
        <f ca="1">DATEDIF(E75, TODAY(), "Y")</f>
        <v>9</v>
      </c>
      <c r="J75" s="23">
        <f ca="1">IF(I75&gt;5, F75*5%, 0)</f>
        <v>0.55000000000000004</v>
      </c>
      <c r="K75" s="22">
        <f ca="1">J75+F75</f>
        <v>11.55</v>
      </c>
      <c r="L75" s="8" t="str">
        <f>VLOOKUP(D75,Summary!$A$2:$B$11,2,FALSE)</f>
        <v>IT</v>
      </c>
      <c r="M75" s="23">
        <f t="shared" si="1"/>
        <v>14.782758620689652</v>
      </c>
      <c r="N75" s="7" t="str">
        <f>IF(AND(OR(D75="Information Technology", D75="Sales"), F75&gt;M75), "YES", "NO")</f>
        <v>NO</v>
      </c>
    </row>
    <row r="76" spans="1:14" x14ac:dyDescent="0.25">
      <c r="A76" s="7">
        <v>3497</v>
      </c>
      <c r="B76" s="7" t="s">
        <v>568</v>
      </c>
      <c r="C76" s="7">
        <v>68857691</v>
      </c>
      <c r="D76" s="7" t="s">
        <v>880</v>
      </c>
      <c r="E76" s="8">
        <v>42404</v>
      </c>
      <c r="F76" s="23">
        <v>12.3</v>
      </c>
      <c r="G76" t="str">
        <f>LEFT(B76, SEARCH(" ", B76) - 1)</f>
        <v>Georgia</v>
      </c>
      <c r="H76" t="str">
        <f>RIGHT(B76, LEN(B76) - SEARCH(" ", B76))</f>
        <v>Mills</v>
      </c>
      <c r="I76" s="7">
        <f ca="1">DATEDIF(E76, TODAY(), "Y")</f>
        <v>9</v>
      </c>
      <c r="J76" s="23">
        <f ca="1">IF(I76&gt;5, F76*5%, 0)</f>
        <v>0.6150000000000001</v>
      </c>
      <c r="K76" s="22">
        <f ca="1">J76+F76</f>
        <v>12.915000000000001</v>
      </c>
      <c r="L76" s="8" t="str">
        <f>VLOOKUP(D76,Summary!$A$2:$B$11,2,FALSE)</f>
        <v>IT</v>
      </c>
      <c r="M76" s="23">
        <f t="shared" si="1"/>
        <v>14.782758620689652</v>
      </c>
      <c r="N76" s="7" t="str">
        <f>IF(AND(OR(D76="Information Technology", D76="Sales"), F76&gt;M76), "YES", "NO")</f>
        <v>NO</v>
      </c>
    </row>
    <row r="77" spans="1:14" x14ac:dyDescent="0.25">
      <c r="A77" s="7">
        <v>3795</v>
      </c>
      <c r="B77" s="7" t="s">
        <v>843</v>
      </c>
      <c r="C77" s="7">
        <v>68813797</v>
      </c>
      <c r="D77" s="7" t="s">
        <v>880</v>
      </c>
      <c r="E77" s="8">
        <v>42551</v>
      </c>
      <c r="F77" s="23">
        <v>11.8</v>
      </c>
      <c r="G77" t="str">
        <f>LEFT(B77, SEARCH(" ", B77) - 1)</f>
        <v>Soze</v>
      </c>
      <c r="H77" t="str">
        <f>RIGHT(B77, LEN(B77) - SEARCH(" ", B77))</f>
        <v>Keyser</v>
      </c>
      <c r="I77" s="7">
        <f ca="1">DATEDIF(E77, TODAY(), "Y")</f>
        <v>9</v>
      </c>
      <c r="J77" s="23">
        <f ca="1">IF(I77&gt;5, F77*5%, 0)</f>
        <v>0.59000000000000008</v>
      </c>
      <c r="K77" s="22">
        <f ca="1">J77+F77</f>
        <v>12.39</v>
      </c>
      <c r="L77" s="8" t="str">
        <f>VLOOKUP(D77,Summary!$A$2:$B$11,2,FALSE)</f>
        <v>IT</v>
      </c>
      <c r="M77" s="23">
        <f t="shared" si="1"/>
        <v>14.782758620689652</v>
      </c>
      <c r="N77" s="7" t="str">
        <f>IF(AND(OR(D77="Information Technology", D77="Sales"), F77&gt;M77), "YES", "NO")</f>
        <v>NO</v>
      </c>
    </row>
    <row r="78" spans="1:14" x14ac:dyDescent="0.25">
      <c r="A78" s="7">
        <v>3488</v>
      </c>
      <c r="B78" s="7" t="s">
        <v>559</v>
      </c>
      <c r="C78" s="7">
        <v>68847336</v>
      </c>
      <c r="D78" s="7" t="s">
        <v>880</v>
      </c>
      <c r="E78" s="8">
        <v>42685</v>
      </c>
      <c r="F78" s="23">
        <v>11.7</v>
      </c>
      <c r="G78" t="str">
        <f>LEFT(B78, SEARCH(" ", B78) - 1)</f>
        <v>Phoebe</v>
      </c>
      <c r="H78" t="str">
        <f>RIGHT(B78, LEN(B78) - SEARCH(" ", B78))</f>
        <v>Murray</v>
      </c>
      <c r="I78" s="7">
        <f ca="1">DATEDIF(E78, TODAY(), "Y")</f>
        <v>8</v>
      </c>
      <c r="J78" s="23">
        <f ca="1">IF(I78&gt;5, F78*5%, 0)</f>
        <v>0.58499999999999996</v>
      </c>
      <c r="K78" s="22">
        <f ca="1">J78+F78</f>
        <v>12.285</v>
      </c>
      <c r="L78" s="8" t="str">
        <f>VLOOKUP(D78,Summary!$A$2:$B$11,2,FALSE)</f>
        <v>IT</v>
      </c>
      <c r="M78" s="23">
        <f t="shared" si="1"/>
        <v>14.782758620689652</v>
      </c>
      <c r="N78" s="7" t="str">
        <f>IF(AND(OR(D78="Information Technology", D78="Sales"), F78&gt;M78), "YES", "NO")</f>
        <v>NO</v>
      </c>
    </row>
    <row r="79" spans="1:14" x14ac:dyDescent="0.25">
      <c r="A79" s="7">
        <v>3662</v>
      </c>
      <c r="B79" s="7" t="s">
        <v>722</v>
      </c>
      <c r="C79" s="7">
        <v>5151238181</v>
      </c>
      <c r="D79" s="7" t="s">
        <v>871</v>
      </c>
      <c r="E79" s="8">
        <v>40770</v>
      </c>
      <c r="F79" s="23">
        <v>10</v>
      </c>
      <c r="G79" t="str">
        <f>LEFT(B79, SEARCH(" ", B79) - 1)</f>
        <v>Homberger</v>
      </c>
      <c r="H79" t="str">
        <f>RIGHT(B79, LEN(B79) - SEARCH(" ", B79))</f>
        <v>Adrienne</v>
      </c>
      <c r="I79" s="7">
        <f ca="1">DATEDIF(E79, TODAY(), "Y")</f>
        <v>14</v>
      </c>
      <c r="J79" s="23">
        <f ca="1">IF(I79&gt;5, F79*5%, 0)</f>
        <v>0.5</v>
      </c>
      <c r="K79" s="22">
        <f ca="1">J79+F79</f>
        <v>10.5</v>
      </c>
      <c r="L79" s="8" t="str">
        <f>VLOOKUP(D79,Summary!$A$2:$B$11,2,FALSE)</f>
        <v>MNG</v>
      </c>
      <c r="M79" s="23">
        <f t="shared" si="1"/>
        <v>11.82</v>
      </c>
      <c r="N79" s="7" t="str">
        <f>IF(AND(OR(D79="Information Technology", D79="Sales"), F79&gt;M79), "YES", "NO")</f>
        <v>NO</v>
      </c>
    </row>
    <row r="80" spans="1:14" x14ac:dyDescent="0.25">
      <c r="A80" s="7">
        <v>3814</v>
      </c>
      <c r="B80" s="7" t="s">
        <v>859</v>
      </c>
      <c r="C80" s="7">
        <v>5151238080</v>
      </c>
      <c r="D80" s="7" t="s">
        <v>871</v>
      </c>
      <c r="E80" s="8">
        <v>41323</v>
      </c>
      <c r="F80" s="23">
        <v>13.2</v>
      </c>
      <c r="G80" t="str">
        <f>LEFT(B80, SEARCH(" ", B80) - 1)</f>
        <v>Tippett</v>
      </c>
      <c r="H80" t="str">
        <f>RIGHT(B80, LEN(B80) - SEARCH(" ", B80))</f>
        <v>Jeanette</v>
      </c>
      <c r="I80" s="7">
        <f ca="1">DATEDIF(E80, TODAY(), "Y")</f>
        <v>12</v>
      </c>
      <c r="J80" s="23">
        <f ca="1">IF(I80&gt;5, F80*5%, 0)</f>
        <v>0.66</v>
      </c>
      <c r="K80" s="22">
        <f ca="1">J80+F80</f>
        <v>13.86</v>
      </c>
      <c r="L80" s="8" t="str">
        <f>VLOOKUP(D80,Summary!$A$2:$B$11,2,FALSE)</f>
        <v>MNG</v>
      </c>
      <c r="M80" s="23">
        <f t="shared" si="1"/>
        <v>11.82</v>
      </c>
      <c r="N80" s="7" t="str">
        <f>IF(AND(OR(D80="Information Technology", D80="Sales"), F80&gt;M80), "YES", "NO")</f>
        <v>NO</v>
      </c>
    </row>
    <row r="81" spans="1:14" x14ac:dyDescent="0.25">
      <c r="A81" s="7">
        <v>3738</v>
      </c>
      <c r="B81" s="7" t="s">
        <v>796</v>
      </c>
      <c r="C81" s="7">
        <v>5151234444</v>
      </c>
      <c r="D81" s="7" t="s">
        <v>871</v>
      </c>
      <c r="E81" s="8">
        <v>41729</v>
      </c>
      <c r="F81" s="23">
        <v>10</v>
      </c>
      <c r="G81" t="str">
        <f>LEFT(B81, SEARCH(" ", B81) - 1)</f>
        <v>Ohare</v>
      </c>
      <c r="H81" t="str">
        <f>RIGHT(B81, LEN(B81) - SEARCH(" ", B81))</f>
        <v>Lynn</v>
      </c>
      <c r="I81" s="7">
        <f ca="1">DATEDIF(E81, TODAY(), "Y")</f>
        <v>11</v>
      </c>
      <c r="J81" s="23">
        <f ca="1">IF(I81&gt;5, F81*5%, 0)</f>
        <v>0.5</v>
      </c>
      <c r="K81" s="22">
        <f ca="1">J81+F81</f>
        <v>10.5</v>
      </c>
      <c r="L81" s="8" t="str">
        <f>VLOOKUP(D81,Summary!$A$2:$B$11,2,FALSE)</f>
        <v>MNG</v>
      </c>
      <c r="M81" s="23">
        <f t="shared" si="1"/>
        <v>11.82</v>
      </c>
      <c r="N81" s="7" t="str">
        <f>IF(AND(OR(D81="Information Technology", D81="Sales"), F81&gt;M81), "YES", "NO")</f>
        <v>NO</v>
      </c>
    </row>
    <row r="82" spans="1:14" x14ac:dyDescent="0.25">
      <c r="A82" s="7">
        <v>3793</v>
      </c>
      <c r="B82" s="7" t="s">
        <v>901</v>
      </c>
      <c r="C82" s="7">
        <v>5151234567</v>
      </c>
      <c r="D82" s="7" t="s">
        <v>871</v>
      </c>
      <c r="E82" s="8">
        <v>41589</v>
      </c>
      <c r="F82" s="23">
        <v>11</v>
      </c>
      <c r="G82" t="str">
        <f>LEFT(B82, SEARCH(" ", B82) - 1)</f>
        <v>Jade</v>
      </c>
      <c r="H82" t="str">
        <f>RIGHT(B82, LEN(B82) - SEARCH(" ", B82))</f>
        <v xml:space="preserve"> Bruno</v>
      </c>
      <c r="I82" s="7">
        <f ca="1">DATEDIF(E82, TODAY(), "Y")</f>
        <v>11</v>
      </c>
      <c r="J82" s="23">
        <f ca="1">IF(I82&gt;5, F82*5%, 0)</f>
        <v>0.55000000000000004</v>
      </c>
      <c r="K82" s="22">
        <f ca="1">J82+F82</f>
        <v>11.55</v>
      </c>
      <c r="L82" s="8" t="str">
        <f>VLOOKUP(D82,Summary!$A$2:$B$11,2,FALSE)</f>
        <v>MNG</v>
      </c>
      <c r="M82" s="23">
        <f t="shared" si="1"/>
        <v>11.82</v>
      </c>
      <c r="N82" s="7" t="str">
        <f>IF(AND(OR(D82="Information Technology", D82="Sales"), F82&gt;M82), "YES", "NO")</f>
        <v>NO</v>
      </c>
    </row>
    <row r="83" spans="1:14" x14ac:dyDescent="0.25">
      <c r="A83" s="7">
        <v>3564</v>
      </c>
      <c r="B83" s="7" t="s">
        <v>633</v>
      </c>
      <c r="C83" s="7">
        <v>5151234569</v>
      </c>
      <c r="D83" s="7" t="s">
        <v>871</v>
      </c>
      <c r="E83" s="8">
        <v>41911</v>
      </c>
      <c r="F83" s="23">
        <v>12</v>
      </c>
      <c r="G83" t="str">
        <f>LEFT(B83, SEARCH(" ", B83) - 1)</f>
        <v>Buccheri</v>
      </c>
      <c r="H83" t="str">
        <f>RIGHT(B83, LEN(B83) - SEARCH(" ", B83))</f>
        <v>Joseph</v>
      </c>
      <c r="I83" s="7">
        <f ca="1">DATEDIF(E83, TODAY(), "Y")</f>
        <v>10</v>
      </c>
      <c r="J83" s="23">
        <f ca="1">IF(I83&gt;5, F83*5%, 0)</f>
        <v>0.60000000000000009</v>
      </c>
      <c r="K83" s="22">
        <f ca="1">J83+F83</f>
        <v>12.6</v>
      </c>
      <c r="L83" s="8" t="str">
        <f>VLOOKUP(D83,Summary!$A$2:$B$11,2,FALSE)</f>
        <v>MNG</v>
      </c>
      <c r="M83" s="23">
        <f t="shared" si="1"/>
        <v>11.82</v>
      </c>
      <c r="N83" s="7" t="str">
        <f>IF(AND(OR(D83="Information Technology", D83="Sales"), F83&gt;M83), "YES", "NO")</f>
        <v>NO</v>
      </c>
    </row>
    <row r="84" spans="1:14" x14ac:dyDescent="0.25">
      <c r="A84" s="7">
        <v>3640</v>
      </c>
      <c r="B84" s="7" t="s">
        <v>703</v>
      </c>
      <c r="C84" s="7">
        <v>5151234568</v>
      </c>
      <c r="D84" s="7" t="s">
        <v>871</v>
      </c>
      <c r="E84" s="8">
        <v>42051</v>
      </c>
      <c r="F84" s="23">
        <v>12</v>
      </c>
      <c r="G84" t="str">
        <f>LEFT(B84, SEARCH(" ", B84) - 1)</f>
        <v>Givens</v>
      </c>
      <c r="H84" t="str">
        <f>RIGHT(B84, LEN(B84) - SEARCH(" ", B84))</f>
        <v>Myriam</v>
      </c>
      <c r="I84" s="7">
        <f ca="1">DATEDIF(E84, TODAY(), "Y")</f>
        <v>10</v>
      </c>
      <c r="J84" s="23">
        <f ca="1">IF(I84&gt;5, F84*5%, 0)</f>
        <v>0.60000000000000009</v>
      </c>
      <c r="K84" s="22">
        <f ca="1">J84+F84</f>
        <v>12.6</v>
      </c>
      <c r="L84" s="8" t="str">
        <f>VLOOKUP(D84,Summary!$A$2:$B$11,2,FALSE)</f>
        <v>MNG</v>
      </c>
      <c r="M84" s="23">
        <f t="shared" si="1"/>
        <v>11.82</v>
      </c>
      <c r="N84" s="7" t="str">
        <f>IF(AND(OR(D84="Information Technology", D84="Sales"), F84&gt;M84), "YES", "NO")</f>
        <v>NO</v>
      </c>
    </row>
    <row r="85" spans="1:14" x14ac:dyDescent="0.25">
      <c r="A85" s="7">
        <v>3487</v>
      </c>
      <c r="B85" s="7" t="s">
        <v>558</v>
      </c>
      <c r="C85" s="7">
        <v>5151244169</v>
      </c>
      <c r="D85" s="7" t="s">
        <v>871</v>
      </c>
      <c r="E85" s="8">
        <v>42399</v>
      </c>
      <c r="F85" s="23">
        <v>12</v>
      </c>
      <c r="G85" t="str">
        <f>LEFT(B85, SEARCH(" ", B85) - 1)</f>
        <v>Poppy</v>
      </c>
      <c r="H85" t="str">
        <f>RIGHT(B85, LEN(B85) - SEARCH(" ", B85))</f>
        <v>Jordan</v>
      </c>
      <c r="I85" s="7">
        <f ca="1">DATEDIF(E85, TODAY(), "Y")</f>
        <v>9</v>
      </c>
      <c r="J85" s="23">
        <f ca="1">IF(I85&gt;5, F85*5%, 0)</f>
        <v>0.60000000000000009</v>
      </c>
      <c r="K85" s="22">
        <f ca="1">J85+F85</f>
        <v>12.6</v>
      </c>
      <c r="L85" s="8" t="str">
        <f>VLOOKUP(D85,Summary!$A$2:$B$11,2,FALSE)</f>
        <v>MNG</v>
      </c>
      <c r="M85" s="23">
        <f t="shared" si="1"/>
        <v>11.82</v>
      </c>
      <c r="N85" s="7" t="str">
        <f>IF(AND(OR(D85="Information Technology", D85="Sales"), F85&gt;M85), "YES", "NO")</f>
        <v>NO</v>
      </c>
    </row>
    <row r="86" spans="1:14" x14ac:dyDescent="0.25">
      <c r="A86" s="7">
        <v>3509</v>
      </c>
      <c r="B86" s="7" t="s">
        <v>580</v>
      </c>
      <c r="C86" s="7">
        <v>5151244469</v>
      </c>
      <c r="D86" s="7" t="s">
        <v>871</v>
      </c>
      <c r="E86" s="8">
        <v>42470</v>
      </c>
      <c r="F86" s="23">
        <v>13</v>
      </c>
      <c r="G86" t="str">
        <f>LEFT(B86, SEARCH(" ", B86) - 1)</f>
        <v>Reggie</v>
      </c>
      <c r="H86" t="str">
        <f>RIGHT(B86, LEN(B86) - SEARCH(" ", B86))</f>
        <v>Simmons</v>
      </c>
      <c r="I86" s="7">
        <f ca="1">DATEDIF(E86, TODAY(), "Y")</f>
        <v>9</v>
      </c>
      <c r="J86" s="23">
        <f ca="1">IF(I86&gt;5, F86*5%, 0)</f>
        <v>0.65</v>
      </c>
      <c r="K86" s="22">
        <f ca="1">J86+F86</f>
        <v>13.65</v>
      </c>
      <c r="L86" s="8" t="str">
        <f>VLOOKUP(D86,Summary!$A$2:$B$11,2,FALSE)</f>
        <v>MNG</v>
      </c>
      <c r="M86" s="23">
        <f t="shared" si="1"/>
        <v>11.82</v>
      </c>
      <c r="N86" s="7" t="str">
        <f>IF(AND(OR(D86="Information Technology", D86="Sales"), F86&gt;M86), "YES", "NO")</f>
        <v>NO</v>
      </c>
    </row>
    <row r="87" spans="1:14" x14ac:dyDescent="0.25">
      <c r="A87" s="7">
        <v>3585</v>
      </c>
      <c r="B87" s="7" t="s">
        <v>653</v>
      </c>
      <c r="C87" s="7">
        <v>5151244569</v>
      </c>
      <c r="D87" s="7" t="s">
        <v>871</v>
      </c>
      <c r="E87" s="8">
        <v>42557</v>
      </c>
      <c r="F87" s="23">
        <v>14</v>
      </c>
      <c r="G87" t="str">
        <f>LEFT(B87, SEARCH(" ", B87) - 1)</f>
        <v>Clukey</v>
      </c>
      <c r="H87" t="str">
        <f>RIGHT(B87, LEN(B87) - SEARCH(" ", B87))</f>
        <v>Elijian</v>
      </c>
      <c r="I87" s="7">
        <f ca="1">DATEDIF(E87, TODAY(), "Y")</f>
        <v>9</v>
      </c>
      <c r="J87" s="23">
        <f ca="1">IF(I87&gt;5, F87*5%, 0)</f>
        <v>0.70000000000000007</v>
      </c>
      <c r="K87" s="22">
        <f ca="1">J87+F87</f>
        <v>14.7</v>
      </c>
      <c r="L87" s="8" t="str">
        <f>VLOOKUP(D87,Summary!$A$2:$B$11,2,FALSE)</f>
        <v>MNG</v>
      </c>
      <c r="M87" s="23">
        <f t="shared" si="1"/>
        <v>11.82</v>
      </c>
      <c r="N87" s="7" t="str">
        <f>IF(AND(OR(D87="Information Technology", D87="Sales"), F87&gt;M87), "YES", "NO")</f>
        <v>NO</v>
      </c>
    </row>
    <row r="88" spans="1:14" x14ac:dyDescent="0.25">
      <c r="A88" s="7">
        <v>3717</v>
      </c>
      <c r="B88" s="7" t="s">
        <v>775</v>
      </c>
      <c r="C88" s="7">
        <v>5151237777</v>
      </c>
      <c r="D88" s="7" t="s">
        <v>871</v>
      </c>
      <c r="E88" s="8">
        <v>42557</v>
      </c>
      <c r="F88" s="23">
        <v>11</v>
      </c>
      <c r="G88" t="str">
        <f>LEFT(B88, SEARCH(" ", B88) - 1)</f>
        <v>McKinzie</v>
      </c>
      <c r="H88" t="str">
        <f>RIGHT(B88, LEN(B88) - SEARCH(" ", B88))</f>
        <v>Jac</v>
      </c>
      <c r="I88" s="7">
        <f ca="1">DATEDIF(E88, TODAY(), "Y")</f>
        <v>9</v>
      </c>
      <c r="J88" s="23">
        <f ca="1">IF(I88&gt;5, F88*5%, 0)</f>
        <v>0.55000000000000004</v>
      </c>
      <c r="K88" s="22">
        <f ca="1">J88+F88</f>
        <v>11.55</v>
      </c>
      <c r="L88" s="8" t="str">
        <f>VLOOKUP(D88,Summary!$A$2:$B$11,2,FALSE)</f>
        <v>MNG</v>
      </c>
      <c r="M88" s="23">
        <f t="shared" si="1"/>
        <v>11.82</v>
      </c>
      <c r="N88" s="7" t="str">
        <f>IF(AND(OR(D88="Information Technology", D88="Sales"), F88&gt;M88), "YES", "NO")</f>
        <v>NO</v>
      </c>
    </row>
    <row r="89" spans="1:14" x14ac:dyDescent="0.25">
      <c r="A89" s="7">
        <v>3815</v>
      </c>
      <c r="B89" s="7" t="s">
        <v>860</v>
      </c>
      <c r="C89" s="7">
        <v>5904234567</v>
      </c>
      <c r="D89" s="7" t="s">
        <v>886</v>
      </c>
      <c r="E89" s="8">
        <v>38726</v>
      </c>
      <c r="F89" s="23">
        <v>12.5</v>
      </c>
      <c r="G89" t="str">
        <f>LEFT(B89, SEARCH(" ", B89) - 1)</f>
        <v>Torrence</v>
      </c>
      <c r="H89" t="str">
        <f>RIGHT(B89, LEN(B89) - SEARCH(" ", B89))</f>
        <v>Jack</v>
      </c>
      <c r="I89" s="7">
        <f ca="1">DATEDIF(E89, TODAY(), "Y")</f>
        <v>19</v>
      </c>
      <c r="J89" s="23">
        <f ca="1">IF(I89&gt;5, F89*5%, 0)</f>
        <v>0.625</v>
      </c>
      <c r="K89" s="22">
        <f ca="1">J89+F89</f>
        <v>13.125</v>
      </c>
      <c r="L89" s="8" t="str">
        <f>VLOOKUP(D89,Summary!$A$2:$B$11,2,FALSE)</f>
        <v>MKT</v>
      </c>
      <c r="M89" s="23">
        <f t="shared" si="1"/>
        <v>11.211538461538462</v>
      </c>
      <c r="N89" s="7" t="str">
        <f>IF(AND(OR(D89="Information Technology", D89="Sales"), F89&gt;M89), "YES", "NO")</f>
        <v>NO</v>
      </c>
    </row>
    <row r="90" spans="1:14" x14ac:dyDescent="0.25">
      <c r="A90" s="7">
        <v>3809</v>
      </c>
      <c r="B90" s="7" t="s">
        <v>854</v>
      </c>
      <c r="C90" s="7">
        <v>5904234568</v>
      </c>
      <c r="D90" s="7" t="s">
        <v>886</v>
      </c>
      <c r="E90" s="8">
        <v>39930</v>
      </c>
      <c r="F90" s="23">
        <v>10.3</v>
      </c>
      <c r="G90" t="str">
        <f>LEFT(B90, SEARCH(" ", B90) - 1)</f>
        <v>Tavares</v>
      </c>
      <c r="H90" t="str">
        <f>RIGHT(B90, LEN(B90) - SEARCH(" ", B90))</f>
        <v>Desiree</v>
      </c>
      <c r="I90" s="7">
        <f ca="1">DATEDIF(E90, TODAY(), "Y")</f>
        <v>16</v>
      </c>
      <c r="J90" s="23">
        <f ca="1">IF(I90&gt;5, F90*5%, 0)</f>
        <v>0.51500000000000001</v>
      </c>
      <c r="K90" s="22">
        <f ca="1">J90+F90</f>
        <v>10.815000000000001</v>
      </c>
      <c r="L90" s="8" t="str">
        <f>VLOOKUP(D90,Summary!$A$2:$B$11,2,FALSE)</f>
        <v>MKT</v>
      </c>
      <c r="M90" s="23">
        <f t="shared" si="1"/>
        <v>11.211538461538462</v>
      </c>
      <c r="N90" s="7" t="str">
        <f>IF(AND(OR(D90="Information Technology", D90="Sales"), F90&gt;M90), "YES", "NO")</f>
        <v>NO</v>
      </c>
    </row>
    <row r="91" spans="1:14" x14ac:dyDescent="0.25">
      <c r="A91" s="7">
        <v>3588</v>
      </c>
      <c r="B91" s="7" t="s">
        <v>656</v>
      </c>
      <c r="C91" s="7">
        <v>5904235567</v>
      </c>
      <c r="D91" s="7" t="s">
        <v>886</v>
      </c>
      <c r="E91" s="8">
        <v>40379</v>
      </c>
      <c r="F91" s="23">
        <v>10</v>
      </c>
      <c r="G91" t="str">
        <f>LEFT(B91, SEARCH(" ", B91) - 1)</f>
        <v>Corleone</v>
      </c>
      <c r="H91" t="str">
        <f>RIGHT(B91, LEN(B91) - SEARCH(" ", B91))</f>
        <v>Michael</v>
      </c>
      <c r="I91" s="7">
        <f ca="1">DATEDIF(E91, TODAY(), "Y")</f>
        <v>15</v>
      </c>
      <c r="J91" s="23">
        <f ca="1">IF(I91&gt;5, F91*5%, 0)</f>
        <v>0.5</v>
      </c>
      <c r="K91" s="22">
        <f ca="1">J91+F91</f>
        <v>10.5</v>
      </c>
      <c r="L91" s="8" t="str">
        <f>VLOOKUP(D91,Summary!$A$2:$B$11,2,FALSE)</f>
        <v>MKT</v>
      </c>
      <c r="M91" s="23">
        <f t="shared" si="1"/>
        <v>11.211538461538462</v>
      </c>
      <c r="N91" s="7" t="str">
        <f>IF(AND(OR(D91="Information Technology", D91="Sales"), F91&gt;M91), "YES", "NO")</f>
        <v>NO</v>
      </c>
    </row>
    <row r="92" spans="1:14" x14ac:dyDescent="0.25">
      <c r="A92" s="7">
        <v>3580</v>
      </c>
      <c r="B92" s="7" t="s">
        <v>648</v>
      </c>
      <c r="C92" s="7">
        <v>5904234560</v>
      </c>
      <c r="D92" s="7" t="s">
        <v>886</v>
      </c>
      <c r="E92" s="8">
        <v>40721</v>
      </c>
      <c r="F92" s="23">
        <v>10</v>
      </c>
      <c r="G92" t="str">
        <f>LEFT(B92, SEARCH(" ", B92) - 1)</f>
        <v>Chivukula</v>
      </c>
      <c r="H92" t="str">
        <f>RIGHT(B92, LEN(B92) - SEARCH(" ", B92))</f>
        <v>Enola</v>
      </c>
      <c r="I92" s="7">
        <f ca="1">DATEDIF(E92, TODAY(), "Y")</f>
        <v>14</v>
      </c>
      <c r="J92" s="23">
        <f ca="1">IF(I92&gt;5, F92*5%, 0)</f>
        <v>0.5</v>
      </c>
      <c r="K92" s="22">
        <f ca="1">J92+F92</f>
        <v>10.5</v>
      </c>
      <c r="L92" s="8" t="str">
        <f>VLOOKUP(D92,Summary!$A$2:$B$11,2,FALSE)</f>
        <v>MKT</v>
      </c>
      <c r="M92" s="23">
        <f t="shared" si="1"/>
        <v>11.211538461538462</v>
      </c>
      <c r="N92" s="7" t="str">
        <f>IF(AND(OR(D92="Information Technology", D92="Sales"), F92&gt;M92), "YES", "NO")</f>
        <v>NO</v>
      </c>
    </row>
    <row r="93" spans="1:14" x14ac:dyDescent="0.25">
      <c r="A93" s="7">
        <v>3587</v>
      </c>
      <c r="B93" s="7" t="s">
        <v>655</v>
      </c>
      <c r="C93" s="7">
        <v>59042345692</v>
      </c>
      <c r="D93" s="7" t="s">
        <v>886</v>
      </c>
      <c r="E93" s="8">
        <v>40735</v>
      </c>
      <c r="F93" s="23">
        <v>12.3</v>
      </c>
      <c r="G93" t="str">
        <f>LEFT(B93, SEARCH(" ", B93) - 1)</f>
        <v>Cole</v>
      </c>
      <c r="H93" t="str">
        <f>RIGHT(B93, LEN(B93) - SEARCH(" ", B93))</f>
        <v>Spencer</v>
      </c>
      <c r="I93" s="7">
        <f ca="1">DATEDIF(E93, TODAY(), "Y")</f>
        <v>14</v>
      </c>
      <c r="J93" s="23">
        <f ca="1">IF(I93&gt;5, F93*5%, 0)</f>
        <v>0.6150000000000001</v>
      </c>
      <c r="K93" s="22">
        <f ca="1">J93+F93</f>
        <v>12.915000000000001</v>
      </c>
      <c r="L93" s="8" t="str">
        <f>VLOOKUP(D93,Summary!$A$2:$B$11,2,FALSE)</f>
        <v>MKT</v>
      </c>
      <c r="M93" s="23">
        <f t="shared" si="1"/>
        <v>11.211538461538462</v>
      </c>
      <c r="N93" s="7" t="str">
        <f>IF(AND(OR(D93="Information Technology", D93="Sales"), F93&gt;M93), "YES", "NO")</f>
        <v>NO</v>
      </c>
    </row>
    <row r="94" spans="1:14" x14ac:dyDescent="0.25">
      <c r="A94" s="7">
        <v>3579</v>
      </c>
      <c r="B94" s="7" t="s">
        <v>647</v>
      </c>
      <c r="C94" s="7">
        <v>5151235555</v>
      </c>
      <c r="D94" s="7" t="s">
        <v>886</v>
      </c>
      <c r="E94" s="8">
        <v>41043</v>
      </c>
      <c r="F94" s="23">
        <v>13.2</v>
      </c>
      <c r="G94" t="str">
        <f>LEFT(B94, SEARCH(" ", B94) - 1)</f>
        <v>Chigurh</v>
      </c>
      <c r="H94" t="str">
        <f>RIGHT(B94, LEN(B94) - SEARCH(" ", B94))</f>
        <v>Anton</v>
      </c>
      <c r="I94" s="7">
        <f ca="1">DATEDIF(E94, TODAY(), "Y")</f>
        <v>13</v>
      </c>
      <c r="J94" s="23">
        <f ca="1">IF(I94&gt;5, F94*5%, 0)</f>
        <v>0.66</v>
      </c>
      <c r="K94" s="22">
        <f ca="1">J94+F94</f>
        <v>13.86</v>
      </c>
      <c r="L94" s="8" t="str">
        <f>VLOOKUP(D94,Summary!$A$2:$B$11,2,FALSE)</f>
        <v>MKT</v>
      </c>
      <c r="M94" s="23">
        <f t="shared" si="1"/>
        <v>11.211538461538462</v>
      </c>
      <c r="N94" s="7" t="str">
        <f>IF(AND(OR(D94="Information Technology", D94="Sales"), F94&gt;M94), "YES", "NO")</f>
        <v>NO</v>
      </c>
    </row>
    <row r="95" spans="1:14" x14ac:dyDescent="0.25">
      <c r="A95" s="7">
        <v>3657</v>
      </c>
      <c r="B95" s="7" t="s">
        <v>878</v>
      </c>
      <c r="C95" s="7">
        <v>6031236666</v>
      </c>
      <c r="D95" s="7" t="s">
        <v>886</v>
      </c>
      <c r="E95" s="8">
        <v>40917</v>
      </c>
      <c r="F95" s="23">
        <v>13</v>
      </c>
      <c r="G95" t="str">
        <f>LEFT(B95, SEARCH(" ", B95) - 1)</f>
        <v>Harrington</v>
      </c>
      <c r="H95" t="str">
        <f>RIGHT(B95, LEN(B95) - SEARCH(" ", B95))</f>
        <v>CHRistie</v>
      </c>
      <c r="I95" s="7">
        <f ca="1">DATEDIF(E95, TODAY(), "Y")</f>
        <v>13</v>
      </c>
      <c r="J95" s="23">
        <f ca="1">IF(I95&gt;5, F95*5%, 0)</f>
        <v>0.65</v>
      </c>
      <c r="K95" s="22">
        <f ca="1">J95+F95</f>
        <v>13.65</v>
      </c>
      <c r="L95" s="8" t="str">
        <f>VLOOKUP(D95,Summary!$A$2:$B$11,2,FALSE)</f>
        <v>MKT</v>
      </c>
      <c r="M95" s="23">
        <f t="shared" si="1"/>
        <v>11.211538461538462</v>
      </c>
      <c r="N95" s="7" t="str">
        <f>IF(AND(OR(D95="Information Technology", D95="Sales"), F95&gt;M95), "YES", "NO")</f>
        <v>NO</v>
      </c>
    </row>
    <row r="96" spans="1:14" x14ac:dyDescent="0.25">
      <c r="A96" s="7">
        <v>3739</v>
      </c>
      <c r="B96" s="7" t="s">
        <v>797</v>
      </c>
      <c r="C96" s="7">
        <v>5151238888</v>
      </c>
      <c r="D96" s="7" t="s">
        <v>886</v>
      </c>
      <c r="E96" s="8">
        <v>41043</v>
      </c>
      <c r="F96" s="23">
        <v>14.2</v>
      </c>
      <c r="G96" t="str">
        <f>LEFT(B96, SEARCH(" ", B96) - 1)</f>
        <v>Oliver</v>
      </c>
      <c r="H96" t="str">
        <f>RIGHT(B96, LEN(B96) - SEARCH(" ", B96))</f>
        <v>Brooke</v>
      </c>
      <c r="I96" s="7">
        <f ca="1">DATEDIF(E96, TODAY(), "Y")</f>
        <v>13</v>
      </c>
      <c r="J96" s="23">
        <f ca="1">IF(I96&gt;5, F96*5%, 0)</f>
        <v>0.71</v>
      </c>
      <c r="K96" s="22">
        <f ca="1">J96+F96</f>
        <v>14.91</v>
      </c>
      <c r="L96" s="8" t="str">
        <f>VLOOKUP(D96,Summary!$A$2:$B$11,2,FALSE)</f>
        <v>MKT</v>
      </c>
      <c r="M96" s="23">
        <f t="shared" si="1"/>
        <v>11.211538461538462</v>
      </c>
      <c r="N96" s="7" t="str">
        <f>IF(AND(OR(D96="Information Technology", D96="Sales"), F96&gt;M96), "YES", "NO")</f>
        <v>NO</v>
      </c>
    </row>
    <row r="97" spans="1:14" x14ac:dyDescent="0.25">
      <c r="A97" s="7">
        <v>3578</v>
      </c>
      <c r="B97" s="7" t="s">
        <v>646</v>
      </c>
      <c r="C97" s="7">
        <v>5151274562</v>
      </c>
      <c r="D97" s="7" t="s">
        <v>886</v>
      </c>
      <c r="E97" s="8">
        <v>41463</v>
      </c>
      <c r="F97" s="23">
        <v>14</v>
      </c>
      <c r="G97" t="str">
        <f>LEFT(B97, SEARCH(" ", B97) - 1)</f>
        <v>Chang</v>
      </c>
      <c r="H97" t="str">
        <f>RIGHT(B97, LEN(B97) - SEARCH(" ", B97))</f>
        <v>Donovan</v>
      </c>
      <c r="I97" s="7">
        <f ca="1">DATEDIF(E97, TODAY(), "Y")</f>
        <v>12</v>
      </c>
      <c r="J97" s="23">
        <f ca="1">IF(I97&gt;5, F97*5%, 0)</f>
        <v>0.70000000000000007</v>
      </c>
      <c r="K97" s="22">
        <f ca="1">J97+F97</f>
        <v>14.7</v>
      </c>
      <c r="L97" s="8" t="str">
        <f>VLOOKUP(D97,Summary!$A$2:$B$11,2,FALSE)</f>
        <v>MKT</v>
      </c>
      <c r="M97" s="23">
        <f t="shared" si="1"/>
        <v>11.211538461538462</v>
      </c>
      <c r="N97" s="7" t="str">
        <f>IF(AND(OR(D97="Information Technology", D97="Sales"), F97&gt;M97), "YES", "NO")</f>
        <v>NO</v>
      </c>
    </row>
    <row r="98" spans="1:14" x14ac:dyDescent="0.25">
      <c r="A98" s="7">
        <v>3586</v>
      </c>
      <c r="B98" s="7" t="s">
        <v>654</v>
      </c>
      <c r="C98" s="7">
        <v>5151274564</v>
      </c>
      <c r="D98" s="7" t="s">
        <v>886</v>
      </c>
      <c r="E98" s="8">
        <v>41463</v>
      </c>
      <c r="F98" s="23">
        <v>11.2</v>
      </c>
      <c r="G98" t="str">
        <f>LEFT(B98, SEARCH(" ", B98) - 1)</f>
        <v>Cockel</v>
      </c>
      <c r="H98" t="str">
        <f>RIGHT(B98, LEN(B98) - SEARCH(" ", B98))</f>
        <v>James</v>
      </c>
      <c r="I98" s="7">
        <f ca="1">DATEDIF(E98, TODAY(), "Y")</f>
        <v>12</v>
      </c>
      <c r="J98" s="23">
        <f ca="1">IF(I98&gt;5, F98*5%, 0)</f>
        <v>0.55999999999999994</v>
      </c>
      <c r="K98" s="22">
        <f ca="1">J98+F98</f>
        <v>11.76</v>
      </c>
      <c r="L98" s="8" t="str">
        <f>VLOOKUP(D98,Summary!$A$2:$B$11,2,FALSE)</f>
        <v>MKT</v>
      </c>
      <c r="M98" s="23">
        <f t="shared" si="1"/>
        <v>11.211538461538462</v>
      </c>
      <c r="N98" s="7" t="str">
        <f>IF(AND(OR(D98="Information Technology", D98="Sales"), F98&gt;M98), "YES", "NO")</f>
        <v>NO</v>
      </c>
    </row>
    <row r="99" spans="1:14" x14ac:dyDescent="0.25">
      <c r="A99" s="7">
        <v>3577</v>
      </c>
      <c r="B99" s="7" t="s">
        <v>645</v>
      </c>
      <c r="C99" s="7">
        <v>5151274566</v>
      </c>
      <c r="D99" s="7" t="s">
        <v>886</v>
      </c>
      <c r="E99" s="8">
        <v>41771</v>
      </c>
      <c r="F99" s="23">
        <v>11</v>
      </c>
      <c r="G99" t="str">
        <f>LEFT(B99, SEARCH(" ", B99) - 1)</f>
        <v>Chan</v>
      </c>
      <c r="H99" t="str">
        <f>RIGHT(B99, LEN(B99) - SEARCH(" ", B99))</f>
        <v>Lin</v>
      </c>
      <c r="I99" s="7">
        <f ca="1">DATEDIF(E99, TODAY(), "Y")</f>
        <v>11</v>
      </c>
      <c r="J99" s="23">
        <f ca="1">IF(I99&gt;5, F99*5%, 0)</f>
        <v>0.55000000000000004</v>
      </c>
      <c r="K99" s="22">
        <f ca="1">J99+F99</f>
        <v>11.55</v>
      </c>
      <c r="L99" s="8" t="str">
        <f>VLOOKUP(D99,Summary!$A$2:$B$11,2,FALSE)</f>
        <v>MKT</v>
      </c>
      <c r="M99" s="23">
        <f t="shared" si="1"/>
        <v>11.211538461538462</v>
      </c>
      <c r="N99" s="7" t="str">
        <f>IF(AND(OR(D99="Information Technology", D99="Sales"), F99&gt;M99), "YES", "NO")</f>
        <v>NO</v>
      </c>
    </row>
    <row r="100" spans="1:14" x14ac:dyDescent="0.25">
      <c r="A100" s="7">
        <v>3656</v>
      </c>
      <c r="B100" s="7" t="s">
        <v>719</v>
      </c>
      <c r="C100" s="7">
        <v>6505079876</v>
      </c>
      <c r="D100" s="7" t="s">
        <v>886</v>
      </c>
      <c r="E100" s="8">
        <v>41589</v>
      </c>
      <c r="F100" s="23">
        <v>10</v>
      </c>
      <c r="G100" t="str">
        <f>LEFT(B100, SEARCH(" ", B100) - 1)</f>
        <v>Hankard</v>
      </c>
      <c r="H100" t="str">
        <f>RIGHT(B100, LEN(B100) - SEARCH(" ", B100))</f>
        <v>Earnest</v>
      </c>
      <c r="I100" s="7">
        <f ca="1">DATEDIF(E100, TODAY(), "Y")</f>
        <v>11</v>
      </c>
      <c r="J100" s="23">
        <f ca="1">IF(I100&gt;5, F100*5%, 0)</f>
        <v>0.5</v>
      </c>
      <c r="K100" s="22">
        <f ca="1">J100+F100</f>
        <v>10.5</v>
      </c>
      <c r="L100" s="8" t="str">
        <f>VLOOKUP(D100,Summary!$A$2:$B$11,2,FALSE)</f>
        <v>MKT</v>
      </c>
      <c r="M100" s="23">
        <f t="shared" si="1"/>
        <v>11.211538461538462</v>
      </c>
      <c r="N100" s="7" t="str">
        <f>IF(AND(OR(D100="Information Technology", D100="Sales"), F100&gt;M100), "YES", "NO")</f>
        <v>NO</v>
      </c>
    </row>
    <row r="101" spans="1:14" x14ac:dyDescent="0.25">
      <c r="A101" s="7">
        <v>3664</v>
      </c>
      <c r="B101" s="7" t="s">
        <v>724</v>
      </c>
      <c r="C101" s="7">
        <v>6501211834</v>
      </c>
      <c r="D101" s="7" t="s">
        <v>886</v>
      </c>
      <c r="E101" s="8">
        <v>41764</v>
      </c>
      <c r="F101" s="23">
        <v>10</v>
      </c>
      <c r="G101" t="str">
        <f>LEFT(B101, SEARCH(" ", B101) - 1)</f>
        <v>Houlihan</v>
      </c>
      <c r="H101" t="str">
        <f>RIGHT(B101, LEN(B101) - SEARCH(" ", B101))</f>
        <v>Debra</v>
      </c>
      <c r="I101" s="7">
        <f ca="1">DATEDIF(E101, TODAY(), "Y")</f>
        <v>11</v>
      </c>
      <c r="J101" s="23">
        <f ca="1">IF(I101&gt;5, F101*5%, 0)</f>
        <v>0.5</v>
      </c>
      <c r="K101" s="22">
        <f ca="1">J101+F101</f>
        <v>10.5</v>
      </c>
      <c r="L101" s="8" t="str">
        <f>VLOOKUP(D101,Summary!$A$2:$B$11,2,FALSE)</f>
        <v>MKT</v>
      </c>
      <c r="M101" s="23">
        <f t="shared" si="1"/>
        <v>11.211538461538462</v>
      </c>
      <c r="N101" s="7" t="str">
        <f>IF(AND(OR(D101="Information Technology", D101="Sales"), F101&gt;M101), "YES", "NO")</f>
        <v>NO</v>
      </c>
    </row>
    <row r="102" spans="1:14" x14ac:dyDescent="0.25">
      <c r="A102" s="7">
        <v>3733</v>
      </c>
      <c r="B102" s="7" t="s">
        <v>791</v>
      </c>
      <c r="C102" s="7">
        <v>6501241214</v>
      </c>
      <c r="D102" s="7" t="s">
        <v>886</v>
      </c>
      <c r="E102" s="8">
        <v>41771</v>
      </c>
      <c r="F102" s="23">
        <v>12.3</v>
      </c>
      <c r="G102" t="str">
        <f>LEFT(B102, SEARCH(" ", B102) - 1)</f>
        <v>Newman</v>
      </c>
      <c r="H102" t="str">
        <f>RIGHT(B102, LEN(B102) - SEARCH(" ", B102))</f>
        <v>Richard</v>
      </c>
      <c r="I102" s="7">
        <f ca="1">DATEDIF(E102, TODAY(), "Y")</f>
        <v>11</v>
      </c>
      <c r="J102" s="23">
        <f ca="1">IF(I102&gt;5, F102*5%, 0)</f>
        <v>0.6150000000000001</v>
      </c>
      <c r="K102" s="22">
        <f ca="1">J102+F102</f>
        <v>12.915000000000001</v>
      </c>
      <c r="L102" s="8" t="str">
        <f>VLOOKUP(D102,Summary!$A$2:$B$11,2,FALSE)</f>
        <v>MKT</v>
      </c>
      <c r="M102" s="23">
        <f t="shared" si="1"/>
        <v>11.211538461538462</v>
      </c>
      <c r="N102" s="7" t="str">
        <f>IF(AND(OR(D102="Information Technology", D102="Sales"), F102&gt;M102), "YES", "NO")</f>
        <v>NO</v>
      </c>
    </row>
    <row r="103" spans="1:14" x14ac:dyDescent="0.25">
      <c r="A103" s="7">
        <v>3740</v>
      </c>
      <c r="B103" s="7" t="s">
        <v>798</v>
      </c>
      <c r="C103" s="7">
        <v>6501241334</v>
      </c>
      <c r="D103" s="7" t="s">
        <v>886</v>
      </c>
      <c r="E103" s="8">
        <v>41547</v>
      </c>
      <c r="F103" s="23">
        <v>12.5</v>
      </c>
      <c r="G103" t="str">
        <f>LEFT(B103, SEARCH(" ", B103) - 1)</f>
        <v>Onque</v>
      </c>
      <c r="H103" t="str">
        <f>RIGHT(B103, LEN(B103) - SEARCH(" ", B103))</f>
        <v>Jasmine</v>
      </c>
      <c r="I103" s="7">
        <f ca="1">DATEDIF(E103, TODAY(), "Y")</f>
        <v>11</v>
      </c>
      <c r="J103" s="23">
        <f ca="1">IF(I103&gt;5, F103*5%, 0)</f>
        <v>0.625</v>
      </c>
      <c r="K103" s="22">
        <f ca="1">J103+F103</f>
        <v>13.125</v>
      </c>
      <c r="L103" s="8" t="str">
        <f>VLOOKUP(D103,Summary!$A$2:$B$11,2,FALSE)</f>
        <v>MKT</v>
      </c>
      <c r="M103" s="23">
        <f t="shared" si="1"/>
        <v>11.211538461538462</v>
      </c>
      <c r="N103" s="7" t="str">
        <f>IF(AND(OR(D103="Information Technology", D103="Sales"), F103&gt;M103), "YES", "NO")</f>
        <v>NO</v>
      </c>
    </row>
    <row r="104" spans="1:14" x14ac:dyDescent="0.25">
      <c r="A104" s="7">
        <v>3741</v>
      </c>
      <c r="B104" s="7" t="s">
        <v>799</v>
      </c>
      <c r="C104" s="7">
        <v>6501241434</v>
      </c>
      <c r="D104" s="7" t="s">
        <v>886</v>
      </c>
      <c r="E104" s="8">
        <v>41547</v>
      </c>
      <c r="F104" s="23">
        <v>12.8</v>
      </c>
      <c r="G104" t="str">
        <f>LEFT(B104, SEARCH(" ", B104) - 1)</f>
        <v>Osturnka</v>
      </c>
      <c r="H104" t="str">
        <f>RIGHT(B104, LEN(B104) - SEARCH(" ", B104))</f>
        <v>Adeel</v>
      </c>
      <c r="I104" s="7">
        <f ca="1">DATEDIF(E104, TODAY(), "Y")</f>
        <v>11</v>
      </c>
      <c r="J104" s="23">
        <f ca="1">IF(I104&gt;5, F104*5%, 0)</f>
        <v>0.64000000000000012</v>
      </c>
      <c r="K104" s="22">
        <f ca="1">J104+F104</f>
        <v>13.440000000000001</v>
      </c>
      <c r="L104" s="8" t="str">
        <f>VLOOKUP(D104,Summary!$A$2:$B$11,2,FALSE)</f>
        <v>MKT</v>
      </c>
      <c r="M104" s="23">
        <f t="shared" si="1"/>
        <v>11.211538461538462</v>
      </c>
      <c r="N104" s="7" t="str">
        <f>IF(AND(OR(D104="Information Technology", D104="Sales"), F104&gt;M104), "YES", "NO")</f>
        <v>NO</v>
      </c>
    </row>
    <row r="105" spans="1:14" x14ac:dyDescent="0.25">
      <c r="A105" s="7">
        <v>3816</v>
      </c>
      <c r="B105" s="7" t="s">
        <v>861</v>
      </c>
      <c r="C105" s="7">
        <v>6501245234</v>
      </c>
      <c r="D105" s="7" t="s">
        <v>886</v>
      </c>
      <c r="E105" s="8">
        <v>41687</v>
      </c>
      <c r="F105" s="23">
        <v>14</v>
      </c>
      <c r="G105" t="str">
        <f>LEFT(B105, SEARCH(" ", B105) - 1)</f>
        <v>Trang</v>
      </c>
      <c r="H105" t="str">
        <f>RIGHT(B105, LEN(B105) - SEARCH(" ", B105))</f>
        <v>Mei</v>
      </c>
      <c r="I105" s="7">
        <f ca="1">DATEDIF(E105, TODAY(), "Y")</f>
        <v>11</v>
      </c>
      <c r="J105" s="23">
        <f ca="1">IF(I105&gt;5, F105*5%, 0)</f>
        <v>0.70000000000000007</v>
      </c>
      <c r="K105" s="22">
        <f ca="1">J105+F105</f>
        <v>14.7</v>
      </c>
      <c r="L105" s="8" t="str">
        <f>VLOOKUP(D105,Summary!$A$2:$B$11,2,FALSE)</f>
        <v>MKT</v>
      </c>
      <c r="M105" s="23">
        <f t="shared" si="1"/>
        <v>11.211538461538462</v>
      </c>
      <c r="N105" s="7" t="str">
        <f>IF(AND(OR(D105="Information Technology", D105="Sales"), F105&gt;M105), "YES", "NO")</f>
        <v>NO</v>
      </c>
    </row>
    <row r="106" spans="1:14" x14ac:dyDescent="0.25">
      <c r="A106" s="7">
        <v>3575</v>
      </c>
      <c r="B106" s="7" t="s">
        <v>643</v>
      </c>
      <c r="C106" s="7">
        <v>6501247234</v>
      </c>
      <c r="D106" s="7" t="s">
        <v>886</v>
      </c>
      <c r="E106" s="8">
        <v>41911</v>
      </c>
      <c r="F106" s="23">
        <v>8.6</v>
      </c>
      <c r="G106" t="str">
        <f>LEFT(B106, SEARCH(" ", B106) - 1)</f>
        <v>Chace</v>
      </c>
      <c r="H106" t="str">
        <f>RIGHT(B106, LEN(B106) - SEARCH(" ", B106))</f>
        <v>Beatrice</v>
      </c>
      <c r="I106" s="7">
        <f ca="1">DATEDIF(E106, TODAY(), "Y")</f>
        <v>10</v>
      </c>
      <c r="J106" s="23">
        <f ca="1">IF(I106&gt;5, F106*5%, 0)</f>
        <v>0.43</v>
      </c>
      <c r="K106" s="22">
        <f ca="1">J106+F106</f>
        <v>9.0299999999999994</v>
      </c>
      <c r="L106" s="8" t="str">
        <f>VLOOKUP(D106,Summary!$A$2:$B$11,2,FALSE)</f>
        <v>MKT</v>
      </c>
      <c r="M106" s="23">
        <f t="shared" si="1"/>
        <v>11.211538461538462</v>
      </c>
      <c r="N106" s="7" t="str">
        <f>IF(AND(OR(D106="Information Technology", D106="Sales"), F106&gt;M106), "YES", "NO")</f>
        <v>NO</v>
      </c>
    </row>
    <row r="107" spans="1:14" x14ac:dyDescent="0.25">
      <c r="A107" s="7">
        <v>3663</v>
      </c>
      <c r="B107" s="7" t="s">
        <v>723</v>
      </c>
      <c r="C107" s="7">
        <v>6501212004</v>
      </c>
      <c r="D107" s="7" t="s">
        <v>886</v>
      </c>
      <c r="E107" s="8">
        <v>42093</v>
      </c>
      <c r="F107" s="23">
        <v>8.9</v>
      </c>
      <c r="G107" t="str">
        <f>LEFT(B107, SEARCH(" ", B107) - 1)</f>
        <v>Horton</v>
      </c>
      <c r="H107" t="str">
        <f>RIGHT(B107, LEN(B107) - SEARCH(" ", B107))</f>
        <v>Jayne</v>
      </c>
      <c r="I107" s="7">
        <f ca="1">DATEDIF(E107, TODAY(), "Y")</f>
        <v>10</v>
      </c>
      <c r="J107" s="23">
        <f ca="1">IF(I107&gt;5, F107*5%, 0)</f>
        <v>0.44500000000000006</v>
      </c>
      <c r="K107" s="22">
        <f ca="1">J107+F107</f>
        <v>9.3450000000000006</v>
      </c>
      <c r="L107" s="8" t="str">
        <f>VLOOKUP(D107,Summary!$A$2:$B$11,2,FALSE)</f>
        <v>MKT</v>
      </c>
      <c r="M107" s="23">
        <f t="shared" si="1"/>
        <v>11.211538461538462</v>
      </c>
      <c r="N107" s="7" t="str">
        <f>IF(AND(OR(D107="Information Technology", D107="Sales"), F107&gt;M107), "YES", "NO")</f>
        <v>NO</v>
      </c>
    </row>
    <row r="108" spans="1:14" x14ac:dyDescent="0.25">
      <c r="A108" s="7">
        <v>3665</v>
      </c>
      <c r="B108" s="7" t="s">
        <v>725</v>
      </c>
      <c r="C108" s="7">
        <v>6501271934</v>
      </c>
      <c r="D108" s="7" t="s">
        <v>886</v>
      </c>
      <c r="E108" s="8">
        <v>42051</v>
      </c>
      <c r="F108" s="23">
        <v>9.5</v>
      </c>
      <c r="G108" t="str">
        <f>LEFT(B108, SEARCH(" ", B108) - 1)</f>
        <v>Howard</v>
      </c>
      <c r="H108" t="str">
        <f>RIGHT(B108, LEN(B108) - SEARCH(" ", B108))</f>
        <v>Estelle</v>
      </c>
      <c r="I108" s="7">
        <f ca="1">DATEDIF(E108, TODAY(), "Y")</f>
        <v>10</v>
      </c>
      <c r="J108" s="23">
        <f ca="1">IF(I108&gt;5, F108*5%, 0)</f>
        <v>0.47500000000000003</v>
      </c>
      <c r="K108" s="22">
        <f ca="1">J108+F108</f>
        <v>9.9749999999999996</v>
      </c>
      <c r="L108" s="8" t="str">
        <f>VLOOKUP(D108,Summary!$A$2:$B$11,2,FALSE)</f>
        <v>MKT</v>
      </c>
      <c r="M108" s="23">
        <f t="shared" si="1"/>
        <v>11.211538461538462</v>
      </c>
      <c r="N108" s="7" t="str">
        <f>IF(AND(OR(D108="Information Technology", D108="Sales"), F108&gt;M108), "YES", "NO")</f>
        <v>NO</v>
      </c>
    </row>
    <row r="109" spans="1:14" x14ac:dyDescent="0.25">
      <c r="A109" s="7">
        <v>3817</v>
      </c>
      <c r="B109" s="7" t="s">
        <v>862</v>
      </c>
      <c r="C109" s="7">
        <v>6501271834</v>
      </c>
      <c r="D109" s="7" t="s">
        <v>886</v>
      </c>
      <c r="E109" s="8">
        <v>42009</v>
      </c>
      <c r="F109" s="23">
        <v>9</v>
      </c>
      <c r="G109" t="str">
        <f>LEFT(B109, SEARCH(" ", B109) - 1)</f>
        <v>Tredinnick</v>
      </c>
      <c r="H109" t="str">
        <f>RIGHT(B109, LEN(B109) - SEARCH(" ", B109))</f>
        <v>Neville</v>
      </c>
      <c r="I109" s="7">
        <f ca="1">DATEDIF(E109, TODAY(), "Y")</f>
        <v>10</v>
      </c>
      <c r="J109" s="23">
        <f ca="1">IF(I109&gt;5, F109*5%, 0)</f>
        <v>0.45</v>
      </c>
      <c r="K109" s="22">
        <f ca="1">J109+F109</f>
        <v>9.4499999999999993</v>
      </c>
      <c r="L109" s="8" t="str">
        <f>VLOOKUP(D109,Summary!$A$2:$B$11,2,FALSE)</f>
        <v>MKT</v>
      </c>
      <c r="M109" s="23">
        <f t="shared" si="1"/>
        <v>11.211538461538462</v>
      </c>
      <c r="N109" s="7" t="str">
        <f>IF(AND(OR(D109="Information Technology", D109="Sales"), F109&gt;M109), "YES", "NO")</f>
        <v>NO</v>
      </c>
    </row>
    <row r="110" spans="1:14" x14ac:dyDescent="0.25">
      <c r="A110" s="7">
        <v>3504</v>
      </c>
      <c r="B110" s="7" t="s">
        <v>575</v>
      </c>
      <c r="C110" s="7">
        <v>6501271634</v>
      </c>
      <c r="D110" s="7" t="s">
        <v>886</v>
      </c>
      <c r="E110" s="8">
        <v>42382</v>
      </c>
      <c r="F110" s="23">
        <v>9</v>
      </c>
      <c r="G110" t="str">
        <f>LEFT(B110, SEARCH(" ", B110) - 1)</f>
        <v>Thea</v>
      </c>
      <c r="H110" t="str">
        <f>RIGHT(B110, LEN(B110) - SEARCH(" ", B110))</f>
        <v>Hawkins</v>
      </c>
      <c r="I110" s="7">
        <f ca="1">DATEDIF(E110, TODAY(), "Y")</f>
        <v>9</v>
      </c>
      <c r="J110" s="23">
        <f ca="1">IF(I110&gt;5, F110*5%, 0)</f>
        <v>0.45</v>
      </c>
      <c r="K110" s="22">
        <f ca="1">J110+F110</f>
        <v>9.4499999999999993</v>
      </c>
      <c r="L110" s="8" t="str">
        <f>VLOOKUP(D110,Summary!$A$2:$B$11,2,FALSE)</f>
        <v>MKT</v>
      </c>
      <c r="M110" s="23">
        <f t="shared" si="1"/>
        <v>11.211538461538462</v>
      </c>
      <c r="N110" s="7" t="str">
        <f>IF(AND(OR(D110="Information Technology", D110="Sales"), F110&gt;M110), "YES", "NO")</f>
        <v>NO</v>
      </c>
    </row>
    <row r="111" spans="1:14" x14ac:dyDescent="0.25">
      <c r="A111" s="7">
        <v>3510</v>
      </c>
      <c r="B111" s="7" t="s">
        <v>581</v>
      </c>
      <c r="C111" s="7">
        <v>6501211234</v>
      </c>
      <c r="D111" s="7" t="s">
        <v>886</v>
      </c>
      <c r="E111" s="8">
        <v>42444</v>
      </c>
      <c r="F111" s="23">
        <v>9.1999999999999993</v>
      </c>
      <c r="G111" t="str">
        <f>LEFT(B111, SEARCH(" ", B111) - 1)</f>
        <v>Emily</v>
      </c>
      <c r="H111" t="str">
        <f>RIGHT(B111, LEN(B111) - SEARCH(" ", B111))</f>
        <v>Hamilton</v>
      </c>
      <c r="I111" s="7">
        <f ca="1">DATEDIF(E111, TODAY(), "Y")</f>
        <v>9</v>
      </c>
      <c r="J111" s="23">
        <f ca="1">IF(I111&gt;5, F111*5%, 0)</f>
        <v>0.45999999999999996</v>
      </c>
      <c r="K111" s="22">
        <f ca="1">J111+F111</f>
        <v>9.66</v>
      </c>
      <c r="L111" s="8" t="str">
        <f>VLOOKUP(D111,Summary!$A$2:$B$11,2,FALSE)</f>
        <v>MKT</v>
      </c>
      <c r="M111" s="23">
        <f t="shared" si="1"/>
        <v>11.211538461538462</v>
      </c>
      <c r="N111" s="7" t="str">
        <f>IF(AND(OR(D111="Information Technology", D111="Sales"), F111&gt;M111), "YES", "NO")</f>
        <v>NO</v>
      </c>
    </row>
    <row r="112" spans="1:14" x14ac:dyDescent="0.25">
      <c r="A112" s="7">
        <v>3511</v>
      </c>
      <c r="B112" s="7" t="s">
        <v>582</v>
      </c>
      <c r="C112" s="7">
        <v>6501212019</v>
      </c>
      <c r="D112" s="7" t="s">
        <v>886</v>
      </c>
      <c r="E112" s="8">
        <v>42398</v>
      </c>
      <c r="F112" s="23">
        <v>10</v>
      </c>
      <c r="G112" t="str">
        <f>LEFT(B112, SEARCH(" ", B112) - 1)</f>
        <v>Olivia</v>
      </c>
      <c r="H112" t="str">
        <f>RIGHT(B112, LEN(B112) - SEARCH(" ", B112))</f>
        <v>Ford</v>
      </c>
      <c r="I112" s="7">
        <f ca="1">DATEDIF(E112, TODAY(), "Y")</f>
        <v>9</v>
      </c>
      <c r="J112" s="23">
        <f ca="1">IF(I112&gt;5, F112*5%, 0)</f>
        <v>0.5</v>
      </c>
      <c r="K112" s="22">
        <f ca="1">J112+F112</f>
        <v>10.5</v>
      </c>
      <c r="L112" s="8" t="str">
        <f>VLOOKUP(D112,Summary!$A$2:$B$11,2,FALSE)</f>
        <v>MKT</v>
      </c>
      <c r="M112" s="23">
        <f t="shared" si="1"/>
        <v>11.211538461538462</v>
      </c>
      <c r="N112" s="7" t="str">
        <f>IF(AND(OR(D112="Information Technology", D112="Sales"), F112&gt;M112), "YES", "NO")</f>
        <v>NO</v>
      </c>
    </row>
    <row r="113" spans="1:14" x14ac:dyDescent="0.25">
      <c r="A113" s="7">
        <v>3576</v>
      </c>
      <c r="B113" s="7" t="s">
        <v>644</v>
      </c>
      <c r="C113" s="7">
        <v>6501233234</v>
      </c>
      <c r="D113" s="7" t="s">
        <v>886</v>
      </c>
      <c r="E113" s="8">
        <v>42619</v>
      </c>
      <c r="F113" s="23">
        <v>12</v>
      </c>
      <c r="G113" t="str">
        <f>LEFT(B113, SEARCH(" ", B113) - 1)</f>
        <v>Champaigne</v>
      </c>
      <c r="H113" t="str">
        <f>RIGHT(B113, LEN(B113) - SEARCH(" ", B113))</f>
        <v>Brian</v>
      </c>
      <c r="I113" s="7">
        <f ca="1">DATEDIF(E113, TODAY(), "Y")</f>
        <v>9</v>
      </c>
      <c r="J113" s="23">
        <f ca="1">IF(I113&gt;5, F113*5%, 0)</f>
        <v>0.60000000000000009</v>
      </c>
      <c r="K113" s="22">
        <f ca="1">J113+F113</f>
        <v>12.6</v>
      </c>
      <c r="L113" s="8" t="str">
        <f>VLOOKUP(D113,Summary!$A$2:$B$11,2,FALSE)</f>
        <v>MKT</v>
      </c>
      <c r="M113" s="23">
        <f t="shared" si="1"/>
        <v>11.211538461538462</v>
      </c>
      <c r="N113" s="7" t="str">
        <f>IF(AND(OR(D113="Information Technology", D113="Sales"), F113&gt;M113), "YES", "NO")</f>
        <v>NO</v>
      </c>
    </row>
    <row r="114" spans="1:14" x14ac:dyDescent="0.25">
      <c r="A114" s="7">
        <v>3512</v>
      </c>
      <c r="B114" s="7" t="s">
        <v>583</v>
      </c>
      <c r="C114" s="7">
        <v>5151244269</v>
      </c>
      <c r="D114" s="7" t="s">
        <v>886</v>
      </c>
      <c r="E114" s="8">
        <v>42660</v>
      </c>
      <c r="F114" s="23">
        <v>12</v>
      </c>
      <c r="G114" t="str">
        <f>LEFT(B114, SEARCH(" ", B114) - 1)</f>
        <v>Amelia</v>
      </c>
      <c r="H114" t="str">
        <f>RIGHT(B114, LEN(B114) - SEARCH(" ", B114))</f>
        <v>Myers</v>
      </c>
      <c r="I114" s="7">
        <f ca="1">DATEDIF(E114, TODAY(), "Y")</f>
        <v>8</v>
      </c>
      <c r="J114" s="23">
        <f ca="1">IF(I114&gt;5, F114*5%, 0)</f>
        <v>0.60000000000000009</v>
      </c>
      <c r="K114" s="22">
        <f ca="1">J114+F114</f>
        <v>12.6</v>
      </c>
      <c r="L114" s="8" t="str">
        <f>VLOOKUP(D114,Summary!$A$2:$B$11,2,FALSE)</f>
        <v>MKT</v>
      </c>
      <c r="M114" s="23">
        <f t="shared" si="1"/>
        <v>11.211538461538462</v>
      </c>
      <c r="N114" s="7" t="str">
        <f>IF(AND(OR(D114="Information Technology", D114="Sales"), F114&gt;M114), "YES", "NO")</f>
        <v>NO</v>
      </c>
    </row>
    <row r="115" spans="1:14" x14ac:dyDescent="0.25">
      <c r="A115" s="7">
        <v>3799</v>
      </c>
      <c r="B115" s="7" t="s">
        <v>890</v>
      </c>
      <c r="C115" s="7">
        <v>5151244567</v>
      </c>
      <c r="D115" s="7" t="s">
        <v>885</v>
      </c>
      <c r="E115" s="8">
        <v>40553</v>
      </c>
      <c r="F115" s="23">
        <v>13</v>
      </c>
      <c r="G115" t="str">
        <f>LEFT(B115, SEARCH(" ", B115) - 1)</f>
        <v>Stanford</v>
      </c>
      <c r="H115" t="str">
        <f>RIGHT(B115, LEN(B115) - SEARCH(" ", B115))</f>
        <v>Barbara</v>
      </c>
      <c r="I115" s="7">
        <f ca="1">DATEDIF(E115, TODAY(), "Y")</f>
        <v>14</v>
      </c>
      <c r="J115" s="23">
        <f ca="1">IF(I115&gt;5, F115*5%, 0)</f>
        <v>0.65</v>
      </c>
      <c r="K115" s="22">
        <f ca="1">J115+F115</f>
        <v>13.65</v>
      </c>
      <c r="L115" s="8" t="str">
        <f>VLOOKUP(D115,Summary!$A$2:$B$11,2,FALSE)</f>
        <v>PD_MNG</v>
      </c>
      <c r="M115" s="23">
        <f t="shared" si="1"/>
        <v>11.672000000000001</v>
      </c>
      <c r="N115" s="7" t="str">
        <f>IF(AND(OR(D115="Information Technology", D115="Sales"), F115&gt;M115), "YES", "NO")</f>
        <v>NO</v>
      </c>
    </row>
    <row r="116" spans="1:14" x14ac:dyDescent="0.25">
      <c r="A116" s="7">
        <v>3648</v>
      </c>
      <c r="B116" s="7" t="s">
        <v>711</v>
      </c>
      <c r="C116" s="7">
        <v>5151244369</v>
      </c>
      <c r="D116" s="7" t="s">
        <v>885</v>
      </c>
      <c r="E116" s="8">
        <v>41092</v>
      </c>
      <c r="F116" s="23">
        <v>14</v>
      </c>
      <c r="G116" t="str">
        <f>LEFT(B116, SEARCH(" ", B116) - 1)</f>
        <v>Gordon</v>
      </c>
      <c r="H116" t="str">
        <f>RIGHT(B116, LEN(B116) - SEARCH(" ", B116))</f>
        <v>David</v>
      </c>
      <c r="I116" s="7">
        <f ca="1">DATEDIF(E116, TODAY(), "Y")</f>
        <v>13</v>
      </c>
      <c r="J116" s="23">
        <f ca="1">IF(I116&gt;5, F116*5%, 0)</f>
        <v>0.70000000000000007</v>
      </c>
      <c r="K116" s="22">
        <f ca="1">J116+F116</f>
        <v>14.7</v>
      </c>
      <c r="L116" s="8" t="str">
        <f>VLOOKUP(D116,Summary!$A$2:$B$11,2,FALSE)</f>
        <v>PD_MNG</v>
      </c>
      <c r="M116" s="23">
        <f t="shared" si="1"/>
        <v>11.672000000000001</v>
      </c>
      <c r="N116" s="7" t="str">
        <f>IF(AND(OR(D116="Information Technology", D116="Sales"), F116&gt;M116), "YES", "NO")</f>
        <v>NO</v>
      </c>
    </row>
    <row r="117" spans="1:14" x14ac:dyDescent="0.25">
      <c r="A117" s="7">
        <v>3723</v>
      </c>
      <c r="B117" s="7" t="s">
        <v>781</v>
      </c>
      <c r="C117" s="7">
        <v>5151274563</v>
      </c>
      <c r="D117" s="7" t="s">
        <v>885</v>
      </c>
      <c r="E117" s="8">
        <v>40954</v>
      </c>
      <c r="F117" s="23">
        <v>15</v>
      </c>
      <c r="G117" t="str">
        <f>LEFT(B117, SEARCH(" ", B117) - 1)</f>
        <v>Monroe</v>
      </c>
      <c r="H117" t="str">
        <f>RIGHT(B117, LEN(B117) - SEARCH(" ", B117))</f>
        <v>Peter</v>
      </c>
      <c r="I117" s="7">
        <f ca="1">DATEDIF(E117, TODAY(), "Y")</f>
        <v>13</v>
      </c>
      <c r="J117" s="23">
        <f ca="1">IF(I117&gt;5, F117*5%, 0)</f>
        <v>0.75</v>
      </c>
      <c r="K117" s="22">
        <f ca="1">J117+F117</f>
        <v>15.75</v>
      </c>
      <c r="L117" s="8" t="str">
        <f>VLOOKUP(D117,Summary!$A$2:$B$11,2,FALSE)</f>
        <v>PD_MNG</v>
      </c>
      <c r="M117" s="23">
        <f t="shared" si="1"/>
        <v>11.672000000000001</v>
      </c>
      <c r="N117" s="7" t="str">
        <f>IF(AND(OR(D117="Information Technology", D117="Sales"), F117&gt;M117), "YES", "NO")</f>
        <v>NO</v>
      </c>
    </row>
    <row r="118" spans="1:14" x14ac:dyDescent="0.25">
      <c r="A118" s="7">
        <v>3725</v>
      </c>
      <c r="B118" s="7" t="s">
        <v>783</v>
      </c>
      <c r="C118" s="7">
        <v>5151274565</v>
      </c>
      <c r="D118" s="7" t="s">
        <v>885</v>
      </c>
      <c r="E118" s="8">
        <v>40917</v>
      </c>
      <c r="F118" s="23">
        <v>10</v>
      </c>
      <c r="G118" t="str">
        <f>LEFT(B118, SEARCH(" ", B118) - 1)</f>
        <v>Moran</v>
      </c>
      <c r="H118" t="str">
        <f>RIGHT(B118, LEN(B118) - SEARCH(" ", B118))</f>
        <v>Patrick</v>
      </c>
      <c r="I118" s="7">
        <f ca="1">DATEDIF(E118, TODAY(), "Y")</f>
        <v>13</v>
      </c>
      <c r="J118" s="23">
        <f ca="1">IF(I118&gt;5, F118*5%, 0)</f>
        <v>0.5</v>
      </c>
      <c r="K118" s="22">
        <f ca="1">J118+F118</f>
        <v>10.5</v>
      </c>
      <c r="L118" s="8" t="str">
        <f>VLOOKUP(D118,Summary!$A$2:$B$11,2,FALSE)</f>
        <v>PD_MNG</v>
      </c>
      <c r="M118" s="23">
        <f t="shared" si="1"/>
        <v>11.672000000000001</v>
      </c>
      <c r="N118" s="7" t="str">
        <f>IF(AND(OR(D118="Information Technology", D118="Sales"), F118&gt;M118), "YES", "NO")</f>
        <v>NO</v>
      </c>
    </row>
    <row r="119" spans="1:14" x14ac:dyDescent="0.25">
      <c r="A119" s="7">
        <v>3724</v>
      </c>
      <c r="B119" s="7" t="s">
        <v>782</v>
      </c>
      <c r="C119" s="7">
        <v>5151274561</v>
      </c>
      <c r="D119" s="7" t="s">
        <v>885</v>
      </c>
      <c r="E119" s="8">
        <v>41407</v>
      </c>
      <c r="F119" s="23">
        <v>10.3</v>
      </c>
      <c r="G119" t="str">
        <f>LEFT(B119, SEARCH(" ", B119) - 1)</f>
        <v>Monterro</v>
      </c>
      <c r="H119" t="str">
        <f>RIGHT(B119, LEN(B119) - SEARCH(" ", B119))</f>
        <v>Luisa</v>
      </c>
      <c r="I119" s="7">
        <f ca="1">DATEDIF(E119, TODAY(), "Y")</f>
        <v>12</v>
      </c>
      <c r="J119" s="23">
        <f ca="1">IF(I119&gt;5, F119*5%, 0)</f>
        <v>0.51500000000000001</v>
      </c>
      <c r="K119" s="22">
        <f ca="1">J119+F119</f>
        <v>10.815000000000001</v>
      </c>
      <c r="L119" s="8" t="str">
        <f>VLOOKUP(D119,Summary!$A$2:$B$11,2,FALSE)</f>
        <v>PD_MNG</v>
      </c>
      <c r="M119" s="23">
        <f t="shared" si="1"/>
        <v>11.672000000000001</v>
      </c>
      <c r="N119" s="7" t="str">
        <f>IF(AND(OR(D119="Information Technology", D119="Sales"), F119&gt;M119), "YES", "NO")</f>
        <v>NO</v>
      </c>
    </row>
    <row r="120" spans="1:14" x14ac:dyDescent="0.25">
      <c r="A120" s="7">
        <v>3572</v>
      </c>
      <c r="B120" s="7" t="s">
        <v>640</v>
      </c>
      <c r="C120" s="7">
        <v>11441344619268</v>
      </c>
      <c r="D120" s="7" t="s">
        <v>885</v>
      </c>
      <c r="E120" s="8">
        <v>41729</v>
      </c>
      <c r="F120" s="23">
        <v>10.5</v>
      </c>
      <c r="G120" t="str">
        <f>LEFT(B120, SEARCH(" ", B120) - 1)</f>
        <v>Carey</v>
      </c>
      <c r="H120" t="str">
        <f>RIGHT(B120, LEN(B120) - SEARCH(" ", B120))</f>
        <v>Michael</v>
      </c>
      <c r="I120" s="7">
        <f ca="1">DATEDIF(E120, TODAY(), "Y")</f>
        <v>11</v>
      </c>
      <c r="J120" s="23">
        <f ca="1">IF(I120&gt;5, F120*5%, 0)</f>
        <v>0.52500000000000002</v>
      </c>
      <c r="K120" s="22">
        <f ca="1">J120+F120</f>
        <v>11.025</v>
      </c>
      <c r="L120" s="8" t="str">
        <f>VLOOKUP(D120,Summary!$A$2:$B$11,2,FALSE)</f>
        <v>PD_MNG</v>
      </c>
      <c r="M120" s="23">
        <f t="shared" si="1"/>
        <v>11.672000000000001</v>
      </c>
      <c r="N120" s="7" t="str">
        <f>IF(AND(OR(D120="Information Technology", D120="Sales"), F120&gt;M120), "YES", "NO")</f>
        <v>NO</v>
      </c>
    </row>
    <row r="121" spans="1:14" x14ac:dyDescent="0.25">
      <c r="A121" s="7">
        <v>3647</v>
      </c>
      <c r="B121" s="7" t="s">
        <v>710</v>
      </c>
      <c r="C121" s="7">
        <v>6501241224</v>
      </c>
      <c r="D121" s="7" t="s">
        <v>885</v>
      </c>
      <c r="E121" s="8">
        <v>41771</v>
      </c>
      <c r="F121" s="23">
        <v>12.3</v>
      </c>
      <c r="G121" t="str">
        <f>LEFT(B121, SEARCH(" ", B121) - 1)</f>
        <v>Good</v>
      </c>
      <c r="H121" t="str">
        <f>RIGHT(B121, LEN(B121) - SEARCH(" ", B121))</f>
        <v>Susan</v>
      </c>
      <c r="I121" s="7">
        <f ca="1">DATEDIF(E121, TODAY(), "Y")</f>
        <v>11</v>
      </c>
      <c r="J121" s="23">
        <f ca="1">IF(I121&gt;5, F121*5%, 0)</f>
        <v>0.6150000000000001</v>
      </c>
      <c r="K121" s="22">
        <f ca="1">J121+F121</f>
        <v>12.915000000000001</v>
      </c>
      <c r="L121" s="8" t="str">
        <f>VLOOKUP(D121,Summary!$A$2:$B$11,2,FALSE)</f>
        <v>PD_MNG</v>
      </c>
      <c r="M121" s="23">
        <f t="shared" si="1"/>
        <v>11.672000000000001</v>
      </c>
      <c r="N121" s="7" t="str">
        <f>IF(AND(OR(D121="Information Technology", D121="Sales"), F121&gt;M121), "YES", "NO")</f>
        <v>NO</v>
      </c>
    </row>
    <row r="122" spans="1:14" x14ac:dyDescent="0.25">
      <c r="A122" s="7">
        <v>3649</v>
      </c>
      <c r="B122" s="7" t="s">
        <v>712</v>
      </c>
      <c r="C122" s="7">
        <v>6501246234</v>
      </c>
      <c r="D122" s="7" t="s">
        <v>885</v>
      </c>
      <c r="E122" s="8">
        <v>41547</v>
      </c>
      <c r="F122" s="23">
        <v>12</v>
      </c>
      <c r="G122" t="str">
        <f>LEFT(B122, SEARCH(" ", B122) - 1)</f>
        <v>Gosciminski</v>
      </c>
      <c r="H122" t="str">
        <f>RIGHT(B122, LEN(B122) - SEARCH(" ", B122))</f>
        <v>Phylicia</v>
      </c>
      <c r="I122" s="7">
        <f ca="1">DATEDIF(E122, TODAY(), "Y")</f>
        <v>11</v>
      </c>
      <c r="J122" s="23">
        <f ca="1">IF(I122&gt;5, F122*5%, 0)</f>
        <v>0.60000000000000009</v>
      </c>
      <c r="K122" s="22">
        <f ca="1">J122+F122</f>
        <v>12.6</v>
      </c>
      <c r="L122" s="8" t="str">
        <f>VLOOKUP(D122,Summary!$A$2:$B$11,2,FALSE)</f>
        <v>PD_MNG</v>
      </c>
      <c r="M122" s="23">
        <f t="shared" si="1"/>
        <v>11.672000000000001</v>
      </c>
      <c r="N122" s="7" t="str">
        <f>IF(AND(OR(D122="Information Technology", D122="Sales"), F122&gt;M122), "YES", "NO")</f>
        <v>NO</v>
      </c>
    </row>
    <row r="123" spans="1:14" x14ac:dyDescent="0.25">
      <c r="A123" s="7">
        <v>3800</v>
      </c>
      <c r="B123" s="7" t="s">
        <v>846</v>
      </c>
      <c r="C123" s="7">
        <v>6501271734</v>
      </c>
      <c r="D123" s="7" t="s">
        <v>885</v>
      </c>
      <c r="E123" s="8">
        <v>41771</v>
      </c>
      <c r="F123" s="23">
        <v>15</v>
      </c>
      <c r="G123" t="str">
        <f>LEFT(B123, SEARCH(" ", B123) - 1)</f>
        <v>Stansfield</v>
      </c>
      <c r="H123" t="str">
        <f>RIGHT(B123, LEN(B123) - SEARCH(" ", B123))</f>
        <v>Norman</v>
      </c>
      <c r="I123" s="7">
        <f ca="1">DATEDIF(E123, TODAY(), "Y")</f>
        <v>11</v>
      </c>
      <c r="J123" s="23">
        <f ca="1">IF(I123&gt;5, F123*5%, 0)</f>
        <v>0.75</v>
      </c>
      <c r="K123" s="22">
        <f ca="1">J123+F123</f>
        <v>15.75</v>
      </c>
      <c r="L123" s="8" t="str">
        <f>VLOOKUP(D123,Summary!$A$2:$B$11,2,FALSE)</f>
        <v>PD_MNG</v>
      </c>
      <c r="M123" s="23">
        <f t="shared" si="1"/>
        <v>11.672000000000001</v>
      </c>
      <c r="N123" s="7" t="str">
        <f>IF(AND(OR(D123="Information Technology", D123="Sales"), F123&gt;M123), "YES", "NO")</f>
        <v>NO</v>
      </c>
    </row>
    <row r="124" spans="1:14" x14ac:dyDescent="0.25">
      <c r="A124" s="7">
        <v>3802</v>
      </c>
      <c r="B124" s="7" t="s">
        <v>848</v>
      </c>
      <c r="C124" s="7">
        <v>6501212034</v>
      </c>
      <c r="D124" s="7" t="s">
        <v>885</v>
      </c>
      <c r="E124" s="8">
        <v>41687</v>
      </c>
      <c r="F124" s="23">
        <v>14</v>
      </c>
      <c r="G124" t="str">
        <f>LEFT(B124, SEARCH(" ", B124) - 1)</f>
        <v>Stoica</v>
      </c>
      <c r="H124" t="str">
        <f>RIGHT(B124, LEN(B124) - SEARCH(" ", B124))</f>
        <v>Rick</v>
      </c>
      <c r="I124" s="7">
        <f ca="1">DATEDIF(E124, TODAY(), "Y")</f>
        <v>11</v>
      </c>
      <c r="J124" s="23">
        <f ca="1">IF(I124&gt;5, F124*5%, 0)</f>
        <v>0.70000000000000007</v>
      </c>
      <c r="K124" s="22">
        <f ca="1">J124+F124</f>
        <v>14.7</v>
      </c>
      <c r="L124" s="8" t="str">
        <f>VLOOKUP(D124,Summary!$A$2:$B$11,2,FALSE)</f>
        <v>PD_MNG</v>
      </c>
      <c r="M124" s="23">
        <f t="shared" si="1"/>
        <v>11.672000000000001</v>
      </c>
      <c r="N124" s="7" t="str">
        <f>IF(AND(OR(D124="Information Technology", D124="Sales"), F124&gt;M124), "YES", "NO")</f>
        <v>NO</v>
      </c>
    </row>
    <row r="125" spans="1:14" x14ac:dyDescent="0.25">
      <c r="A125" s="7">
        <v>3646</v>
      </c>
      <c r="B125" s="7" t="s">
        <v>709</v>
      </c>
      <c r="C125" s="7">
        <v>6501235234</v>
      </c>
      <c r="D125" s="7" t="s">
        <v>885</v>
      </c>
      <c r="E125" s="8">
        <v>42009</v>
      </c>
      <c r="F125" s="23">
        <v>14.9</v>
      </c>
      <c r="G125" t="str">
        <f>LEFT(B125, SEARCH(" ", B125) - 1)</f>
        <v>Gonzalez</v>
      </c>
      <c r="H125" t="str">
        <f>RIGHT(B125, LEN(B125) - SEARCH(" ", B125))</f>
        <v>Maria</v>
      </c>
      <c r="I125" s="7">
        <f ca="1">DATEDIF(E125, TODAY(), "Y")</f>
        <v>10</v>
      </c>
      <c r="J125" s="23">
        <f ca="1">IF(I125&gt;5, F125*5%, 0)</f>
        <v>0.74500000000000011</v>
      </c>
      <c r="K125" s="22">
        <f ca="1">J125+F125</f>
        <v>15.645</v>
      </c>
      <c r="L125" s="8" t="str">
        <f>VLOOKUP(D125,Summary!$A$2:$B$11,2,FALSE)</f>
        <v>PD_MNG</v>
      </c>
      <c r="M125" s="23">
        <f t="shared" si="1"/>
        <v>11.672000000000001</v>
      </c>
      <c r="N125" s="7" t="str">
        <f>IF(AND(OR(D125="Information Technology", D125="Sales"), F125&gt;M125), "YES", "NO")</f>
        <v>NO</v>
      </c>
    </row>
    <row r="126" spans="1:14" x14ac:dyDescent="0.25">
      <c r="A126" s="7">
        <v>3726</v>
      </c>
      <c r="B126" s="7" t="s">
        <v>784</v>
      </c>
      <c r="C126" s="7">
        <v>6501234234</v>
      </c>
      <c r="D126" s="7" t="s">
        <v>885</v>
      </c>
      <c r="E126" s="8">
        <v>42051</v>
      </c>
      <c r="F126" s="23">
        <v>9.5</v>
      </c>
      <c r="G126" t="str">
        <f>LEFT(B126, SEARCH(" ", B126) - 1)</f>
        <v>Morway</v>
      </c>
      <c r="H126" t="str">
        <f>RIGHT(B126, LEN(B126) - SEARCH(" ", B126))</f>
        <v>Tanya</v>
      </c>
      <c r="I126" s="7">
        <f ca="1">DATEDIF(E126, TODAY(), "Y")</f>
        <v>10</v>
      </c>
      <c r="J126" s="23">
        <f ca="1">IF(I126&gt;5, F126*5%, 0)</f>
        <v>0.47500000000000003</v>
      </c>
      <c r="K126" s="22">
        <f ca="1">J126+F126</f>
        <v>9.9749999999999996</v>
      </c>
      <c r="L126" s="8" t="str">
        <f>VLOOKUP(D126,Summary!$A$2:$B$11,2,FALSE)</f>
        <v>PD_MNG</v>
      </c>
      <c r="M126" s="23">
        <f t="shared" si="1"/>
        <v>11.672000000000001</v>
      </c>
      <c r="N126" s="7" t="str">
        <f>IF(AND(OR(D126="Information Technology", D126="Sales"), F126&gt;M126), "YES", "NO")</f>
        <v>NO</v>
      </c>
    </row>
    <row r="127" spans="1:14" x14ac:dyDescent="0.25">
      <c r="A127" s="7">
        <v>3801</v>
      </c>
      <c r="B127" s="7" t="s">
        <v>847</v>
      </c>
      <c r="C127" s="7">
        <v>21626070119</v>
      </c>
      <c r="D127" s="7" t="s">
        <v>885</v>
      </c>
      <c r="E127" s="8">
        <v>41911</v>
      </c>
      <c r="F127" s="23">
        <v>9.1999999999999993</v>
      </c>
      <c r="G127" t="str">
        <f>LEFT(B127, SEARCH(" ", B127) - 1)</f>
        <v>Steans</v>
      </c>
      <c r="H127" t="str">
        <f>RIGHT(B127, LEN(B127) - SEARCH(" ", B127))</f>
        <v>Tyrone</v>
      </c>
      <c r="I127" s="7">
        <f ca="1">DATEDIF(E127, TODAY(), "Y")</f>
        <v>10</v>
      </c>
      <c r="J127" s="23">
        <f ca="1">IF(I127&gt;5, F127*5%, 0)</f>
        <v>0.45999999999999996</v>
      </c>
      <c r="K127" s="22">
        <f ca="1">J127+F127</f>
        <v>9.66</v>
      </c>
      <c r="L127" s="8" t="str">
        <f>VLOOKUP(D127,Summary!$A$2:$B$11,2,FALSE)</f>
        <v>PD_MNG</v>
      </c>
      <c r="M127" s="23">
        <f t="shared" si="1"/>
        <v>11.672000000000001</v>
      </c>
      <c r="N127" s="7" t="str">
        <f>IF(AND(OR(D127="Information Technology", D127="Sales"), F127&gt;M127), "YES", "NO")</f>
        <v>NO</v>
      </c>
    </row>
    <row r="128" spans="1:14" x14ac:dyDescent="0.25">
      <c r="A128" s="7">
        <v>3493</v>
      </c>
      <c r="B128" s="7" t="s">
        <v>564</v>
      </c>
      <c r="C128" s="7">
        <v>681956068</v>
      </c>
      <c r="D128" s="7" t="s">
        <v>885</v>
      </c>
      <c r="E128" s="8">
        <v>42535</v>
      </c>
      <c r="F128" s="23">
        <v>9.1</v>
      </c>
      <c r="G128" t="str">
        <f>LEFT(B128, SEARCH(" ", B128) - 1)</f>
        <v>Jasmine</v>
      </c>
      <c r="H128" t="str">
        <f>RIGHT(B128, LEN(B128) - SEARCH(" ", B128))</f>
        <v>Hunt</v>
      </c>
      <c r="I128" s="7">
        <f ca="1">DATEDIF(E128, TODAY(), "Y")</f>
        <v>9</v>
      </c>
      <c r="J128" s="23">
        <f ca="1">IF(I128&gt;5, F128*5%, 0)</f>
        <v>0.45500000000000002</v>
      </c>
      <c r="K128" s="22">
        <f ca="1">J128+F128</f>
        <v>9.5549999999999997</v>
      </c>
      <c r="L128" s="8" t="str">
        <f>VLOOKUP(D128,Summary!$A$2:$B$11,2,FALSE)</f>
        <v>PD_MNG</v>
      </c>
      <c r="M128" s="23">
        <f t="shared" si="1"/>
        <v>11.672000000000001</v>
      </c>
      <c r="N128" s="7" t="str">
        <f>IF(AND(OR(D128="Information Technology", D128="Sales"), F128&gt;M128), "YES", "NO")</f>
        <v>NO</v>
      </c>
    </row>
    <row r="129" spans="1:14" x14ac:dyDescent="0.25">
      <c r="A129" s="7">
        <v>3494</v>
      </c>
      <c r="B129" s="7" t="s">
        <v>565</v>
      </c>
      <c r="C129" s="7">
        <v>11682416036</v>
      </c>
      <c r="D129" s="7" t="s">
        <v>885</v>
      </c>
      <c r="E129" s="8">
        <v>42595</v>
      </c>
      <c r="F129" s="23">
        <v>9</v>
      </c>
      <c r="G129" t="str">
        <f>LEFT(B129, SEARCH(" ", B129) - 1)</f>
        <v>Eliza</v>
      </c>
      <c r="H129" t="str">
        <f>RIGHT(B129, LEN(B129) - SEARCH(" ", B129))</f>
        <v>Black</v>
      </c>
      <c r="I129" s="7">
        <f ca="1">DATEDIF(E129, TODAY(), "Y")</f>
        <v>9</v>
      </c>
      <c r="J129" s="23">
        <f ca="1">IF(I129&gt;5, F129*5%, 0)</f>
        <v>0.45</v>
      </c>
      <c r="K129" s="22">
        <f ca="1">J129+F129</f>
        <v>9.4499999999999993</v>
      </c>
      <c r="L129" s="8" t="str">
        <f>VLOOKUP(D129,Summary!$A$2:$B$11,2,FALSE)</f>
        <v>PD_MNG</v>
      </c>
      <c r="M129" s="23">
        <f t="shared" si="1"/>
        <v>11.672000000000001</v>
      </c>
      <c r="N129" s="7" t="str">
        <f>IF(AND(OR(D129="Information Technology", D129="Sales"), F129&gt;M129), "YES", "NO")</f>
        <v>NO</v>
      </c>
    </row>
    <row r="130" spans="1:14" x14ac:dyDescent="0.25">
      <c r="A130" s="7">
        <v>3495</v>
      </c>
      <c r="B130" s="7" t="s">
        <v>566</v>
      </c>
      <c r="C130" s="7">
        <v>681168430</v>
      </c>
      <c r="D130" s="7" t="s">
        <v>885</v>
      </c>
      <c r="E130" s="8">
        <v>42562</v>
      </c>
      <c r="F130" s="23">
        <v>8.5</v>
      </c>
      <c r="G130" t="str">
        <f>LEFT(B130, SEARCH(" ", B130) - 1)</f>
        <v>Lilly</v>
      </c>
      <c r="H130" t="str">
        <f>RIGHT(B130, LEN(B130) - SEARCH(" ", B130))</f>
        <v>Daniels</v>
      </c>
      <c r="I130" s="7">
        <f ca="1">DATEDIF(E130, TODAY(), "Y")</f>
        <v>9</v>
      </c>
      <c r="J130" s="23">
        <f ca="1">IF(I130&gt;5, F130*5%, 0)</f>
        <v>0.42500000000000004</v>
      </c>
      <c r="K130" s="22">
        <f ca="1">J130+F130</f>
        <v>8.9250000000000007</v>
      </c>
      <c r="L130" s="8" t="str">
        <f>VLOOKUP(D130,Summary!$A$2:$B$11,2,FALSE)</f>
        <v>PD_MNG</v>
      </c>
      <c r="M130" s="23">
        <f t="shared" si="1"/>
        <v>11.672000000000001</v>
      </c>
      <c r="N130" s="7" t="str">
        <f>IF(AND(OR(D130="Information Technology", D130="Sales"), F130&gt;M130), "YES", "NO")</f>
        <v>NO</v>
      </c>
    </row>
    <row r="131" spans="1:14" x14ac:dyDescent="0.25">
      <c r="A131" s="7">
        <v>3498</v>
      </c>
      <c r="B131" s="7" t="s">
        <v>569</v>
      </c>
      <c r="C131" s="7">
        <v>1582707843</v>
      </c>
      <c r="D131" s="7" t="s">
        <v>885</v>
      </c>
      <c r="E131" s="8">
        <v>42432</v>
      </c>
      <c r="F131" s="23">
        <v>8.3000000000000007</v>
      </c>
      <c r="G131" t="str">
        <f>LEFT(B131, SEARCH(" ", B131) - 1)</f>
        <v>Maisie</v>
      </c>
      <c r="H131" t="str">
        <f>RIGHT(B131, LEN(B131) - SEARCH(" ", B131))</f>
        <v>Nichols</v>
      </c>
      <c r="I131" s="7">
        <f ca="1">DATEDIF(E131, TODAY(), "Y")</f>
        <v>9</v>
      </c>
      <c r="J131" s="23">
        <f ca="1">IF(I131&gt;5, F131*5%, 0)</f>
        <v>0.41500000000000004</v>
      </c>
      <c r="K131" s="22">
        <f ca="1">J131+F131</f>
        <v>8.7149999999999999</v>
      </c>
      <c r="L131" s="8" t="str">
        <f>VLOOKUP(D131,Summary!$A$2:$B$11,2,FALSE)</f>
        <v>PD_MNG</v>
      </c>
      <c r="M131" s="23">
        <f t="shared" ref="M131:M194" si="2">AVERAGEIF($D:$D, D131, $F:$F)</f>
        <v>11.672000000000001</v>
      </c>
      <c r="N131" s="7" t="str">
        <f>IF(AND(OR(D131="Information Technology", D131="Sales"), F131&gt;M131), "YES", "NO")</f>
        <v>NO</v>
      </c>
    </row>
    <row r="132" spans="1:14" x14ac:dyDescent="0.25">
      <c r="A132" s="7">
        <v>3499</v>
      </c>
      <c r="B132" s="7" t="s">
        <v>570</v>
      </c>
      <c r="C132" s="7">
        <v>68868023</v>
      </c>
      <c r="D132" s="7" t="s">
        <v>885</v>
      </c>
      <c r="E132" s="8">
        <v>42552</v>
      </c>
      <c r="F132" s="23">
        <v>12</v>
      </c>
      <c r="G132" t="str">
        <f>LEFT(B132, SEARCH(" ", B132) - 1)</f>
        <v>Eleanor</v>
      </c>
      <c r="H132" t="str">
        <f>RIGHT(B132, LEN(B132) - SEARCH(" ", B132))</f>
        <v>Grant</v>
      </c>
      <c r="I132" s="7">
        <f ca="1">DATEDIF(E132, TODAY(), "Y")</f>
        <v>9</v>
      </c>
      <c r="J132" s="23">
        <f ca="1">IF(I132&gt;5, F132*5%, 0)</f>
        <v>0.60000000000000009</v>
      </c>
      <c r="K132" s="22">
        <f ca="1">J132+F132</f>
        <v>12.6</v>
      </c>
      <c r="L132" s="8" t="str">
        <f>VLOOKUP(D132,Summary!$A$2:$B$11,2,FALSE)</f>
        <v>PD_MNG</v>
      </c>
      <c r="M132" s="23">
        <f t="shared" si="2"/>
        <v>11.672000000000001</v>
      </c>
      <c r="N132" s="7" t="str">
        <f>IF(AND(OR(D132="Information Technology", D132="Sales"), F132&gt;M132), "YES", "NO")</f>
        <v>NO</v>
      </c>
    </row>
    <row r="133" spans="1:14" x14ac:dyDescent="0.25">
      <c r="A133" s="7">
        <v>3500</v>
      </c>
      <c r="B133" s="7" t="s">
        <v>571</v>
      </c>
      <c r="C133" s="7">
        <v>18924803277</v>
      </c>
      <c r="D133" s="7" t="s">
        <v>885</v>
      </c>
      <c r="E133" s="8">
        <v>42446</v>
      </c>
      <c r="F133" s="23">
        <v>13</v>
      </c>
      <c r="G133" t="str">
        <f>LEFT(B133, SEARCH(" ", B133) - 1)</f>
        <v>Hannah</v>
      </c>
      <c r="H133" t="str">
        <f>RIGHT(B133, LEN(B133) - SEARCH(" ", B133))</f>
        <v>Knight</v>
      </c>
      <c r="I133" s="7">
        <f ca="1">DATEDIF(E133, TODAY(), "Y")</f>
        <v>9</v>
      </c>
      <c r="J133" s="23">
        <f ca="1">IF(I133&gt;5, F133*5%, 0)</f>
        <v>0.65</v>
      </c>
      <c r="K133" s="22">
        <f ca="1">J133+F133</f>
        <v>13.65</v>
      </c>
      <c r="L133" s="8" t="str">
        <f>VLOOKUP(D133,Summary!$A$2:$B$11,2,FALSE)</f>
        <v>PD_MNG</v>
      </c>
      <c r="M133" s="23">
        <f t="shared" si="2"/>
        <v>11.672000000000001</v>
      </c>
      <c r="N133" s="7" t="str">
        <f>IF(AND(OR(D133="Information Technology", D133="Sales"), F133&gt;M133), "YES", "NO")</f>
        <v>NO</v>
      </c>
    </row>
    <row r="134" spans="1:14" x14ac:dyDescent="0.25">
      <c r="A134" s="7">
        <v>3501</v>
      </c>
      <c r="B134" s="7" t="s">
        <v>572</v>
      </c>
      <c r="C134" s="7">
        <v>18160173450</v>
      </c>
      <c r="D134" s="7" t="s">
        <v>885</v>
      </c>
      <c r="E134" s="8">
        <v>42484</v>
      </c>
      <c r="F134" s="23">
        <v>9.5</v>
      </c>
      <c r="G134" t="str">
        <f>LEFT(B134, SEARCH(" ", B134) - 1)</f>
        <v>Harriet</v>
      </c>
      <c r="H134" t="str">
        <f>RIGHT(B134, LEN(B134) - SEARCH(" ", B134))</f>
        <v>Ferguson</v>
      </c>
      <c r="I134" s="7">
        <f ca="1">DATEDIF(E134, TODAY(), "Y")</f>
        <v>9</v>
      </c>
      <c r="J134" s="23">
        <f ca="1">IF(I134&gt;5, F134*5%, 0)</f>
        <v>0.47500000000000003</v>
      </c>
      <c r="K134" s="22">
        <f ca="1">J134+F134</f>
        <v>9.9749999999999996</v>
      </c>
      <c r="L134" s="8" t="str">
        <f>VLOOKUP(D134,Summary!$A$2:$B$11,2,FALSE)</f>
        <v>PD_MNG</v>
      </c>
      <c r="M134" s="23">
        <f t="shared" si="2"/>
        <v>11.672000000000001</v>
      </c>
      <c r="N134" s="7" t="str">
        <f>IF(AND(OR(D134="Information Technology", D134="Sales"), F134&gt;M134), "YES", "NO")</f>
        <v>NO</v>
      </c>
    </row>
    <row r="135" spans="1:14" x14ac:dyDescent="0.25">
      <c r="A135" s="7">
        <v>3502</v>
      </c>
      <c r="B135" s="7" t="s">
        <v>573</v>
      </c>
      <c r="C135" s="7">
        <v>12443874821</v>
      </c>
      <c r="D135" s="7" t="s">
        <v>885</v>
      </c>
      <c r="E135" s="8">
        <v>42513</v>
      </c>
      <c r="F135" s="23">
        <v>11</v>
      </c>
      <c r="G135" t="str">
        <f>LEFT(B135, SEARCH(" ", B135) - 1)</f>
        <v>Amber</v>
      </c>
      <c r="H135" t="str">
        <f>RIGHT(B135, LEN(B135) - SEARCH(" ", B135))</f>
        <v>Rose</v>
      </c>
      <c r="I135" s="7">
        <f ca="1">DATEDIF(E135, TODAY(), "Y")</f>
        <v>9</v>
      </c>
      <c r="J135" s="23">
        <f ca="1">IF(I135&gt;5, F135*5%, 0)</f>
        <v>0.55000000000000004</v>
      </c>
      <c r="K135" s="22">
        <f ca="1">J135+F135</f>
        <v>11.55</v>
      </c>
      <c r="L135" s="8" t="str">
        <f>VLOOKUP(D135,Summary!$A$2:$B$11,2,FALSE)</f>
        <v>PD_MNG</v>
      </c>
      <c r="M135" s="23">
        <f t="shared" si="2"/>
        <v>11.672000000000001</v>
      </c>
      <c r="N135" s="7" t="str">
        <f>IF(AND(OR(D135="Information Technology", D135="Sales"), F135&gt;M135), "YES", "NO")</f>
        <v>NO</v>
      </c>
    </row>
    <row r="136" spans="1:14" x14ac:dyDescent="0.25">
      <c r="A136" s="7">
        <v>3503</v>
      </c>
      <c r="B136" s="7" t="s">
        <v>574</v>
      </c>
      <c r="C136" s="7">
        <v>26551385856</v>
      </c>
      <c r="D136" s="7" t="s">
        <v>885</v>
      </c>
      <c r="E136" s="8">
        <v>42542</v>
      </c>
      <c r="F136" s="23">
        <v>13</v>
      </c>
      <c r="G136" t="str">
        <f>LEFT(B136, SEARCH(" ", B136) - 1)</f>
        <v>Bella</v>
      </c>
      <c r="H136" t="str">
        <f>RIGHT(B136, LEN(B136) - SEARCH(" ", B136))</f>
        <v>Stone</v>
      </c>
      <c r="I136" s="7">
        <f ca="1">DATEDIF(E136, TODAY(), "Y")</f>
        <v>9</v>
      </c>
      <c r="J136" s="23">
        <f ca="1">IF(I136&gt;5, F136*5%, 0)</f>
        <v>0.65</v>
      </c>
      <c r="K136" s="22">
        <f ca="1">J136+F136</f>
        <v>13.65</v>
      </c>
      <c r="L136" s="8" t="str">
        <f>VLOOKUP(D136,Summary!$A$2:$B$11,2,FALSE)</f>
        <v>PD_MNG</v>
      </c>
      <c r="M136" s="23">
        <f t="shared" si="2"/>
        <v>11.672000000000001</v>
      </c>
      <c r="N136" s="7" t="str">
        <f>IF(AND(OR(D136="Information Technology", D136="Sales"), F136&gt;M136), "YES", "NO")</f>
        <v>NO</v>
      </c>
    </row>
    <row r="137" spans="1:14" x14ac:dyDescent="0.25">
      <c r="A137" s="7">
        <v>3570</v>
      </c>
      <c r="B137" s="7" t="s">
        <v>639</v>
      </c>
      <c r="C137" s="7">
        <v>6811716085</v>
      </c>
      <c r="D137" s="7" t="s">
        <v>885</v>
      </c>
      <c r="E137" s="8">
        <v>42397</v>
      </c>
      <c r="F137" s="23">
        <v>15</v>
      </c>
      <c r="G137" t="str">
        <f>LEFT(B137, SEARCH(" ", B137) - 1)</f>
        <v>Candie</v>
      </c>
      <c r="H137" t="str">
        <f>RIGHT(B137, LEN(B137) - SEARCH(" ", B137))</f>
        <v>Calvin</v>
      </c>
      <c r="I137" s="7">
        <f ca="1">DATEDIF(E137, TODAY(), "Y")</f>
        <v>9</v>
      </c>
      <c r="J137" s="23">
        <f ca="1">IF(I137&gt;5, F137*5%, 0)</f>
        <v>0.75</v>
      </c>
      <c r="K137" s="22">
        <f ca="1">J137+F137</f>
        <v>15.75</v>
      </c>
      <c r="L137" s="8" t="str">
        <f>VLOOKUP(D137,Summary!$A$2:$B$11,2,FALSE)</f>
        <v>PD_MNG</v>
      </c>
      <c r="M137" s="23">
        <f t="shared" si="2"/>
        <v>11.672000000000001</v>
      </c>
      <c r="N137" s="7" t="str">
        <f>IF(AND(OR(D137="Information Technology", D137="Sales"), F137&gt;M137), "YES", "NO")</f>
        <v>NO</v>
      </c>
    </row>
    <row r="138" spans="1:14" x14ac:dyDescent="0.25">
      <c r="A138" s="7">
        <v>3573</v>
      </c>
      <c r="B138" s="7" t="s">
        <v>641</v>
      </c>
      <c r="C138" s="7">
        <v>6813586505</v>
      </c>
      <c r="D138" s="7" t="s">
        <v>885</v>
      </c>
      <c r="E138" s="8">
        <v>42551</v>
      </c>
      <c r="F138" s="23">
        <v>13.3</v>
      </c>
      <c r="G138" t="str">
        <f>LEFT(B138, SEARCH(" ", B138) - 1)</f>
        <v>Carr</v>
      </c>
      <c r="H138" t="str">
        <f>RIGHT(B138, LEN(B138) - SEARCH(" ", B138))</f>
        <v>Claudia</v>
      </c>
      <c r="I138" s="7">
        <f ca="1">DATEDIF(E138, TODAY(), "Y")</f>
        <v>9</v>
      </c>
      <c r="J138" s="23">
        <f ca="1">IF(I138&gt;5, F138*5%, 0)</f>
        <v>0.66500000000000004</v>
      </c>
      <c r="K138" s="22">
        <f ca="1">J138+F138</f>
        <v>13.965</v>
      </c>
      <c r="L138" s="8" t="str">
        <f>VLOOKUP(D138,Summary!$A$2:$B$11,2,FALSE)</f>
        <v>PD_MNG</v>
      </c>
      <c r="M138" s="23">
        <f t="shared" si="2"/>
        <v>11.672000000000001</v>
      </c>
      <c r="N138" s="7" t="str">
        <f>IF(AND(OR(D138="Information Technology", D138="Sales"), F138&gt;M138), "YES", "NO")</f>
        <v>NO</v>
      </c>
    </row>
    <row r="139" spans="1:14" x14ac:dyDescent="0.25">
      <c r="A139" s="7">
        <v>3496</v>
      </c>
      <c r="B139" s="7" t="s">
        <v>567</v>
      </c>
      <c r="C139" s="7">
        <v>6816691604</v>
      </c>
      <c r="D139" s="7" t="s">
        <v>885</v>
      </c>
      <c r="E139" s="8">
        <v>42723</v>
      </c>
      <c r="F139" s="23">
        <v>10.4</v>
      </c>
      <c r="G139" t="str">
        <f>LEFT(B139, SEARCH(" ", B139) - 1)</f>
        <v>Abigail</v>
      </c>
      <c r="H139" t="str">
        <f>RIGHT(B139, LEN(B139) - SEARCH(" ", B139))</f>
        <v>Palmer</v>
      </c>
      <c r="I139" s="7">
        <f ca="1">DATEDIF(E139, TODAY(), "Y")</f>
        <v>8</v>
      </c>
      <c r="J139" s="23">
        <f ca="1">IF(I139&gt;5, F139*5%, 0)</f>
        <v>0.52</v>
      </c>
      <c r="K139" s="22">
        <f ca="1">J139+F139</f>
        <v>10.92</v>
      </c>
      <c r="L139" s="8" t="str">
        <f>VLOOKUP(D139,Summary!$A$2:$B$11,2,FALSE)</f>
        <v>PD_MNG</v>
      </c>
      <c r="M139" s="23">
        <f t="shared" si="2"/>
        <v>11.672000000000001</v>
      </c>
      <c r="N139" s="7" t="str">
        <f>IF(AND(OR(D139="Information Technology", D139="Sales"), F139&gt;M139), "YES", "NO")</f>
        <v>NO</v>
      </c>
    </row>
    <row r="140" spans="1:14" x14ac:dyDescent="0.25">
      <c r="A140" s="7">
        <v>3731</v>
      </c>
      <c r="B140" s="7" t="s">
        <v>789</v>
      </c>
      <c r="C140" s="7">
        <v>681049820</v>
      </c>
      <c r="D140" s="7" t="s">
        <v>887</v>
      </c>
      <c r="E140" s="8">
        <v>40812</v>
      </c>
      <c r="F140" s="23">
        <v>10.9</v>
      </c>
      <c r="G140" t="str">
        <f>LEFT(B140, SEARCH(" ", B140) - 1)</f>
        <v>Ndzi</v>
      </c>
      <c r="H140" t="str">
        <f>RIGHT(B140, LEN(B140) - SEARCH(" ", B140))</f>
        <v>Colombui</v>
      </c>
      <c r="I140" s="7">
        <f ca="1">DATEDIF(E140, TODAY(), "Y")</f>
        <v>13</v>
      </c>
      <c r="J140" s="23">
        <f ca="1">IF(I140&gt;5, F140*5%, 0)</f>
        <v>0.54500000000000004</v>
      </c>
      <c r="K140" s="22">
        <f ca="1">J140+F140</f>
        <v>11.445</v>
      </c>
      <c r="L140" s="8" t="str">
        <f>VLOOKUP(D140,Summary!$A$2:$B$11,2,FALSE)</f>
        <v>R&amp;D</v>
      </c>
      <c r="M140" s="23">
        <f t="shared" si="2"/>
        <v>10.379999999999999</v>
      </c>
      <c r="N140" s="7" t="str">
        <f>IF(AND(OR(D140="Information Technology", D140="Sales"), F140&gt;M140), "YES", "NO")</f>
        <v>NO</v>
      </c>
    </row>
    <row r="141" spans="1:14" x14ac:dyDescent="0.25">
      <c r="A141" s="7">
        <v>3728</v>
      </c>
      <c r="B141" s="7" t="s">
        <v>786</v>
      </c>
      <c r="C141" s="7">
        <v>11539916451</v>
      </c>
      <c r="D141" s="7" t="s">
        <v>887</v>
      </c>
      <c r="E141" s="8">
        <v>41407</v>
      </c>
      <c r="F141" s="23">
        <v>9</v>
      </c>
      <c r="G141" t="str">
        <f>LEFT(B141, SEARCH(" ", B141) - 1)</f>
        <v>Moumanil</v>
      </c>
      <c r="H141" t="str">
        <f>RIGHT(B141, LEN(B141) - SEARCH(" ", B141))</f>
        <v>Maliki</v>
      </c>
      <c r="I141" s="7">
        <f ca="1">DATEDIF(E141, TODAY(), "Y")</f>
        <v>12</v>
      </c>
      <c r="J141" s="23">
        <f ca="1">IF(I141&gt;5, F141*5%, 0)</f>
        <v>0.45</v>
      </c>
      <c r="K141" s="22">
        <f ca="1">J141+F141</f>
        <v>9.4499999999999993</v>
      </c>
      <c r="L141" s="8" t="str">
        <f>VLOOKUP(D141,Summary!$A$2:$B$11,2,FALSE)</f>
        <v>R&amp;D</v>
      </c>
      <c r="M141" s="23">
        <f t="shared" si="2"/>
        <v>10.379999999999999</v>
      </c>
      <c r="N141" s="7" t="str">
        <f>IF(AND(OR(D141="Information Technology", D141="Sales"), F141&gt;M141), "YES", "NO")</f>
        <v>NO</v>
      </c>
    </row>
    <row r="142" spans="1:14" x14ac:dyDescent="0.25">
      <c r="A142" s="7">
        <v>3729</v>
      </c>
      <c r="B142" s="7" t="s">
        <v>787</v>
      </c>
      <c r="C142" s="7">
        <v>34802503805</v>
      </c>
      <c r="D142" s="7" t="s">
        <v>887</v>
      </c>
      <c r="E142" s="8">
        <v>41463</v>
      </c>
      <c r="F142" s="23">
        <v>12</v>
      </c>
      <c r="G142" t="str">
        <f>LEFT(B142, SEARCH(" ", B142) - 1)</f>
        <v>Myers</v>
      </c>
      <c r="H142" t="str">
        <f>RIGHT(B142, LEN(B142) - SEARCH(" ", B142))</f>
        <v>Michael</v>
      </c>
      <c r="I142" s="7">
        <f ca="1">DATEDIF(E142, TODAY(), "Y")</f>
        <v>12</v>
      </c>
      <c r="J142" s="23">
        <f ca="1">IF(I142&gt;5, F142*5%, 0)</f>
        <v>0.60000000000000009</v>
      </c>
      <c r="K142" s="22">
        <f ca="1">J142+F142</f>
        <v>12.6</v>
      </c>
      <c r="L142" s="8" t="str">
        <f>VLOOKUP(D142,Summary!$A$2:$B$11,2,FALSE)</f>
        <v>R&amp;D</v>
      </c>
      <c r="M142" s="23">
        <f t="shared" si="2"/>
        <v>10.379999999999999</v>
      </c>
      <c r="N142" s="7" t="str">
        <f>IF(AND(OR(D142="Information Technology", D142="Sales"), F142&gt;M142), "YES", "NO")</f>
        <v>NO</v>
      </c>
    </row>
    <row r="143" spans="1:14" x14ac:dyDescent="0.25">
      <c r="A143" s="7">
        <v>3732</v>
      </c>
      <c r="B143" s="7" t="s">
        <v>790</v>
      </c>
      <c r="C143" s="7">
        <v>34558645739</v>
      </c>
      <c r="D143" s="7" t="s">
        <v>887</v>
      </c>
      <c r="E143" s="8">
        <v>41365</v>
      </c>
      <c r="F143" s="23">
        <v>8</v>
      </c>
      <c r="G143" t="str">
        <f>LEFT(B143, SEARCH(" ", B143) - 1)</f>
        <v>Ndzi</v>
      </c>
      <c r="H143" t="str">
        <f>RIGHT(B143, LEN(B143) - SEARCH(" ", B143))</f>
        <v>Horia</v>
      </c>
      <c r="I143" s="7">
        <f ca="1">DATEDIF(E143, TODAY(), "Y")</f>
        <v>12</v>
      </c>
      <c r="J143" s="23">
        <f ca="1">IF(I143&gt;5, F143*5%, 0)</f>
        <v>0.4</v>
      </c>
      <c r="K143" s="22">
        <f ca="1">J143+F143</f>
        <v>8.4</v>
      </c>
      <c r="L143" s="8" t="str">
        <f>VLOOKUP(D143,Summary!$A$2:$B$11,2,FALSE)</f>
        <v>R&amp;D</v>
      </c>
      <c r="M143" s="23">
        <f t="shared" si="2"/>
        <v>10.379999999999999</v>
      </c>
      <c r="N143" s="7" t="str">
        <f>IF(AND(OR(D143="Information Technology", D143="Sales"), F143&gt;M143), "YES", "NO")</f>
        <v>NO</v>
      </c>
    </row>
    <row r="144" spans="1:14" x14ac:dyDescent="0.25">
      <c r="A144" s="7">
        <v>3730</v>
      </c>
      <c r="B144" s="7" t="s">
        <v>788</v>
      </c>
      <c r="C144" s="7">
        <v>6880965189</v>
      </c>
      <c r="D144" s="7" t="s">
        <v>887</v>
      </c>
      <c r="E144" s="8">
        <v>42776</v>
      </c>
      <c r="F144" s="23">
        <v>12</v>
      </c>
      <c r="G144" t="str">
        <f>LEFT(B144, SEARCH(" ", B144) - 1)</f>
        <v>Navathe</v>
      </c>
      <c r="H144" t="str">
        <f>RIGHT(B144, LEN(B144) - SEARCH(" ", B144))</f>
        <v>Kurt</v>
      </c>
      <c r="I144" s="7">
        <f ca="1">DATEDIF(E144, TODAY(), "Y")</f>
        <v>8</v>
      </c>
      <c r="J144" s="23">
        <f ca="1">IF(I144&gt;5, F144*5%, 0)</f>
        <v>0.60000000000000009</v>
      </c>
      <c r="K144" s="22">
        <f ca="1">J144+F144</f>
        <v>12.6</v>
      </c>
      <c r="L144" s="8" t="str">
        <f>VLOOKUP(D144,Summary!$A$2:$B$11,2,FALSE)</f>
        <v>R&amp;D</v>
      </c>
      <c r="M144" s="23">
        <f t="shared" si="2"/>
        <v>10.379999999999999</v>
      </c>
      <c r="N144" s="7" t="str">
        <f>IF(AND(OR(D144="Information Technology", D144="Sales"), F144&gt;M144), "YES", "NO")</f>
        <v>NO</v>
      </c>
    </row>
    <row r="145" spans="1:14" x14ac:dyDescent="0.25">
      <c r="A145" s="7">
        <v>3826</v>
      </c>
      <c r="B145" s="7" t="s">
        <v>870</v>
      </c>
      <c r="C145" s="7">
        <v>11870081186</v>
      </c>
      <c r="D145" s="7" t="s">
        <v>881</v>
      </c>
      <c r="E145" s="8">
        <v>36661</v>
      </c>
      <c r="F145" s="23">
        <v>15</v>
      </c>
      <c r="G145" t="str">
        <f>LEFT(B145, SEARCH(" ", B145) - 1)</f>
        <v>Volk</v>
      </c>
      <c r="H145" t="str">
        <f>RIGHT(B145, LEN(B145) - SEARCH(" ", B145))</f>
        <v>Colleen</v>
      </c>
      <c r="I145" s="7">
        <f ca="1">DATEDIF(E145, TODAY(), "Y")</f>
        <v>25</v>
      </c>
      <c r="J145" s="23">
        <f ca="1">IF(I145&gt;5, F145*5%, 0)</f>
        <v>0.75</v>
      </c>
      <c r="K145" s="22">
        <f ca="1">J145+F145</f>
        <v>15.75</v>
      </c>
      <c r="L145" s="8" t="str">
        <f>VLOOKUP(D145,Summary!$A$2:$B$11,2,FALSE)</f>
        <v>SAL</v>
      </c>
      <c r="M145" s="23">
        <f t="shared" si="2"/>
        <v>13.560350877192974</v>
      </c>
      <c r="N145" s="7" t="str">
        <f>IF(AND(OR(D145="Information Technology", D145="Sales"), F145&gt;M145), "YES", "NO")</f>
        <v>YES</v>
      </c>
    </row>
    <row r="146" spans="1:14" x14ac:dyDescent="0.25">
      <c r="A146" s="7">
        <v>3755</v>
      </c>
      <c r="B146" s="7" t="s">
        <v>895</v>
      </c>
      <c r="C146" s="7">
        <v>6818727944</v>
      </c>
      <c r="D146" s="7" t="s">
        <v>881</v>
      </c>
      <c r="E146" s="8">
        <v>39391</v>
      </c>
      <c r="F146" s="23">
        <v>13</v>
      </c>
      <c r="G146" t="str">
        <f>LEFT(B146, SEARCH(" ", B146) - 1)</f>
        <v>Peter</v>
      </c>
      <c r="H146" t="str">
        <f>RIGHT(B146, LEN(B146) - SEARCH(" ", B146))</f>
        <v>Brad</v>
      </c>
      <c r="I146" s="7">
        <f ca="1">DATEDIF(E146, TODAY(), "Y")</f>
        <v>17</v>
      </c>
      <c r="J146" s="23">
        <f ca="1">IF(I146&gt;5, F146*5%, 0)</f>
        <v>0.65</v>
      </c>
      <c r="K146" s="22">
        <f ca="1">J146+F146</f>
        <v>13.65</v>
      </c>
      <c r="L146" s="8" t="str">
        <f>VLOOKUP(D146,Summary!$A$2:$B$11,2,FALSE)</f>
        <v>SAL</v>
      </c>
      <c r="M146" s="23">
        <f t="shared" si="2"/>
        <v>13.560350877192974</v>
      </c>
      <c r="N146" s="7" t="str">
        <f>IF(AND(OR(D146="Information Technology", D146="Sales"), F146&gt;M146), "YES", "NO")</f>
        <v>NO</v>
      </c>
    </row>
    <row r="147" spans="1:14" x14ac:dyDescent="0.25">
      <c r="A147" s="7">
        <v>3824</v>
      </c>
      <c r="B147" s="7" t="s">
        <v>868</v>
      </c>
      <c r="C147" s="7">
        <v>34984281863</v>
      </c>
      <c r="D147" s="7" t="s">
        <v>881</v>
      </c>
      <c r="E147" s="8">
        <v>39702</v>
      </c>
      <c r="F147" s="23">
        <v>6.5</v>
      </c>
      <c r="G147" t="str">
        <f>LEFT(B147, SEARCH(" ", B147) - 1)</f>
        <v>Villanueva</v>
      </c>
      <c r="H147" t="str">
        <f>RIGHT(B147, LEN(B147) - SEARCH(" ", B147))</f>
        <v>Noah</v>
      </c>
      <c r="I147" s="7">
        <f ca="1">DATEDIF(E147, TODAY(), "Y")</f>
        <v>17</v>
      </c>
      <c r="J147" s="23">
        <f ca="1">IF(I147&gt;5, F147*5%, 0)</f>
        <v>0.32500000000000001</v>
      </c>
      <c r="K147" s="22">
        <f ca="1">J147+F147</f>
        <v>6.8250000000000002</v>
      </c>
      <c r="L147" s="8" t="str">
        <f>VLOOKUP(D147,Summary!$A$2:$B$11,2,FALSE)</f>
        <v>SAL</v>
      </c>
      <c r="M147" s="23">
        <f t="shared" si="2"/>
        <v>13.560350877192974</v>
      </c>
      <c r="N147" s="7" t="str">
        <f>IF(AND(OR(D147="Information Technology", D147="Sales"), F147&gt;M147), "YES", "NO")</f>
        <v>NO</v>
      </c>
    </row>
    <row r="148" spans="1:14" x14ac:dyDescent="0.25">
      <c r="A148" s="7">
        <v>3825</v>
      </c>
      <c r="B148" s="7" t="s">
        <v>869</v>
      </c>
      <c r="C148" s="7">
        <v>12198034224</v>
      </c>
      <c r="D148" s="7" t="s">
        <v>881</v>
      </c>
      <c r="E148" s="8">
        <v>40211</v>
      </c>
      <c r="F148" s="23">
        <v>6.4</v>
      </c>
      <c r="G148" t="str">
        <f>LEFT(B148, SEARCH(" ", B148) - 1)</f>
        <v>Zima</v>
      </c>
      <c r="H148" t="str">
        <f>RIGHT(B148, LEN(B148) - SEARCH(" ", B148))</f>
        <v>Colleen</v>
      </c>
      <c r="I148" s="7">
        <f ca="1">DATEDIF(E148, TODAY(), "Y")</f>
        <v>15</v>
      </c>
      <c r="J148" s="23">
        <f ca="1">IF(I148&gt;5, F148*5%, 0)</f>
        <v>0.32000000000000006</v>
      </c>
      <c r="K148" s="22">
        <f ca="1">J148+F148</f>
        <v>6.7200000000000006</v>
      </c>
      <c r="L148" s="8" t="str">
        <f>VLOOKUP(D148,Summary!$A$2:$B$11,2,FALSE)</f>
        <v>SAL</v>
      </c>
      <c r="M148" s="23">
        <f t="shared" si="2"/>
        <v>13.560350877192974</v>
      </c>
      <c r="N148" s="7" t="str">
        <f>IF(AND(OR(D148="Information Technology", D148="Sales"), F148&gt;M148), "YES", "NO")</f>
        <v>NO</v>
      </c>
    </row>
    <row r="149" spans="1:14" x14ac:dyDescent="0.25">
      <c r="A149" s="7">
        <v>3599</v>
      </c>
      <c r="B149" s="7" t="s">
        <v>666</v>
      </c>
      <c r="C149" s="7">
        <v>11694985502</v>
      </c>
      <c r="D149" s="7" t="s">
        <v>881</v>
      </c>
      <c r="E149" s="8">
        <v>40679</v>
      </c>
      <c r="F149" s="23">
        <v>7.4</v>
      </c>
      <c r="G149" t="str">
        <f>LEFT(B149, SEARCH(" ", B149) - 1)</f>
        <v>DeGweck</v>
      </c>
      <c r="H149" t="str">
        <f>RIGHT(B149, LEN(B149) - SEARCH(" ", B149))</f>
        <v xml:space="preserve"> James</v>
      </c>
      <c r="I149" s="7">
        <f ca="1">DATEDIF(E149, TODAY(), "Y")</f>
        <v>14</v>
      </c>
      <c r="J149" s="23">
        <f ca="1">IF(I149&gt;5, F149*5%, 0)</f>
        <v>0.37000000000000005</v>
      </c>
      <c r="K149" s="22">
        <f ca="1">J149+F149</f>
        <v>7.7700000000000005</v>
      </c>
      <c r="L149" s="8" t="str">
        <f>VLOOKUP(D149,Summary!$A$2:$B$11,2,FALSE)</f>
        <v>SAL</v>
      </c>
      <c r="M149" s="23">
        <f t="shared" si="2"/>
        <v>13.560350877192974</v>
      </c>
      <c r="N149" s="7" t="str">
        <f>IF(AND(OR(D149="Information Technology", D149="Sales"), F149&gt;M149), "YES", "NO")</f>
        <v>NO</v>
      </c>
    </row>
    <row r="150" spans="1:14" x14ac:dyDescent="0.25">
      <c r="A150" s="7">
        <v>3669</v>
      </c>
      <c r="B150" s="7" t="s">
        <v>729</v>
      </c>
      <c r="C150" s="7">
        <v>34164839357</v>
      </c>
      <c r="D150" s="7" t="s">
        <v>881</v>
      </c>
      <c r="E150" s="8">
        <v>40595</v>
      </c>
      <c r="F150" s="23">
        <v>7.1</v>
      </c>
      <c r="G150" t="str">
        <f>LEFT(B150, SEARCH(" ", B150) - 1)</f>
        <v>Huynh</v>
      </c>
      <c r="H150" t="str">
        <f>RIGHT(B150, LEN(B150) - SEARCH(" ", B150))</f>
        <v>Ming</v>
      </c>
      <c r="I150" s="7">
        <f ca="1">DATEDIF(E150, TODAY(), "Y")</f>
        <v>14</v>
      </c>
      <c r="J150" s="23">
        <f ca="1">IF(I150&gt;5, F150*5%, 0)</f>
        <v>0.35499999999999998</v>
      </c>
      <c r="K150" s="22">
        <f ca="1">J150+F150</f>
        <v>7.4550000000000001</v>
      </c>
      <c r="L150" s="8" t="str">
        <f>VLOOKUP(D150,Summary!$A$2:$B$11,2,FALSE)</f>
        <v>SAL</v>
      </c>
      <c r="M150" s="23">
        <f t="shared" si="2"/>
        <v>13.560350877192974</v>
      </c>
      <c r="N150" s="7" t="str">
        <f>IF(AND(OR(D150="Information Technology", D150="Sales"), F150&gt;M150), "YES", "NO")</f>
        <v>NO</v>
      </c>
    </row>
    <row r="151" spans="1:14" x14ac:dyDescent="0.25">
      <c r="A151" s="7">
        <v>3670</v>
      </c>
      <c r="B151" s="7" t="s">
        <v>730</v>
      </c>
      <c r="C151" s="7">
        <v>16644096769</v>
      </c>
      <c r="D151" s="7" t="s">
        <v>881</v>
      </c>
      <c r="E151" s="8">
        <v>40595</v>
      </c>
      <c r="F151" s="23">
        <v>7</v>
      </c>
      <c r="G151" t="str">
        <f>LEFT(B151, SEARCH(" ", B151) - 1)</f>
        <v>Immediato</v>
      </c>
      <c r="H151" t="str">
        <f>RIGHT(B151, LEN(B151) - SEARCH(" ", B151))</f>
        <v>Walter</v>
      </c>
      <c r="I151" s="7">
        <f ca="1">DATEDIF(E151, TODAY(), "Y")</f>
        <v>14</v>
      </c>
      <c r="J151" s="23">
        <f ca="1">IF(I151&gt;5, F151*5%, 0)</f>
        <v>0.35000000000000003</v>
      </c>
      <c r="K151" s="22">
        <f ca="1">J151+F151</f>
        <v>7.35</v>
      </c>
      <c r="L151" s="8" t="str">
        <f>VLOOKUP(D151,Summary!$A$2:$B$11,2,FALSE)</f>
        <v>SAL</v>
      </c>
      <c r="M151" s="23">
        <f t="shared" si="2"/>
        <v>13.560350877192974</v>
      </c>
      <c r="N151" s="7" t="str">
        <f>IF(AND(OR(D151="Information Technology", D151="Sales"), F151&gt;M151), "YES", "NO")</f>
        <v>NO</v>
      </c>
    </row>
    <row r="152" spans="1:14" x14ac:dyDescent="0.25">
      <c r="A152" s="7">
        <v>3679</v>
      </c>
      <c r="B152" s="7" t="s">
        <v>738</v>
      </c>
      <c r="C152" s="7">
        <v>15201679612</v>
      </c>
      <c r="D152" s="7" t="s">
        <v>881</v>
      </c>
      <c r="E152" s="8">
        <v>40553</v>
      </c>
      <c r="F152" s="23">
        <v>8</v>
      </c>
      <c r="G152" t="str">
        <f>LEFT(B152, SEARCH(" ", B152) - 1)</f>
        <v>Jung</v>
      </c>
      <c r="H152" t="str">
        <f>RIGHT(B152, LEN(B152) - SEARCH(" ", B152))</f>
        <v>Judy</v>
      </c>
      <c r="I152" s="7">
        <f ca="1">DATEDIF(E152, TODAY(), "Y")</f>
        <v>14</v>
      </c>
      <c r="J152" s="23">
        <f ca="1">IF(I152&gt;5, F152*5%, 0)</f>
        <v>0.4</v>
      </c>
      <c r="K152" s="22">
        <f ca="1">J152+F152</f>
        <v>8.4</v>
      </c>
      <c r="L152" s="8" t="str">
        <f>VLOOKUP(D152,Summary!$A$2:$B$11,2,FALSE)</f>
        <v>SAL</v>
      </c>
      <c r="M152" s="23">
        <f t="shared" si="2"/>
        <v>13.560350877192974</v>
      </c>
      <c r="N152" s="7" t="str">
        <f>IF(AND(OR(D152="Information Technology", D152="Sales"), F152&gt;M152), "YES", "NO")</f>
        <v>NO</v>
      </c>
    </row>
    <row r="153" spans="1:14" x14ac:dyDescent="0.25">
      <c r="A153" s="7">
        <v>3744</v>
      </c>
      <c r="B153" s="7" t="s">
        <v>802</v>
      </c>
      <c r="C153" s="7">
        <v>26591303944</v>
      </c>
      <c r="D153" s="7" t="s">
        <v>881</v>
      </c>
      <c r="E153" s="8">
        <v>40581</v>
      </c>
      <c r="F153" s="23">
        <v>12</v>
      </c>
      <c r="G153" t="str">
        <f>LEFT(B153, SEARCH(" ", B153) - 1)</f>
        <v>Panjwani</v>
      </c>
      <c r="H153" t="str">
        <f>RIGHT(B153, LEN(B153) - SEARCH(" ", B153))</f>
        <v>Nina</v>
      </c>
      <c r="I153" s="7">
        <f ca="1">DATEDIF(E153, TODAY(), "Y")</f>
        <v>14</v>
      </c>
      <c r="J153" s="23">
        <f ca="1">IF(I153&gt;5, F153*5%, 0)</f>
        <v>0.60000000000000009</v>
      </c>
      <c r="K153" s="22">
        <f ca="1">J153+F153</f>
        <v>12.6</v>
      </c>
      <c r="L153" s="8" t="str">
        <f>VLOOKUP(D153,Summary!$A$2:$B$11,2,FALSE)</f>
        <v>SAL</v>
      </c>
      <c r="M153" s="23">
        <f t="shared" si="2"/>
        <v>13.560350877192974</v>
      </c>
      <c r="N153" s="7" t="str">
        <f>IF(AND(OR(D153="Information Technology", D153="Sales"), F153&gt;M153), "YES", "NO")</f>
        <v>NO</v>
      </c>
    </row>
    <row r="154" spans="1:14" x14ac:dyDescent="0.25">
      <c r="A154" s="7">
        <v>3747</v>
      </c>
      <c r="B154" s="7" t="s">
        <v>894</v>
      </c>
      <c r="C154" s="7">
        <v>13765413497</v>
      </c>
      <c r="D154" s="7" t="s">
        <v>881</v>
      </c>
      <c r="E154" s="8">
        <v>40553</v>
      </c>
      <c r="F154" s="23">
        <v>11</v>
      </c>
      <c r="G154" t="str">
        <f>LEFT(B154, SEARCH(" ", B154) - 1)</f>
        <v>Sam</v>
      </c>
      <c r="H154" t="str">
        <f>RIGHT(B154, LEN(B154) - SEARCH(" ", B154))</f>
        <v>Martin</v>
      </c>
      <c r="I154" s="7">
        <f ca="1">DATEDIF(E154, TODAY(), "Y")</f>
        <v>14</v>
      </c>
      <c r="J154" s="23">
        <f ca="1">IF(I154&gt;5, F154*5%, 0)</f>
        <v>0.55000000000000004</v>
      </c>
      <c r="K154" s="22">
        <f ca="1">J154+F154</f>
        <v>11.55</v>
      </c>
      <c r="L154" s="8" t="str">
        <f>VLOOKUP(D154,Summary!$A$2:$B$11,2,FALSE)</f>
        <v>SAL</v>
      </c>
      <c r="M154" s="23">
        <f t="shared" si="2"/>
        <v>13.560350877192974</v>
      </c>
      <c r="N154" s="7" t="str">
        <f>IF(AND(OR(D154="Information Technology", D154="Sales"), F154&gt;M154), "YES", "NO")</f>
        <v>NO</v>
      </c>
    </row>
    <row r="155" spans="1:14" x14ac:dyDescent="0.25">
      <c r="A155" s="7">
        <v>3748</v>
      </c>
      <c r="B155" s="7" t="s">
        <v>805</v>
      </c>
      <c r="C155" s="7">
        <v>16740725604</v>
      </c>
      <c r="D155" s="7" t="s">
        <v>881</v>
      </c>
      <c r="E155" s="8">
        <v>40729</v>
      </c>
      <c r="F155" s="23">
        <v>13</v>
      </c>
      <c r="G155" t="str">
        <f>LEFT(B155, SEARCH(" ", B155) - 1)</f>
        <v>Pelletier</v>
      </c>
      <c r="H155" t="str">
        <f>RIGHT(B155, LEN(B155) - SEARCH(" ", B155))</f>
        <v>Ermine</v>
      </c>
      <c r="I155" s="7">
        <f ca="1">DATEDIF(E155, TODAY(), "Y")</f>
        <v>14</v>
      </c>
      <c r="J155" s="23">
        <f ca="1">IF(I155&gt;5, F155*5%, 0)</f>
        <v>0.65</v>
      </c>
      <c r="K155" s="22">
        <f ca="1">J155+F155</f>
        <v>13.65</v>
      </c>
      <c r="L155" s="8" t="str">
        <f>VLOOKUP(D155,Summary!$A$2:$B$11,2,FALSE)</f>
        <v>SAL</v>
      </c>
      <c r="M155" s="23">
        <f t="shared" si="2"/>
        <v>13.560350877192974</v>
      </c>
      <c r="N155" s="7" t="str">
        <f>IF(AND(OR(D155="Information Technology", D155="Sales"), F155&gt;M155), "YES", "NO")</f>
        <v>NO</v>
      </c>
    </row>
    <row r="156" spans="1:14" x14ac:dyDescent="0.25">
      <c r="A156" s="7">
        <v>3749</v>
      </c>
      <c r="B156" s="7" t="s">
        <v>806</v>
      </c>
      <c r="C156" s="7">
        <v>21679209984</v>
      </c>
      <c r="D156" s="7" t="s">
        <v>881</v>
      </c>
      <c r="E156" s="8">
        <v>40679</v>
      </c>
      <c r="F156" s="23">
        <v>6.9</v>
      </c>
      <c r="G156" t="str">
        <f>LEFT(B156, SEARCH(" ", B156) - 1)</f>
        <v>Perry</v>
      </c>
      <c r="H156" t="str">
        <f>RIGHT(B156, LEN(B156) - SEARCH(" ", B156))</f>
        <v>Shakira</v>
      </c>
      <c r="I156" s="7">
        <f ca="1">DATEDIF(E156, TODAY(), "Y")</f>
        <v>14</v>
      </c>
      <c r="J156" s="23">
        <f ca="1">IF(I156&gt;5, F156*5%, 0)</f>
        <v>0.34500000000000003</v>
      </c>
      <c r="K156" s="22">
        <f ca="1">J156+F156</f>
        <v>7.2450000000000001</v>
      </c>
      <c r="L156" s="8" t="str">
        <f>VLOOKUP(D156,Summary!$A$2:$B$11,2,FALSE)</f>
        <v>SAL</v>
      </c>
      <c r="M156" s="23">
        <f t="shared" si="2"/>
        <v>13.560350877192974</v>
      </c>
      <c r="N156" s="7" t="str">
        <f>IF(AND(OR(D156="Information Technology", D156="Sales"), F156&gt;M156), "YES", "NO")</f>
        <v>NO</v>
      </c>
    </row>
    <row r="157" spans="1:14" x14ac:dyDescent="0.25">
      <c r="A157" s="7">
        <v>3750</v>
      </c>
      <c r="B157" s="7" t="s">
        <v>807</v>
      </c>
      <c r="C157" s="7">
        <v>34179213148</v>
      </c>
      <c r="D157" s="7" t="s">
        <v>881</v>
      </c>
      <c r="E157" s="8">
        <v>40679</v>
      </c>
      <c r="F157" s="23">
        <v>7</v>
      </c>
      <c r="G157" t="str">
        <f>LEFT(B157, SEARCH(" ", B157) - 1)</f>
        <v>Peters</v>
      </c>
      <c r="H157" t="str">
        <f>RIGHT(B157, LEN(B157) - SEARCH(" ", B157))</f>
        <v>Lauren</v>
      </c>
      <c r="I157" s="7">
        <f ca="1">DATEDIF(E157, TODAY(), "Y")</f>
        <v>14</v>
      </c>
      <c r="J157" s="23">
        <f ca="1">IF(I157&gt;5, F157*5%, 0)</f>
        <v>0.35000000000000003</v>
      </c>
      <c r="K157" s="22">
        <f ca="1">J157+F157</f>
        <v>7.35</v>
      </c>
      <c r="L157" s="8" t="str">
        <f>VLOOKUP(D157,Summary!$A$2:$B$11,2,FALSE)</f>
        <v>SAL</v>
      </c>
      <c r="M157" s="23">
        <f t="shared" si="2"/>
        <v>13.560350877192974</v>
      </c>
      <c r="N157" s="7" t="str">
        <f>IF(AND(OR(D157="Information Technology", D157="Sales"), F157&gt;M157), "YES", "NO")</f>
        <v>NO</v>
      </c>
    </row>
    <row r="158" spans="1:14" x14ac:dyDescent="0.25">
      <c r="A158" s="7">
        <v>3751</v>
      </c>
      <c r="B158" s="7" t="s">
        <v>808</v>
      </c>
      <c r="C158" s="7">
        <v>885642496</v>
      </c>
      <c r="D158" s="7" t="s">
        <v>881</v>
      </c>
      <c r="E158" s="8">
        <v>40476</v>
      </c>
      <c r="F158" s="23">
        <v>7.4</v>
      </c>
      <c r="G158" t="str">
        <f>LEFT(B158, SEARCH(" ", B158) - 1)</f>
        <v>Peterson</v>
      </c>
      <c r="H158" t="str">
        <f>RIGHT(B158, LEN(B158) - SEARCH(" ", B158))</f>
        <v>Ebonee</v>
      </c>
      <c r="I158" s="7">
        <f ca="1">DATEDIF(E158, TODAY(), "Y")</f>
        <v>14</v>
      </c>
      <c r="J158" s="23">
        <f ca="1">IF(I158&gt;5, F158*5%, 0)</f>
        <v>0.37000000000000005</v>
      </c>
      <c r="K158" s="22">
        <f ca="1">J158+F158</f>
        <v>7.7700000000000005</v>
      </c>
      <c r="L158" s="8" t="str">
        <f>VLOOKUP(D158,Summary!$A$2:$B$11,2,FALSE)</f>
        <v>SAL</v>
      </c>
      <c r="M158" s="23">
        <f t="shared" si="2"/>
        <v>13.560350877192974</v>
      </c>
      <c r="N158" s="7" t="str">
        <f>IF(AND(OR(D158="Information Technology", D158="Sales"), F158&gt;M158), "YES", "NO")</f>
        <v>NO</v>
      </c>
    </row>
    <row r="159" spans="1:14" x14ac:dyDescent="0.25">
      <c r="A159" s="7">
        <v>3754</v>
      </c>
      <c r="B159" s="7" t="s">
        <v>811</v>
      </c>
      <c r="C159" s="7">
        <v>1259840972</v>
      </c>
      <c r="D159" s="7" t="s">
        <v>881</v>
      </c>
      <c r="E159" s="8">
        <v>40729</v>
      </c>
      <c r="F159" s="23">
        <v>7.9</v>
      </c>
      <c r="G159" t="str">
        <f>LEFT(B159, SEARCH(" ", B159) - 1)</f>
        <v>Pham</v>
      </c>
      <c r="H159" t="str">
        <f>RIGHT(B159, LEN(B159) - SEARCH(" ", B159))</f>
        <v>Hong</v>
      </c>
      <c r="I159" s="7">
        <f ca="1">DATEDIF(E159, TODAY(), "Y")</f>
        <v>14</v>
      </c>
      <c r="J159" s="23">
        <f ca="1">IF(I159&gt;5, F159*5%, 0)</f>
        <v>0.39500000000000002</v>
      </c>
      <c r="K159" s="22">
        <f ca="1">J159+F159</f>
        <v>8.2949999999999999</v>
      </c>
      <c r="L159" s="8" t="str">
        <f>VLOOKUP(D159,Summary!$A$2:$B$11,2,FALSE)</f>
        <v>SAL</v>
      </c>
      <c r="M159" s="23">
        <f t="shared" si="2"/>
        <v>13.560350877192974</v>
      </c>
      <c r="N159" s="7" t="str">
        <f>IF(AND(OR(D159="Information Technology", D159="Sales"), F159&gt;M159), "YES", "NO")</f>
        <v>NO</v>
      </c>
    </row>
    <row r="160" spans="1:14" x14ac:dyDescent="0.25">
      <c r="A160" s="7">
        <v>3757</v>
      </c>
      <c r="B160" s="7" t="s">
        <v>812</v>
      </c>
      <c r="C160" s="7">
        <v>16506042484</v>
      </c>
      <c r="D160" s="7" t="s">
        <v>881</v>
      </c>
      <c r="E160" s="8">
        <v>40679</v>
      </c>
      <c r="F160" s="23">
        <v>12</v>
      </c>
      <c r="G160" t="str">
        <f>LEFT(B160, SEARCH(" ", B160) - 1)</f>
        <v>Power</v>
      </c>
      <c r="H160" t="str">
        <f>RIGHT(B160, LEN(B160) - SEARCH(" ", B160))</f>
        <v>Morissa</v>
      </c>
      <c r="I160" s="7">
        <f ca="1">DATEDIF(E160, TODAY(), "Y")</f>
        <v>14</v>
      </c>
      <c r="J160" s="23">
        <f ca="1">IF(I160&gt;5, F160*5%, 0)</f>
        <v>0.60000000000000009</v>
      </c>
      <c r="K160" s="22">
        <f ca="1">J160+F160</f>
        <v>12.6</v>
      </c>
      <c r="L160" s="8" t="str">
        <f>VLOOKUP(D160,Summary!$A$2:$B$11,2,FALSE)</f>
        <v>SAL</v>
      </c>
      <c r="M160" s="23">
        <f t="shared" si="2"/>
        <v>13.560350877192974</v>
      </c>
      <c r="N160" s="7" t="str">
        <f>IF(AND(OR(D160="Information Technology", D160="Sales"), F160&gt;M160), "YES", "NO")</f>
        <v>NO</v>
      </c>
    </row>
    <row r="161" spans="1:14" x14ac:dyDescent="0.25">
      <c r="A161" s="7">
        <v>3760</v>
      </c>
      <c r="B161" s="7" t="s">
        <v>815</v>
      </c>
      <c r="C161" s="7">
        <v>15622391705</v>
      </c>
      <c r="D161" s="7" t="s">
        <v>881</v>
      </c>
      <c r="E161" s="8">
        <v>40595</v>
      </c>
      <c r="F161" s="23">
        <v>12.3</v>
      </c>
      <c r="G161" t="str">
        <f>LEFT(B161, SEARCH(" ", B161) - 1)</f>
        <v>Quinn</v>
      </c>
      <c r="H161" t="str">
        <f>RIGHT(B161, LEN(B161) - SEARCH(" ", B161))</f>
        <v>Sean</v>
      </c>
      <c r="I161" s="7">
        <f ca="1">DATEDIF(E161, TODAY(), "Y")</f>
        <v>14</v>
      </c>
      <c r="J161" s="23">
        <f ca="1">IF(I161&gt;5, F161*5%, 0)</f>
        <v>0.6150000000000001</v>
      </c>
      <c r="K161" s="22">
        <f ca="1">J161+F161</f>
        <v>12.915000000000001</v>
      </c>
      <c r="L161" s="8" t="str">
        <f>VLOOKUP(D161,Summary!$A$2:$B$11,2,FALSE)</f>
        <v>SAL</v>
      </c>
      <c r="M161" s="23">
        <f t="shared" si="2"/>
        <v>13.560350877192974</v>
      </c>
      <c r="N161" s="7" t="str">
        <f>IF(AND(OR(D161="Information Technology", D161="Sales"), F161&gt;M161), "YES", "NO")</f>
        <v>NO</v>
      </c>
    </row>
    <row r="162" spans="1:14" x14ac:dyDescent="0.25">
      <c r="A162" s="7">
        <v>3810</v>
      </c>
      <c r="B162" s="7" t="s">
        <v>855</v>
      </c>
      <c r="C162" s="7">
        <v>15190465626</v>
      </c>
      <c r="D162" s="7" t="s">
        <v>881</v>
      </c>
      <c r="E162" s="8">
        <v>40679</v>
      </c>
      <c r="F162" s="23">
        <v>11.3</v>
      </c>
      <c r="G162" t="str">
        <f>LEFT(B162, SEARCH(" ", B162) - 1)</f>
        <v>Tejeda</v>
      </c>
      <c r="H162" t="str">
        <f>RIGHT(B162, LEN(B162) - SEARCH(" ", B162))</f>
        <v>Lenora</v>
      </c>
      <c r="I162" s="7">
        <f ca="1">DATEDIF(E162, TODAY(), "Y")</f>
        <v>14</v>
      </c>
      <c r="J162" s="23">
        <f ca="1">IF(I162&gt;5, F162*5%, 0)</f>
        <v>0.56500000000000006</v>
      </c>
      <c r="K162" s="22">
        <f ca="1">J162+F162</f>
        <v>11.865</v>
      </c>
      <c r="L162" s="8" t="str">
        <f>VLOOKUP(D162,Summary!$A$2:$B$11,2,FALSE)</f>
        <v>SAL</v>
      </c>
      <c r="M162" s="23">
        <f t="shared" si="2"/>
        <v>13.560350877192974</v>
      </c>
      <c r="N162" s="7" t="str">
        <f>IF(AND(OR(D162="Information Technology", D162="Sales"), F162&gt;M162), "YES", "NO")</f>
        <v>NO</v>
      </c>
    </row>
    <row r="163" spans="1:14" x14ac:dyDescent="0.25">
      <c r="A163" s="7">
        <v>3819</v>
      </c>
      <c r="B163" s="7" t="s">
        <v>864</v>
      </c>
      <c r="C163" s="7">
        <v>18459807305</v>
      </c>
      <c r="D163" s="7" t="s">
        <v>881</v>
      </c>
      <c r="E163" s="8">
        <v>40553</v>
      </c>
      <c r="F163" s="23">
        <v>12.3</v>
      </c>
      <c r="G163" t="str">
        <f>LEFT(B163, SEARCH(" ", B163) - 1)</f>
        <v>Trzeciak</v>
      </c>
      <c r="H163" t="str">
        <f>RIGHT(B163, LEN(B163) - SEARCH(" ", B163))</f>
        <v>Cybil</v>
      </c>
      <c r="I163" s="7">
        <f ca="1">DATEDIF(E163, TODAY(), "Y")</f>
        <v>14</v>
      </c>
      <c r="J163" s="23">
        <f ca="1">IF(I163&gt;5, F163*5%, 0)</f>
        <v>0.6150000000000001</v>
      </c>
      <c r="K163" s="22">
        <f ca="1">J163+F163</f>
        <v>12.915000000000001</v>
      </c>
      <c r="L163" s="8" t="str">
        <f>VLOOKUP(D163,Summary!$A$2:$B$11,2,FALSE)</f>
        <v>SAL</v>
      </c>
      <c r="M163" s="23">
        <f t="shared" si="2"/>
        <v>13.560350877192974</v>
      </c>
      <c r="N163" s="7" t="str">
        <f>IF(AND(OR(D163="Information Technology", D163="Sales"), F163&gt;M163), "YES", "NO")</f>
        <v>NO</v>
      </c>
    </row>
    <row r="164" spans="1:14" x14ac:dyDescent="0.25">
      <c r="A164" s="7">
        <v>3821</v>
      </c>
      <c r="B164" s="7" t="s">
        <v>889</v>
      </c>
      <c r="C164" s="7">
        <v>14151206955</v>
      </c>
      <c r="D164" s="7" t="s">
        <v>881</v>
      </c>
      <c r="E164" s="8">
        <v>40729</v>
      </c>
      <c r="F164" s="23">
        <v>12</v>
      </c>
      <c r="G164" t="str">
        <f>LEFT(B164, SEARCH(" ", B164) - 1)</f>
        <v>Valentin</v>
      </c>
      <c r="H164" t="str">
        <f>RIGHT(B164, LEN(B164) - SEARCH(" ", B164))</f>
        <v>Jackie</v>
      </c>
      <c r="I164" s="7">
        <f ca="1">DATEDIF(E164, TODAY(), "Y")</f>
        <v>14</v>
      </c>
      <c r="J164" s="23">
        <f ca="1">IF(I164&gt;5, F164*5%, 0)</f>
        <v>0.60000000000000009</v>
      </c>
      <c r="K164" s="22">
        <f ca="1">J164+F164</f>
        <v>12.6</v>
      </c>
      <c r="L164" s="8" t="str">
        <f>VLOOKUP(D164,Summary!$A$2:$B$11,2,FALSE)</f>
        <v>SAL</v>
      </c>
      <c r="M164" s="23">
        <f t="shared" si="2"/>
        <v>13.560350877192974</v>
      </c>
      <c r="N164" s="7" t="str">
        <f>IF(AND(OR(D164="Information Technology", D164="Sales"), F164&gt;M164), "YES", "NO")</f>
        <v>NO</v>
      </c>
    </row>
    <row r="165" spans="1:14" x14ac:dyDescent="0.25">
      <c r="A165" s="7">
        <v>3823</v>
      </c>
      <c r="B165" s="7" t="s">
        <v>867</v>
      </c>
      <c r="C165" s="7">
        <v>15897136211</v>
      </c>
      <c r="D165" s="7" t="s">
        <v>881</v>
      </c>
      <c r="E165" s="8">
        <v>40756</v>
      </c>
      <c r="F165" s="23">
        <v>13</v>
      </c>
      <c r="G165" t="str">
        <f>LEFT(B165, SEARCH(" ", B165) - 1)</f>
        <v>Vega</v>
      </c>
      <c r="H165" t="str">
        <f>RIGHT(B165, LEN(B165) - SEARCH(" ", B165))</f>
        <v>Vincent</v>
      </c>
      <c r="I165" s="7">
        <f ca="1">DATEDIF(E165, TODAY(), "Y")</f>
        <v>14</v>
      </c>
      <c r="J165" s="23">
        <f ca="1">IF(I165&gt;5, F165*5%, 0)</f>
        <v>0.65</v>
      </c>
      <c r="K165" s="22">
        <f ca="1">J165+F165</f>
        <v>13.65</v>
      </c>
      <c r="L165" s="8" t="str">
        <f>VLOOKUP(D165,Summary!$A$2:$B$11,2,FALSE)</f>
        <v>SAL</v>
      </c>
      <c r="M165" s="23">
        <f t="shared" si="2"/>
        <v>13.560350877192974</v>
      </c>
      <c r="N165" s="7" t="str">
        <f>IF(AND(OR(D165="Information Technology", D165="Sales"), F165&gt;M165), "YES", "NO")</f>
        <v>NO</v>
      </c>
    </row>
    <row r="166" spans="1:14" x14ac:dyDescent="0.25">
      <c r="A166" s="7">
        <v>3581</v>
      </c>
      <c r="B166" s="7" t="s">
        <v>649</v>
      </c>
      <c r="C166" s="7">
        <v>21663808048</v>
      </c>
      <c r="D166" s="7" t="s">
        <v>881</v>
      </c>
      <c r="E166" s="8">
        <v>40819</v>
      </c>
      <c r="F166" s="23">
        <v>14</v>
      </c>
      <c r="G166" t="str">
        <f>LEFT(B166, SEARCH(" ", B166) - 1)</f>
        <v>Cierpiszewski</v>
      </c>
      <c r="H166" t="str">
        <f>RIGHT(B166, LEN(B166) - SEARCH(" ", B166))</f>
        <v>Caroline</v>
      </c>
      <c r="I166" s="7">
        <f ca="1">DATEDIF(E166, TODAY(), "Y")</f>
        <v>13</v>
      </c>
      <c r="J166" s="23">
        <f ca="1">IF(I166&gt;5, F166*5%, 0)</f>
        <v>0.70000000000000007</v>
      </c>
      <c r="K166" s="22">
        <f ca="1">J166+F166</f>
        <v>14.7</v>
      </c>
      <c r="L166" s="8" t="str">
        <f>VLOOKUP(D166,Summary!$A$2:$B$11,2,FALSE)</f>
        <v>SAL</v>
      </c>
      <c r="M166" s="23">
        <f t="shared" si="2"/>
        <v>13.560350877192974</v>
      </c>
      <c r="N166" s="7" t="str">
        <f>IF(AND(OR(D166="Information Technology", D166="Sales"), F166&gt;M166), "YES", "NO")</f>
        <v>YES</v>
      </c>
    </row>
    <row r="167" spans="1:14" x14ac:dyDescent="0.25">
      <c r="A167" s="7">
        <v>3596</v>
      </c>
      <c r="B167" s="7" t="s">
        <v>663</v>
      </c>
      <c r="C167" s="7">
        <v>681743994</v>
      </c>
      <c r="D167" s="7" t="s">
        <v>881</v>
      </c>
      <c r="E167" s="8">
        <v>41092</v>
      </c>
      <c r="F167" s="23">
        <v>15</v>
      </c>
      <c r="G167" t="str">
        <f>LEFT(B167, SEARCH(" ", B167) - 1)</f>
        <v>Darson</v>
      </c>
      <c r="H167" t="str">
        <f>RIGHT(B167, LEN(B167) - SEARCH(" ", B167))</f>
        <v>Jene'ya</v>
      </c>
      <c r="I167" s="7">
        <f ca="1">DATEDIF(E167, TODAY(), "Y")</f>
        <v>13</v>
      </c>
      <c r="J167" s="23">
        <f ca="1">IF(I167&gt;5, F167*5%, 0)</f>
        <v>0.75</v>
      </c>
      <c r="K167" s="22">
        <f ca="1">J167+F167</f>
        <v>15.75</v>
      </c>
      <c r="L167" s="8" t="str">
        <f>VLOOKUP(D167,Summary!$A$2:$B$11,2,FALSE)</f>
        <v>SAL</v>
      </c>
      <c r="M167" s="23">
        <f t="shared" si="2"/>
        <v>13.560350877192974</v>
      </c>
      <c r="N167" s="7" t="str">
        <f>IF(AND(OR(D167="Information Technology", D167="Sales"), F167&gt;M167), "YES", "NO")</f>
        <v>YES</v>
      </c>
    </row>
    <row r="168" spans="1:14" x14ac:dyDescent="0.25">
      <c r="A168" s="7">
        <v>3597</v>
      </c>
      <c r="B168" s="7" t="s">
        <v>664</v>
      </c>
      <c r="C168" s="7">
        <v>681614059</v>
      </c>
      <c r="D168" s="7" t="s">
        <v>881</v>
      </c>
      <c r="E168" s="8">
        <v>40854</v>
      </c>
      <c r="F168" s="23">
        <v>15.1</v>
      </c>
      <c r="G168" t="str">
        <f>LEFT(B168, SEARCH(" ", B168) - 1)</f>
        <v>Davis</v>
      </c>
      <c r="H168" t="str">
        <f>RIGHT(B168, LEN(B168) - SEARCH(" ", B168))</f>
        <v>Daniel</v>
      </c>
      <c r="I168" s="7">
        <f ca="1">DATEDIF(E168, TODAY(), "Y")</f>
        <v>13</v>
      </c>
      <c r="J168" s="23">
        <f ca="1">IF(I168&gt;5, F168*5%, 0)</f>
        <v>0.755</v>
      </c>
      <c r="K168" s="22">
        <f ca="1">J168+F168</f>
        <v>15.855</v>
      </c>
      <c r="L168" s="8" t="str">
        <f>VLOOKUP(D168,Summary!$A$2:$B$11,2,FALSE)</f>
        <v>SAL</v>
      </c>
      <c r="M168" s="23">
        <f t="shared" si="2"/>
        <v>13.560350877192974</v>
      </c>
      <c r="N168" s="7" t="str">
        <f>IF(AND(OR(D168="Information Technology", D168="Sales"), F168&gt;M168), "YES", "NO")</f>
        <v>YES</v>
      </c>
    </row>
    <row r="169" spans="1:14" x14ac:dyDescent="0.25">
      <c r="A169" s="7">
        <v>3600</v>
      </c>
      <c r="B169" s="7" t="s">
        <v>667</v>
      </c>
      <c r="C169" s="7">
        <v>1144142978</v>
      </c>
      <c r="D169" s="7" t="s">
        <v>881</v>
      </c>
      <c r="E169" s="8">
        <v>40917</v>
      </c>
      <c r="F169" s="23">
        <v>10.3</v>
      </c>
      <c r="G169" t="str">
        <f>LEFT(B169, SEARCH(" ", B169) - 1)</f>
        <v>DelBosque,</v>
      </c>
      <c r="H169" t="str">
        <f>RIGHT(B169, LEN(B169) - SEARCH(" ", B169))</f>
        <v>Keyla</v>
      </c>
      <c r="I169" s="7">
        <f ca="1">DATEDIF(E169, TODAY(), "Y")</f>
        <v>13</v>
      </c>
      <c r="J169" s="23">
        <f ca="1">IF(I169&gt;5, F169*5%, 0)</f>
        <v>0.51500000000000001</v>
      </c>
      <c r="K169" s="22">
        <f ca="1">J169+F169</f>
        <v>10.815000000000001</v>
      </c>
      <c r="L169" s="8" t="str">
        <f>VLOOKUP(D169,Summary!$A$2:$B$11,2,FALSE)</f>
        <v>SAL</v>
      </c>
      <c r="M169" s="23">
        <f t="shared" si="2"/>
        <v>13.560350877192974</v>
      </c>
      <c r="N169" s="7" t="str">
        <f>IF(AND(OR(D169="Information Technology", D169="Sales"), F169&gt;M169), "YES", "NO")</f>
        <v>NO</v>
      </c>
    </row>
    <row r="170" spans="1:14" x14ac:dyDescent="0.25">
      <c r="A170" s="7">
        <v>3605</v>
      </c>
      <c r="B170" s="7" t="s">
        <v>670</v>
      </c>
      <c r="C170" s="7">
        <v>1144467268</v>
      </c>
      <c r="D170" s="7" t="s">
        <v>881</v>
      </c>
      <c r="E170" s="8">
        <v>40959</v>
      </c>
      <c r="F170" s="23">
        <v>10.3</v>
      </c>
      <c r="G170" t="str">
        <f>LEFT(B170, SEARCH(" ", B170) - 1)</f>
        <v>Dietrich</v>
      </c>
      <c r="H170" t="str">
        <f>RIGHT(B170, LEN(B170) - SEARCH(" ", B170))</f>
        <v>Jenna</v>
      </c>
      <c r="I170" s="7">
        <f ca="1">DATEDIF(E170, TODAY(), "Y")</f>
        <v>13</v>
      </c>
      <c r="J170" s="23">
        <f ca="1">IF(I170&gt;5, F170*5%, 0)</f>
        <v>0.51500000000000001</v>
      </c>
      <c r="K170" s="22">
        <f ca="1">J170+F170</f>
        <v>10.815000000000001</v>
      </c>
      <c r="L170" s="8" t="str">
        <f>VLOOKUP(D170,Summary!$A$2:$B$11,2,FALSE)</f>
        <v>SAL</v>
      </c>
      <c r="M170" s="23">
        <f t="shared" si="2"/>
        <v>13.560350877192974</v>
      </c>
      <c r="N170" s="7" t="str">
        <f>IF(AND(OR(D170="Information Technology", D170="Sales"), F170&gt;M170), "YES", "NO")</f>
        <v>NO</v>
      </c>
    </row>
    <row r="171" spans="1:14" x14ac:dyDescent="0.25">
      <c r="A171" s="7">
        <v>3607</v>
      </c>
      <c r="B171" s="7" t="s">
        <v>672</v>
      </c>
      <c r="C171" s="7">
        <v>6505079877</v>
      </c>
      <c r="D171" s="7" t="s">
        <v>881</v>
      </c>
      <c r="E171" s="8">
        <v>41001</v>
      </c>
      <c r="F171" s="23">
        <v>12</v>
      </c>
      <c r="G171" t="str">
        <f>LEFT(B171, SEARCH(" ", B171) - 1)</f>
        <v>Dobrin</v>
      </c>
      <c r="H171" t="str">
        <f>RIGHT(B171, LEN(B171) - SEARCH(" ", B171))</f>
        <v>Denisa</v>
      </c>
      <c r="I171" s="7">
        <f ca="1">DATEDIF(E171, TODAY(), "Y")</f>
        <v>13</v>
      </c>
      <c r="J171" s="23">
        <f ca="1">IF(I171&gt;5, F171*5%, 0)</f>
        <v>0.60000000000000009</v>
      </c>
      <c r="K171" s="22">
        <f ca="1">J171+F171</f>
        <v>12.6</v>
      </c>
      <c r="L171" s="8" t="str">
        <f>VLOOKUP(D171,Summary!$A$2:$B$11,2,FALSE)</f>
        <v>SAL</v>
      </c>
      <c r="M171" s="23">
        <f t="shared" si="2"/>
        <v>13.560350877192974</v>
      </c>
      <c r="N171" s="7" t="str">
        <f>IF(AND(OR(D171="Information Technology", D171="Sales"), F171&gt;M171), "YES", "NO")</f>
        <v>NO</v>
      </c>
    </row>
    <row r="172" spans="1:14" x14ac:dyDescent="0.25">
      <c r="A172" s="7">
        <v>3666</v>
      </c>
      <c r="B172" s="7" t="s">
        <v>726</v>
      </c>
      <c r="C172" s="7">
        <v>6501232234</v>
      </c>
      <c r="D172" s="7" t="s">
        <v>881</v>
      </c>
      <c r="E172" s="8">
        <v>40959</v>
      </c>
      <c r="F172" s="23">
        <v>10.5</v>
      </c>
      <c r="G172" t="str">
        <f>LEFT(B172, SEARCH(" ", B172) - 1)</f>
        <v>Hudson</v>
      </c>
      <c r="H172" t="str">
        <f>RIGHT(B172, LEN(B172) - SEARCH(" ", B172))</f>
        <v>Jane</v>
      </c>
      <c r="I172" s="7">
        <f ca="1">DATEDIF(E172, TODAY(), "Y")</f>
        <v>13</v>
      </c>
      <c r="J172" s="23">
        <f ca="1">IF(I172&gt;5, F172*5%, 0)</f>
        <v>0.52500000000000002</v>
      </c>
      <c r="K172" s="22">
        <f ca="1">J172+F172</f>
        <v>11.025</v>
      </c>
      <c r="L172" s="8" t="str">
        <f>VLOOKUP(D172,Summary!$A$2:$B$11,2,FALSE)</f>
        <v>SAL</v>
      </c>
      <c r="M172" s="23">
        <f t="shared" si="2"/>
        <v>13.560350877192974</v>
      </c>
      <c r="N172" s="7" t="str">
        <f>IF(AND(OR(D172="Information Technology", D172="Sales"), F172&gt;M172), "YES", "NO")</f>
        <v>NO</v>
      </c>
    </row>
    <row r="173" spans="1:14" x14ac:dyDescent="0.25">
      <c r="A173" s="7">
        <v>3676</v>
      </c>
      <c r="B173" s="7" t="s">
        <v>735</v>
      </c>
      <c r="C173" s="7">
        <v>6501231234</v>
      </c>
      <c r="D173" s="7" t="s">
        <v>881</v>
      </c>
      <c r="E173" s="8">
        <v>40854</v>
      </c>
      <c r="F173" s="23">
        <v>7.6</v>
      </c>
      <c r="G173" t="str">
        <f>LEFT(B173, SEARCH(" ", B173) - 1)</f>
        <v>Johnson</v>
      </c>
      <c r="H173" t="str">
        <f>RIGHT(B173, LEN(B173) - SEARCH(" ", B173))</f>
        <v>George</v>
      </c>
      <c r="I173" s="7">
        <f ca="1">DATEDIF(E173, TODAY(), "Y")</f>
        <v>13</v>
      </c>
      <c r="J173" s="23">
        <f ca="1">IF(I173&gt;5, F173*5%, 0)</f>
        <v>0.38</v>
      </c>
      <c r="K173" s="22">
        <f ca="1">J173+F173</f>
        <v>7.9799999999999995</v>
      </c>
      <c r="L173" s="8" t="str">
        <f>VLOOKUP(D173,Summary!$A$2:$B$11,2,FALSE)</f>
        <v>SAL</v>
      </c>
      <c r="M173" s="23">
        <f t="shared" si="2"/>
        <v>13.560350877192974</v>
      </c>
      <c r="N173" s="7" t="str">
        <f>IF(AND(OR(D173="Information Technology", D173="Sales"), F173&gt;M173), "YES", "NO")</f>
        <v>NO</v>
      </c>
    </row>
    <row r="174" spans="1:14" x14ac:dyDescent="0.25">
      <c r="A174" s="7">
        <v>3680</v>
      </c>
      <c r="B174" s="7" t="s">
        <v>739</v>
      </c>
      <c r="C174" s="7">
        <v>1144134968</v>
      </c>
      <c r="D174" s="7" t="s">
        <v>881</v>
      </c>
      <c r="E174" s="8">
        <v>40854</v>
      </c>
      <c r="F174" s="23">
        <v>7</v>
      </c>
      <c r="G174" t="str">
        <f>LEFT(B174, SEARCH(" ", B174) - 1)</f>
        <v>Kampew</v>
      </c>
      <c r="H174" t="str">
        <f>RIGHT(B174, LEN(B174) - SEARCH(" ", B174))</f>
        <v>Donysha</v>
      </c>
      <c r="I174" s="7">
        <f ca="1">DATEDIF(E174, TODAY(), "Y")</f>
        <v>13</v>
      </c>
      <c r="J174" s="23">
        <f ca="1">IF(I174&gt;5, F174*5%, 0)</f>
        <v>0.35000000000000003</v>
      </c>
      <c r="K174" s="22">
        <f ca="1">J174+F174</f>
        <v>7.35</v>
      </c>
      <c r="L174" s="8" t="str">
        <f>VLOOKUP(D174,Summary!$A$2:$B$11,2,FALSE)</f>
        <v>SAL</v>
      </c>
      <c r="M174" s="23">
        <f t="shared" si="2"/>
        <v>13.560350877192974</v>
      </c>
      <c r="N174" s="7" t="str">
        <f>IF(AND(OR(D174="Information Technology", D174="Sales"), F174&gt;M174), "YES", "NO")</f>
        <v>NO</v>
      </c>
    </row>
    <row r="175" spans="1:14" x14ac:dyDescent="0.25">
      <c r="A175" s="7">
        <v>3683</v>
      </c>
      <c r="B175" s="7" t="s">
        <v>742</v>
      </c>
      <c r="C175" s="7">
        <v>1159448231</v>
      </c>
      <c r="D175" s="7" t="s">
        <v>881</v>
      </c>
      <c r="E175" s="8">
        <v>41092</v>
      </c>
      <c r="F175" s="23">
        <v>9.3000000000000007</v>
      </c>
      <c r="G175" t="str">
        <f>LEFT(B175, SEARCH(" ", B175) - 1)</f>
        <v>King</v>
      </c>
      <c r="H175" t="str">
        <f>RIGHT(B175, LEN(B175) - SEARCH(" ", B175))</f>
        <v>Janet</v>
      </c>
      <c r="I175" s="7">
        <f ca="1">DATEDIF(E175, TODAY(), "Y")</f>
        <v>13</v>
      </c>
      <c r="J175" s="23">
        <f ca="1">IF(I175&gt;5, F175*5%, 0)</f>
        <v>0.46500000000000008</v>
      </c>
      <c r="K175" s="22">
        <f ca="1">J175+F175</f>
        <v>9.7650000000000006</v>
      </c>
      <c r="L175" s="8" t="str">
        <f>VLOOKUP(D175,Summary!$A$2:$B$11,2,FALSE)</f>
        <v>SAL</v>
      </c>
      <c r="M175" s="23">
        <f t="shared" si="2"/>
        <v>13.560350877192974</v>
      </c>
      <c r="N175" s="7" t="str">
        <f>IF(AND(OR(D175="Information Technology", D175="Sales"), F175&gt;M175), "YES", "NO")</f>
        <v>NO</v>
      </c>
    </row>
    <row r="176" spans="1:14" x14ac:dyDescent="0.25">
      <c r="A176" s="7">
        <v>3684</v>
      </c>
      <c r="B176" s="7" t="s">
        <v>743</v>
      </c>
      <c r="C176" s="7">
        <v>1707629896</v>
      </c>
      <c r="D176" s="7" t="s">
        <v>881</v>
      </c>
      <c r="E176" s="8">
        <v>40812</v>
      </c>
      <c r="F176" s="23">
        <v>8.1999999999999993</v>
      </c>
      <c r="G176" t="str">
        <f>LEFT(B176, SEARCH(" ", B176) - 1)</f>
        <v>Kinsella</v>
      </c>
      <c r="H176" t="str">
        <f>RIGHT(B176, LEN(B176) - SEARCH(" ", B176))</f>
        <v>Kathleen</v>
      </c>
      <c r="I176" s="7">
        <f ca="1">DATEDIF(E176, TODAY(), "Y")</f>
        <v>13</v>
      </c>
      <c r="J176" s="23">
        <f ca="1">IF(I176&gt;5, F176*5%, 0)</f>
        <v>0.41</v>
      </c>
      <c r="K176" s="22">
        <f ca="1">J176+F176</f>
        <v>8.61</v>
      </c>
      <c r="L176" s="8" t="str">
        <f>VLOOKUP(D176,Summary!$A$2:$B$11,2,FALSE)</f>
        <v>SAL</v>
      </c>
      <c r="M176" s="23">
        <f t="shared" si="2"/>
        <v>13.560350877192974</v>
      </c>
      <c r="N176" s="7" t="str">
        <f>IF(AND(OR(D176="Information Technology", D176="Sales"), F176&gt;M176), "YES", "NO")</f>
        <v>NO</v>
      </c>
    </row>
    <row r="177" spans="1:14" x14ac:dyDescent="0.25">
      <c r="A177" s="7">
        <v>3745</v>
      </c>
      <c r="B177" s="7" t="s">
        <v>803</v>
      </c>
      <c r="C177" s="7">
        <v>2164198283</v>
      </c>
      <c r="D177" s="7" t="s">
        <v>881</v>
      </c>
      <c r="E177" s="8">
        <v>40854</v>
      </c>
      <c r="F177" s="23">
        <v>8.9</v>
      </c>
      <c r="G177" t="str">
        <f>LEFT(B177, SEARCH(" ", B177) - 1)</f>
        <v>Patronick</v>
      </c>
      <c r="H177" t="str">
        <f>RIGHT(B177, LEN(B177) - SEARCH(" ", B177))</f>
        <v>Lucas</v>
      </c>
      <c r="I177" s="7">
        <f ca="1">DATEDIF(E177, TODAY(), "Y")</f>
        <v>13</v>
      </c>
      <c r="J177" s="23">
        <f ca="1">IF(I177&gt;5, F177*5%, 0)</f>
        <v>0.44500000000000006</v>
      </c>
      <c r="K177" s="22">
        <f ca="1">J177+F177</f>
        <v>9.3450000000000006</v>
      </c>
      <c r="L177" s="8" t="str">
        <f>VLOOKUP(D177,Summary!$A$2:$B$11,2,FALSE)</f>
        <v>SAL</v>
      </c>
      <c r="M177" s="23">
        <f t="shared" si="2"/>
        <v>13.560350877192974</v>
      </c>
      <c r="N177" s="7" t="str">
        <f>IF(AND(OR(D177="Information Technology", D177="Sales"), F177&gt;M177), "YES", "NO")</f>
        <v>NO</v>
      </c>
    </row>
    <row r="178" spans="1:14" x14ac:dyDescent="0.25">
      <c r="A178" s="7">
        <v>3752</v>
      </c>
      <c r="B178" s="7" t="s">
        <v>809</v>
      </c>
      <c r="C178" s="7">
        <v>1623635599</v>
      </c>
      <c r="D178" s="7" t="s">
        <v>881</v>
      </c>
      <c r="E178" s="8">
        <v>41001</v>
      </c>
      <c r="F178" s="23">
        <v>9.1999999999999993</v>
      </c>
      <c r="G178" t="str">
        <f>LEFT(B178, SEARCH(" ", B178) - 1)</f>
        <v>Petingill</v>
      </c>
      <c r="H178" t="str">
        <f>RIGHT(B178, LEN(B178) - SEARCH(" ", B178))</f>
        <v>Shana</v>
      </c>
      <c r="I178" s="7">
        <f ca="1">DATEDIF(E178, TODAY(), "Y")</f>
        <v>13</v>
      </c>
      <c r="J178" s="23">
        <f ca="1">IF(I178&gt;5, F178*5%, 0)</f>
        <v>0.45999999999999996</v>
      </c>
      <c r="K178" s="22">
        <f ca="1">J178+F178</f>
        <v>9.66</v>
      </c>
      <c r="L178" s="8" t="str">
        <f>VLOOKUP(D178,Summary!$A$2:$B$11,2,FALSE)</f>
        <v>SAL</v>
      </c>
      <c r="M178" s="23">
        <f t="shared" si="2"/>
        <v>13.560350877192974</v>
      </c>
      <c r="N178" s="7" t="str">
        <f>IF(AND(OR(D178="Information Technology", D178="Sales"), F178&gt;M178), "YES", "NO")</f>
        <v>NO</v>
      </c>
    </row>
    <row r="179" spans="1:14" x14ac:dyDescent="0.25">
      <c r="A179" s="7">
        <v>3756</v>
      </c>
      <c r="B179" s="7" t="s">
        <v>896</v>
      </c>
      <c r="C179" s="7">
        <v>1699637970</v>
      </c>
      <c r="D179" s="7" t="s">
        <v>881</v>
      </c>
      <c r="E179" s="8">
        <v>40917</v>
      </c>
      <c r="F179" s="23">
        <v>9</v>
      </c>
      <c r="G179" t="str">
        <f>LEFT(B179, SEARCH(" ", B179) - 1)</f>
        <v>Sana</v>
      </c>
      <c r="H179" t="str">
        <f>RIGHT(B179, LEN(B179) - SEARCH(" ", B179))</f>
        <v>Rey</v>
      </c>
      <c r="I179" s="7">
        <f ca="1">DATEDIF(E179, TODAY(), "Y")</f>
        <v>13</v>
      </c>
      <c r="J179" s="23">
        <f ca="1">IF(I179&gt;5, F179*5%, 0)</f>
        <v>0.45</v>
      </c>
      <c r="K179" s="22">
        <f ca="1">J179+F179</f>
        <v>9.4499999999999993</v>
      </c>
      <c r="L179" s="8" t="str">
        <f>VLOOKUP(D179,Summary!$A$2:$B$11,2,FALSE)</f>
        <v>SAL</v>
      </c>
      <c r="M179" s="23">
        <f t="shared" si="2"/>
        <v>13.560350877192974</v>
      </c>
      <c r="N179" s="7" t="str">
        <f>IF(AND(OR(D179="Information Technology", D179="Sales"), F179&gt;M179), "YES", "NO")</f>
        <v>NO</v>
      </c>
    </row>
    <row r="180" spans="1:14" x14ac:dyDescent="0.25">
      <c r="A180" s="7">
        <v>3822</v>
      </c>
      <c r="B180" s="7" t="s">
        <v>866</v>
      </c>
      <c r="C180" s="7">
        <v>2161552717</v>
      </c>
      <c r="D180" s="7" t="s">
        <v>881</v>
      </c>
      <c r="E180" s="8">
        <v>41134</v>
      </c>
      <c r="F180" s="23">
        <v>8.1999999999999993</v>
      </c>
      <c r="G180" t="str">
        <f>LEFT(B180, SEARCH(" ", B180) - 1)</f>
        <v>Veera</v>
      </c>
      <c r="H180" t="str">
        <f>RIGHT(B180, LEN(B180) - SEARCH(" ", B180))</f>
        <v>Abdellah</v>
      </c>
      <c r="I180" s="7">
        <f ca="1">DATEDIF(E180, TODAY(), "Y")</f>
        <v>13</v>
      </c>
      <c r="J180" s="23">
        <f ca="1">IF(I180&gt;5, F180*5%, 0)</f>
        <v>0.41</v>
      </c>
      <c r="K180" s="22">
        <f ca="1">J180+F180</f>
        <v>8.61</v>
      </c>
      <c r="L180" s="8" t="str">
        <f>VLOOKUP(D180,Summary!$A$2:$B$11,2,FALSE)</f>
        <v>SAL</v>
      </c>
      <c r="M180" s="23">
        <f t="shared" si="2"/>
        <v>13.560350877192974</v>
      </c>
      <c r="N180" s="7" t="str">
        <f>IF(AND(OR(D180="Information Technology", D180="Sales"), F180&gt;M180), "YES", "NO")</f>
        <v>NO</v>
      </c>
    </row>
    <row r="181" spans="1:14" x14ac:dyDescent="0.25">
      <c r="A181" s="7">
        <v>3606</v>
      </c>
      <c r="B181" s="7" t="s">
        <v>671</v>
      </c>
      <c r="C181" s="7">
        <v>9635715181</v>
      </c>
      <c r="D181" s="7" t="s">
        <v>881</v>
      </c>
      <c r="E181" s="8">
        <v>41281</v>
      </c>
      <c r="F181" s="23">
        <v>12</v>
      </c>
      <c r="G181" t="str">
        <f>LEFT(B181, SEARCH(" ", B181) - 1)</f>
        <v>DiNocco</v>
      </c>
      <c r="H181" t="str">
        <f>RIGHT(B181, LEN(B181) - SEARCH(" ", B181))</f>
        <v>Lily</v>
      </c>
      <c r="I181" s="7">
        <f ca="1">DATEDIF(E181, TODAY(), "Y")</f>
        <v>12</v>
      </c>
      <c r="J181" s="23">
        <f ca="1">IF(I181&gt;5, F181*5%, 0)</f>
        <v>0.60000000000000009</v>
      </c>
      <c r="K181" s="22">
        <f ca="1">J181+F181</f>
        <v>12.6</v>
      </c>
      <c r="L181" s="8" t="str">
        <f>VLOOKUP(D181,Summary!$A$2:$B$11,2,FALSE)</f>
        <v>SAL</v>
      </c>
      <c r="M181" s="23">
        <f t="shared" si="2"/>
        <v>13.560350877192974</v>
      </c>
      <c r="N181" s="7" t="str">
        <f>IF(AND(OR(D181="Information Technology", D181="Sales"), F181&gt;M181), "YES", "NO")</f>
        <v>NO</v>
      </c>
    </row>
    <row r="182" spans="1:14" x14ac:dyDescent="0.25">
      <c r="A182" s="7">
        <v>3671</v>
      </c>
      <c r="B182" s="7" t="s">
        <v>731</v>
      </c>
      <c r="C182" s="7">
        <v>9630518356</v>
      </c>
      <c r="D182" s="7" t="s">
        <v>881</v>
      </c>
      <c r="E182" s="8">
        <v>41505</v>
      </c>
      <c r="F182" s="23">
        <v>13</v>
      </c>
      <c r="G182" t="str">
        <f>LEFT(B182, SEARCH(" ", B182) - 1)</f>
        <v>Ivey</v>
      </c>
      <c r="H182" t="str">
        <f>RIGHT(B182, LEN(B182) - SEARCH(" ", B182))</f>
        <v>Rose</v>
      </c>
      <c r="I182" s="7">
        <f ca="1">DATEDIF(E182, TODAY(), "Y")</f>
        <v>12</v>
      </c>
      <c r="J182" s="23">
        <f ca="1">IF(I182&gt;5, F182*5%, 0)</f>
        <v>0.65</v>
      </c>
      <c r="K182" s="22">
        <f ca="1">J182+F182</f>
        <v>13.65</v>
      </c>
      <c r="L182" s="8" t="str">
        <f>VLOOKUP(D182,Summary!$A$2:$B$11,2,FALSE)</f>
        <v>SAL</v>
      </c>
      <c r="M182" s="23">
        <f t="shared" si="2"/>
        <v>13.560350877192974</v>
      </c>
      <c r="N182" s="7" t="str">
        <f>IF(AND(OR(D182="Information Technology", D182="Sales"), F182&gt;M182), "YES", "NO")</f>
        <v>NO</v>
      </c>
    </row>
    <row r="183" spans="1:14" x14ac:dyDescent="0.25">
      <c r="A183" s="7">
        <v>3672</v>
      </c>
      <c r="B183" s="7" t="s">
        <v>732</v>
      </c>
      <c r="C183" s="7">
        <v>1139127979</v>
      </c>
      <c r="D183" s="7" t="s">
        <v>881</v>
      </c>
      <c r="E183" s="8">
        <v>41218</v>
      </c>
      <c r="F183" s="23">
        <v>15</v>
      </c>
      <c r="G183" t="str">
        <f>LEFT(B183, SEARCH(" ", B183) - 1)</f>
        <v>Jackson</v>
      </c>
      <c r="H183" t="str">
        <f>RIGHT(B183, LEN(B183) - SEARCH(" ", B183))</f>
        <v>Maryellen</v>
      </c>
      <c r="I183" s="7">
        <f ca="1">DATEDIF(E183, TODAY(), "Y")</f>
        <v>12</v>
      </c>
      <c r="J183" s="23">
        <f ca="1">IF(I183&gt;5, F183*5%, 0)</f>
        <v>0.75</v>
      </c>
      <c r="K183" s="22">
        <f ca="1">J183+F183</f>
        <v>15.75</v>
      </c>
      <c r="L183" s="8" t="str">
        <f>VLOOKUP(D183,Summary!$A$2:$B$11,2,FALSE)</f>
        <v>SAL</v>
      </c>
      <c r="M183" s="23">
        <f t="shared" si="2"/>
        <v>13.560350877192974</v>
      </c>
      <c r="N183" s="7" t="str">
        <f>IF(AND(OR(D183="Information Technology", D183="Sales"), F183&gt;M183), "YES", "NO")</f>
        <v>YES</v>
      </c>
    </row>
    <row r="184" spans="1:14" x14ac:dyDescent="0.25">
      <c r="A184" s="7">
        <v>3682</v>
      </c>
      <c r="B184" s="7" t="s">
        <v>741</v>
      </c>
      <c r="C184" s="7">
        <v>1828888894</v>
      </c>
      <c r="D184" s="7" t="s">
        <v>881</v>
      </c>
      <c r="E184" s="8">
        <v>41505</v>
      </c>
      <c r="F184" s="23">
        <v>17</v>
      </c>
      <c r="G184" t="str">
        <f>LEFT(B184, SEARCH(" ", B184) - 1)</f>
        <v>Khemmich</v>
      </c>
      <c r="H184" t="str">
        <f>RIGHT(B184, LEN(B184) - SEARCH(" ", B184))</f>
        <v>Bartholemew</v>
      </c>
      <c r="I184" s="7">
        <f ca="1">DATEDIF(E184, TODAY(), "Y")</f>
        <v>12</v>
      </c>
      <c r="J184" s="23">
        <f ca="1">IF(I184&gt;5, F184*5%, 0)</f>
        <v>0.85000000000000009</v>
      </c>
      <c r="K184" s="22">
        <f ca="1">J184+F184</f>
        <v>17.850000000000001</v>
      </c>
      <c r="L184" s="8" t="str">
        <f>VLOOKUP(D184,Summary!$A$2:$B$11,2,FALSE)</f>
        <v>SAL</v>
      </c>
      <c r="M184" s="23">
        <f t="shared" si="2"/>
        <v>13.560350877192974</v>
      </c>
      <c r="N184" s="7" t="str">
        <f>IF(AND(OR(D184="Information Technology", D184="Sales"), F184&gt;M184), "YES", "NO")</f>
        <v>YES</v>
      </c>
    </row>
    <row r="185" spans="1:14" x14ac:dyDescent="0.25">
      <c r="A185" s="7">
        <v>3734</v>
      </c>
      <c r="B185" s="7" t="s">
        <v>792</v>
      </c>
      <c r="C185" s="7">
        <v>1110589697</v>
      </c>
      <c r="D185" s="7" t="s">
        <v>881</v>
      </c>
      <c r="E185" s="8">
        <v>41365</v>
      </c>
      <c r="F185" s="23">
        <v>10.3</v>
      </c>
      <c r="G185" t="str">
        <f>LEFT(B185, SEARCH(" ", B185) - 1)</f>
        <v>Ngodup</v>
      </c>
      <c r="H185" t="str">
        <f>RIGHT(B185, LEN(B185) - SEARCH(" ", B185))</f>
        <v>Shari</v>
      </c>
      <c r="I185" s="7">
        <f ca="1">DATEDIF(E185, TODAY(), "Y")</f>
        <v>12</v>
      </c>
      <c r="J185" s="23">
        <f ca="1">IF(I185&gt;5, F185*5%, 0)</f>
        <v>0.51500000000000001</v>
      </c>
      <c r="K185" s="22">
        <f ca="1">J185+F185</f>
        <v>10.815000000000001</v>
      </c>
      <c r="L185" s="8" t="str">
        <f>VLOOKUP(D185,Summary!$A$2:$B$11,2,FALSE)</f>
        <v>SAL</v>
      </c>
      <c r="M185" s="23">
        <f t="shared" si="2"/>
        <v>13.560350877192974</v>
      </c>
      <c r="N185" s="7" t="str">
        <f>IF(AND(OR(D185="Information Technology", D185="Sales"), F185&gt;M185), "YES", "NO")</f>
        <v>NO</v>
      </c>
    </row>
    <row r="186" spans="1:14" x14ac:dyDescent="0.25">
      <c r="A186" s="7">
        <v>3759</v>
      </c>
      <c r="B186" s="7" t="s">
        <v>814</v>
      </c>
      <c r="C186" s="7">
        <v>1869307999</v>
      </c>
      <c r="D186" s="7" t="s">
        <v>881</v>
      </c>
      <c r="E186" s="8">
        <v>41176</v>
      </c>
      <c r="F186" s="23">
        <v>10.5</v>
      </c>
      <c r="G186" t="str">
        <f>LEFT(B186, SEARCH(" ", B186) - 1)</f>
        <v>Purinton</v>
      </c>
      <c r="H186" t="str">
        <f>RIGHT(B186, LEN(B186) - SEARCH(" ", B186))</f>
        <v>Janine</v>
      </c>
      <c r="I186" s="7">
        <f ca="1">DATEDIF(E186, TODAY(), "Y")</f>
        <v>12</v>
      </c>
      <c r="J186" s="23">
        <f ca="1">IF(I186&gt;5, F186*5%, 0)</f>
        <v>0.52500000000000002</v>
      </c>
      <c r="K186" s="22">
        <f ca="1">J186+F186</f>
        <v>11.025</v>
      </c>
      <c r="L186" s="8" t="str">
        <f>VLOOKUP(D186,Summary!$A$2:$B$11,2,FALSE)</f>
        <v>SAL</v>
      </c>
      <c r="M186" s="23">
        <f t="shared" si="2"/>
        <v>13.560350877192974</v>
      </c>
      <c r="N186" s="7" t="str">
        <f>IF(AND(OR(D186="Information Technology", D186="Sales"), F186&gt;M186), "YES", "NO")</f>
        <v>NO</v>
      </c>
    </row>
    <row r="187" spans="1:14" x14ac:dyDescent="0.25">
      <c r="A187" s="7">
        <v>3818</v>
      </c>
      <c r="B187" s="7" t="s">
        <v>863</v>
      </c>
      <c r="C187" s="7">
        <v>1270033298</v>
      </c>
      <c r="D187" s="7" t="s">
        <v>881</v>
      </c>
      <c r="E187" s="8">
        <v>41323</v>
      </c>
      <c r="F187" s="23">
        <v>10.78</v>
      </c>
      <c r="G187" t="str">
        <f>LEFT(B187, SEARCH(" ", B187) - 1)</f>
        <v>True</v>
      </c>
      <c r="H187" t="str">
        <f>RIGHT(B187, LEN(B187) - SEARCH(" ", B187))</f>
        <v>Edward</v>
      </c>
      <c r="I187" s="7">
        <f ca="1">DATEDIF(E187, TODAY(), "Y")</f>
        <v>12</v>
      </c>
      <c r="J187" s="23">
        <f ca="1">IF(I187&gt;5, F187*5%, 0)</f>
        <v>0.53900000000000003</v>
      </c>
      <c r="K187" s="22">
        <f ca="1">J187+F187</f>
        <v>11.318999999999999</v>
      </c>
      <c r="L187" s="8" t="str">
        <f>VLOOKUP(D187,Summary!$A$2:$B$11,2,FALSE)</f>
        <v>SAL</v>
      </c>
      <c r="M187" s="23">
        <f t="shared" si="2"/>
        <v>13.560350877192974</v>
      </c>
      <c r="N187" s="7" t="str">
        <f>IF(AND(OR(D187="Information Technology", D187="Sales"), F187&gt;M187), "YES", "NO")</f>
        <v>NO</v>
      </c>
    </row>
    <row r="188" spans="1:14" x14ac:dyDescent="0.25">
      <c r="A188" s="7">
        <v>3594</v>
      </c>
      <c r="B188" s="7" t="s">
        <v>661</v>
      </c>
      <c r="C188" s="7">
        <v>1692857416</v>
      </c>
      <c r="D188" s="7" t="s">
        <v>881</v>
      </c>
      <c r="E188" s="8">
        <v>41764</v>
      </c>
      <c r="F188" s="23">
        <v>7.2</v>
      </c>
      <c r="G188" t="str">
        <f>LEFT(B188, SEARCH(" ", B188) - 1)</f>
        <v>Daneault</v>
      </c>
      <c r="H188" t="str">
        <f>RIGHT(B188, LEN(B188) - SEARCH(" ", B188))</f>
        <v>Lynn</v>
      </c>
      <c r="I188" s="7">
        <f ca="1">DATEDIF(E188, TODAY(), "Y")</f>
        <v>11</v>
      </c>
      <c r="J188" s="23">
        <f ca="1">IF(I188&gt;5, F188*5%, 0)</f>
        <v>0.36000000000000004</v>
      </c>
      <c r="K188" s="22">
        <f ca="1">J188+F188</f>
        <v>7.5600000000000005</v>
      </c>
      <c r="L188" s="8" t="str">
        <f>VLOOKUP(D188,Summary!$A$2:$B$11,2,FALSE)</f>
        <v>SAL</v>
      </c>
      <c r="M188" s="23">
        <f t="shared" si="2"/>
        <v>13.560350877192974</v>
      </c>
      <c r="N188" s="7" t="str">
        <f>IF(AND(OR(D188="Information Technology", D188="Sales"), F188&gt;M188), "YES", "NO")</f>
        <v>NO</v>
      </c>
    </row>
    <row r="189" spans="1:14" x14ac:dyDescent="0.25">
      <c r="A189" s="7">
        <v>3603</v>
      </c>
      <c r="B189" s="7" t="s">
        <v>669</v>
      </c>
      <c r="C189" s="7">
        <v>6880323653</v>
      </c>
      <c r="D189" s="7" t="s">
        <v>881</v>
      </c>
      <c r="E189" s="8">
        <v>41827</v>
      </c>
      <c r="F189" s="23">
        <v>7.9</v>
      </c>
      <c r="G189" t="str">
        <f>LEFT(B189, SEARCH(" ", B189) - 1)</f>
        <v>Desimone</v>
      </c>
      <c r="H189" t="str">
        <f>RIGHT(B189, LEN(B189) - SEARCH(" ", B189))</f>
        <v>Carl</v>
      </c>
      <c r="I189" s="7">
        <f ca="1">DATEDIF(E189, TODAY(), "Y")</f>
        <v>11</v>
      </c>
      <c r="J189" s="23">
        <f ca="1">IF(I189&gt;5, F189*5%, 0)</f>
        <v>0.39500000000000002</v>
      </c>
      <c r="K189" s="22">
        <f ca="1">J189+F189</f>
        <v>8.2949999999999999</v>
      </c>
      <c r="L189" s="8" t="str">
        <f>VLOOKUP(D189,Summary!$A$2:$B$11,2,FALSE)</f>
        <v>SAL</v>
      </c>
      <c r="M189" s="23">
        <f t="shared" si="2"/>
        <v>13.560350877192974</v>
      </c>
      <c r="N189" s="7" t="str">
        <f>IF(AND(OR(D189="Information Technology", D189="Sales"), F189&gt;M189), "YES", "NO")</f>
        <v>NO</v>
      </c>
    </row>
    <row r="190" spans="1:14" x14ac:dyDescent="0.25">
      <c r="A190" s="7">
        <v>3658</v>
      </c>
      <c r="B190" s="7" t="s">
        <v>720</v>
      </c>
      <c r="C190" s="7">
        <v>9630035046</v>
      </c>
      <c r="D190" s="7" t="s">
        <v>881</v>
      </c>
      <c r="E190" s="8">
        <v>41771</v>
      </c>
      <c r="F190" s="23">
        <v>9.1999999999999993</v>
      </c>
      <c r="G190" t="str">
        <f>LEFT(B190, SEARCH(" ", B190) - 1)</f>
        <v>Harrison</v>
      </c>
      <c r="H190" t="str">
        <f>RIGHT(B190, LEN(B190) - SEARCH(" ", B190))</f>
        <v>Kara</v>
      </c>
      <c r="I190" s="7">
        <f ca="1">DATEDIF(E190, TODAY(), "Y")</f>
        <v>11</v>
      </c>
      <c r="J190" s="23">
        <f ca="1">IF(I190&gt;5, F190*5%, 0)</f>
        <v>0.45999999999999996</v>
      </c>
      <c r="K190" s="22">
        <f ca="1">J190+F190</f>
        <v>9.66</v>
      </c>
      <c r="L190" s="8" t="str">
        <f>VLOOKUP(D190,Summary!$A$2:$B$11,2,FALSE)</f>
        <v>SAL</v>
      </c>
      <c r="M190" s="23">
        <f t="shared" si="2"/>
        <v>13.560350877192974</v>
      </c>
      <c r="N190" s="7" t="str">
        <f>IF(AND(OR(D190="Information Technology", D190="Sales"), F190&gt;M190), "YES", "NO")</f>
        <v>NO</v>
      </c>
    </row>
    <row r="191" spans="1:14" x14ac:dyDescent="0.25">
      <c r="A191" s="7">
        <v>3673</v>
      </c>
      <c r="B191" s="7" t="s">
        <v>733</v>
      </c>
      <c r="C191" s="7">
        <v>2168325610</v>
      </c>
      <c r="D191" s="7" t="s">
        <v>881</v>
      </c>
      <c r="E191" s="8">
        <v>41547</v>
      </c>
      <c r="F191" s="23">
        <v>9.4</v>
      </c>
      <c r="G191" t="str">
        <f>LEFT(B191, SEARCH(" ", B191) - 1)</f>
        <v>Jacobi</v>
      </c>
      <c r="H191" t="str">
        <f>RIGHT(B191, LEN(B191) - SEARCH(" ", B191))</f>
        <v>Hannah</v>
      </c>
      <c r="I191" s="7">
        <f ca="1">DATEDIF(E191, TODAY(), "Y")</f>
        <v>11</v>
      </c>
      <c r="J191" s="23">
        <f ca="1">IF(I191&gt;5, F191*5%, 0)</f>
        <v>0.47000000000000003</v>
      </c>
      <c r="K191" s="22">
        <f ca="1">J191+F191</f>
        <v>9.870000000000001</v>
      </c>
      <c r="L191" s="8" t="str">
        <f>VLOOKUP(D191,Summary!$A$2:$B$11,2,FALSE)</f>
        <v>SAL</v>
      </c>
      <c r="M191" s="23">
        <f t="shared" si="2"/>
        <v>13.560350877192974</v>
      </c>
      <c r="N191" s="7" t="str">
        <f>IF(AND(OR(D191="Information Technology", D191="Sales"), F191&gt;M191), "YES", "NO")</f>
        <v>NO</v>
      </c>
    </row>
    <row r="192" spans="1:14" x14ac:dyDescent="0.25">
      <c r="A192" s="7">
        <v>3675</v>
      </c>
      <c r="B192" s="7" t="s">
        <v>734</v>
      </c>
      <c r="C192" s="7">
        <v>6886130661</v>
      </c>
      <c r="D192" s="7" t="s">
        <v>881</v>
      </c>
      <c r="E192" s="8">
        <v>41645</v>
      </c>
      <c r="F192" s="23">
        <v>9</v>
      </c>
      <c r="G192" t="str">
        <f>LEFT(B192, SEARCH(" ", B192) - 1)</f>
        <v>Jhaveri</v>
      </c>
      <c r="H192" t="str">
        <f>RIGHT(B192, LEN(B192) - SEARCH(" ", B192))</f>
        <v>Sneha</v>
      </c>
      <c r="I192" s="7">
        <f ca="1">DATEDIF(E192, TODAY(), "Y")</f>
        <v>11</v>
      </c>
      <c r="J192" s="23">
        <f ca="1">IF(I192&gt;5, F192*5%, 0)</f>
        <v>0.45</v>
      </c>
      <c r="K192" s="22">
        <f ca="1">J192+F192</f>
        <v>9.4499999999999993</v>
      </c>
      <c r="L192" s="8" t="str">
        <f>VLOOKUP(D192,Summary!$A$2:$B$11,2,FALSE)</f>
        <v>SAL</v>
      </c>
      <c r="M192" s="23">
        <f t="shared" si="2"/>
        <v>13.560350877192974</v>
      </c>
      <c r="N192" s="7" t="str">
        <f>IF(AND(OR(D192="Information Technology", D192="Sales"), F192&gt;M192), "YES", "NO")</f>
        <v>NO</v>
      </c>
    </row>
    <row r="193" spans="1:14" x14ac:dyDescent="0.25">
      <c r="A193" s="7">
        <v>3678</v>
      </c>
      <c r="B193" s="7" t="s">
        <v>737</v>
      </c>
      <c r="C193" s="7">
        <v>2161430032</v>
      </c>
      <c r="D193" s="7" t="s">
        <v>881</v>
      </c>
      <c r="E193" s="8">
        <v>41827</v>
      </c>
      <c r="F193" s="23">
        <v>8</v>
      </c>
      <c r="G193" t="str">
        <f>LEFT(B193, SEARCH(" ", B193) - 1)</f>
        <v>Johnston</v>
      </c>
      <c r="H193" t="str">
        <f>RIGHT(B193, LEN(B193) - SEARCH(" ", B193))</f>
        <v>Yen</v>
      </c>
      <c r="I193" s="7">
        <f ca="1">DATEDIF(E193, TODAY(), "Y")</f>
        <v>11</v>
      </c>
      <c r="J193" s="23">
        <f ca="1">IF(I193&gt;5, F193*5%, 0)</f>
        <v>0.4</v>
      </c>
      <c r="K193" s="22">
        <f ca="1">J193+F193</f>
        <v>8.4</v>
      </c>
      <c r="L193" s="8" t="str">
        <f>VLOOKUP(D193,Summary!$A$2:$B$11,2,FALSE)</f>
        <v>SAL</v>
      </c>
      <c r="M193" s="23">
        <f t="shared" si="2"/>
        <v>13.560350877192974</v>
      </c>
      <c r="N193" s="7" t="str">
        <f>IF(AND(OR(D193="Information Technology", D193="Sales"), F193&gt;M193), "YES", "NO")</f>
        <v>NO</v>
      </c>
    </row>
    <row r="194" spans="1:14" x14ac:dyDescent="0.25">
      <c r="A194" s="7">
        <v>3681</v>
      </c>
      <c r="B194" s="7" t="s">
        <v>740</v>
      </c>
      <c r="C194" s="7">
        <v>9637776786</v>
      </c>
      <c r="D194" s="7" t="s">
        <v>881</v>
      </c>
      <c r="E194" s="8">
        <v>41547</v>
      </c>
      <c r="F194" s="23">
        <v>12</v>
      </c>
      <c r="G194" t="str">
        <f>LEFT(B194, SEARCH(" ", B194) - 1)</f>
        <v>Keatts</v>
      </c>
      <c r="H194" t="str">
        <f>RIGHT(B194, LEN(B194) - SEARCH(" ", B194))</f>
        <v>Kramer</v>
      </c>
      <c r="I194" s="7">
        <f ca="1">DATEDIF(E194, TODAY(), "Y")</f>
        <v>11</v>
      </c>
      <c r="J194" s="23">
        <f ca="1">IF(I194&gt;5, F194*5%, 0)</f>
        <v>0.60000000000000009</v>
      </c>
      <c r="K194" s="22">
        <f ca="1">J194+F194</f>
        <v>12.6</v>
      </c>
      <c r="L194" s="8" t="str">
        <f>VLOOKUP(D194,Summary!$A$2:$B$11,2,FALSE)</f>
        <v>SAL</v>
      </c>
      <c r="M194" s="23">
        <f t="shared" si="2"/>
        <v>13.560350877192974</v>
      </c>
      <c r="N194" s="7" t="str">
        <f>IF(AND(OR(D194="Information Technology", D194="Sales"), F194&gt;M194), "YES", "NO")</f>
        <v>NO</v>
      </c>
    </row>
    <row r="195" spans="1:14" x14ac:dyDescent="0.25">
      <c r="A195" s="7">
        <v>3742</v>
      </c>
      <c r="B195" s="7" t="s">
        <v>800</v>
      </c>
      <c r="C195" s="7">
        <v>1144429018</v>
      </c>
      <c r="D195" s="7" t="s">
        <v>881</v>
      </c>
      <c r="E195" s="8">
        <v>41687</v>
      </c>
      <c r="F195" s="23">
        <v>10</v>
      </c>
      <c r="G195" t="str">
        <f>LEFT(B195, SEARCH(" ", B195) - 1)</f>
        <v>Owad</v>
      </c>
      <c r="H195" t="str">
        <f>RIGHT(B195, LEN(B195) - SEARCH(" ", B195))</f>
        <v>Clinton</v>
      </c>
      <c r="I195" s="7">
        <f ca="1">DATEDIF(E195, TODAY(), "Y")</f>
        <v>11</v>
      </c>
      <c r="J195" s="23">
        <f ca="1">IF(I195&gt;5, F195*5%, 0)</f>
        <v>0.5</v>
      </c>
      <c r="K195" s="22">
        <f ca="1">J195+F195</f>
        <v>10.5</v>
      </c>
      <c r="L195" s="8" t="str">
        <f>VLOOKUP(D195,Summary!$A$2:$B$11,2,FALSE)</f>
        <v>SAL</v>
      </c>
      <c r="M195" s="23">
        <f t="shared" ref="M195:M258" si="3">AVERAGEIF($D:$D, D195, $F:$F)</f>
        <v>13.560350877192974</v>
      </c>
      <c r="N195" s="7" t="str">
        <f>IF(AND(OR(D195="Information Technology", D195="Sales"), F195&gt;M195), "YES", "NO")</f>
        <v>NO</v>
      </c>
    </row>
    <row r="196" spans="1:14" x14ac:dyDescent="0.25">
      <c r="A196" s="7">
        <v>3758</v>
      </c>
      <c r="B196" s="7" t="s">
        <v>813</v>
      </c>
      <c r="C196" s="7">
        <v>1144129268</v>
      </c>
      <c r="D196" s="7" t="s">
        <v>881</v>
      </c>
      <c r="E196" s="8">
        <v>41645</v>
      </c>
      <c r="F196" s="23">
        <v>10.6</v>
      </c>
      <c r="G196" t="str">
        <f>LEFT(B196, SEARCH(" ", B196) - 1)</f>
        <v>Punjabhi</v>
      </c>
      <c r="H196" t="str">
        <f>RIGHT(B196, LEN(B196) - SEARCH(" ", B196))</f>
        <v>Louis</v>
      </c>
      <c r="I196" s="7">
        <f ca="1">DATEDIF(E196, TODAY(), "Y")</f>
        <v>11</v>
      </c>
      <c r="J196" s="23">
        <f ca="1">IF(I196&gt;5, F196*5%, 0)</f>
        <v>0.53</v>
      </c>
      <c r="K196" s="22">
        <f ca="1">J196+F196</f>
        <v>11.129999999999999</v>
      </c>
      <c r="L196" s="8" t="str">
        <f>VLOOKUP(D196,Summary!$A$2:$B$11,2,FALSE)</f>
        <v>SAL</v>
      </c>
      <c r="M196" s="23">
        <f t="shared" si="3"/>
        <v>13.560350877192974</v>
      </c>
      <c r="N196" s="7" t="str">
        <f>IF(AND(OR(D196="Information Technology", D196="Sales"), F196&gt;M196), "YES", "NO")</f>
        <v>NO</v>
      </c>
    </row>
    <row r="197" spans="1:14" x14ac:dyDescent="0.25">
      <c r="A197" s="7">
        <v>3590</v>
      </c>
      <c r="B197" s="7" t="s">
        <v>657</v>
      </c>
      <c r="C197" s="7">
        <v>1144134268</v>
      </c>
      <c r="D197" s="7" t="s">
        <v>881</v>
      </c>
      <c r="E197" s="8">
        <v>42009</v>
      </c>
      <c r="F197" s="23">
        <v>10.8</v>
      </c>
      <c r="G197" t="str">
        <f>LEFT(B197, SEARCH(" ", B197) - 1)</f>
        <v>Cornett</v>
      </c>
      <c r="H197" t="str">
        <f>RIGHT(B197, LEN(B197) - SEARCH(" ", B197))</f>
        <v>Lisa</v>
      </c>
      <c r="I197" s="7">
        <f ca="1">DATEDIF(E197, TODAY(), "Y")</f>
        <v>10</v>
      </c>
      <c r="J197" s="23">
        <f ca="1">IF(I197&gt;5, F197*5%, 0)</f>
        <v>0.54</v>
      </c>
      <c r="K197" s="22">
        <f ca="1">J197+F197</f>
        <v>11.34</v>
      </c>
      <c r="L197" s="8" t="str">
        <f>VLOOKUP(D197,Summary!$A$2:$B$11,2,FALSE)</f>
        <v>SAL</v>
      </c>
      <c r="M197" s="23">
        <f t="shared" si="3"/>
        <v>13.560350877192974</v>
      </c>
      <c r="N197" s="7" t="str">
        <f>IF(AND(OR(D197="Information Technology", D197="Sales"), F197&gt;M197), "YES", "NO")</f>
        <v>NO</v>
      </c>
    </row>
    <row r="198" spans="1:14" x14ac:dyDescent="0.25">
      <c r="A198" s="7">
        <v>3591</v>
      </c>
      <c r="B198" s="7" t="s">
        <v>658</v>
      </c>
      <c r="C198" s="7">
        <v>1144136508</v>
      </c>
      <c r="D198" s="7" t="s">
        <v>881</v>
      </c>
      <c r="E198" s="8">
        <v>42093</v>
      </c>
      <c r="F198" s="23">
        <v>6.5</v>
      </c>
      <c r="G198" t="str">
        <f>LEFT(B198, SEARCH(" ", B198) - 1)</f>
        <v>Costello</v>
      </c>
      <c r="H198" t="str">
        <f>RIGHT(B198, LEN(B198) - SEARCH(" ", B198))</f>
        <v>Frank</v>
      </c>
      <c r="I198" s="7">
        <f ca="1">DATEDIF(E198, TODAY(), "Y")</f>
        <v>10</v>
      </c>
      <c r="J198" s="23">
        <f ca="1">IF(I198&gt;5, F198*5%, 0)</f>
        <v>0.32500000000000001</v>
      </c>
      <c r="K198" s="22">
        <f ca="1">J198+F198</f>
        <v>6.8250000000000002</v>
      </c>
      <c r="L198" s="8" t="str">
        <f>VLOOKUP(D198,Summary!$A$2:$B$11,2,FALSE)</f>
        <v>SAL</v>
      </c>
      <c r="M198" s="23">
        <f t="shared" si="3"/>
        <v>13.560350877192974</v>
      </c>
      <c r="N198" s="7" t="str">
        <f>IF(AND(OR(D198="Information Technology", D198="Sales"), F198&gt;M198), "YES", "NO")</f>
        <v>NO</v>
      </c>
    </row>
    <row r="199" spans="1:14" x14ac:dyDescent="0.25">
      <c r="A199" s="7">
        <v>3593</v>
      </c>
      <c r="B199" s="7" t="s">
        <v>660</v>
      </c>
      <c r="C199" s="7">
        <v>123528358</v>
      </c>
      <c r="D199" s="7" t="s">
        <v>881</v>
      </c>
      <c r="E199" s="8">
        <v>41953</v>
      </c>
      <c r="F199" s="23">
        <v>6.9</v>
      </c>
      <c r="G199" t="str">
        <f>LEFT(B199, SEARCH(" ", B199) - 1)</f>
        <v>Cross</v>
      </c>
      <c r="H199" t="str">
        <f>RIGHT(B199, LEN(B199) - SEARCH(" ", B199))</f>
        <v>Noah</v>
      </c>
      <c r="I199" s="7">
        <f ca="1">DATEDIF(E199, TODAY(), "Y")</f>
        <v>10</v>
      </c>
      <c r="J199" s="23">
        <f ca="1">IF(I199&gt;5, F199*5%, 0)</f>
        <v>0.34500000000000003</v>
      </c>
      <c r="K199" s="22">
        <f ca="1">J199+F199</f>
        <v>7.2450000000000001</v>
      </c>
      <c r="L199" s="8" t="str">
        <f>VLOOKUP(D199,Summary!$A$2:$B$11,2,FALSE)</f>
        <v>SAL</v>
      </c>
      <c r="M199" s="23">
        <f t="shared" si="3"/>
        <v>13.560350877192974</v>
      </c>
      <c r="N199" s="7" t="str">
        <f>IF(AND(OR(D199="Information Technology", D199="Sales"), F199&gt;M199), "YES", "NO")</f>
        <v>NO</v>
      </c>
    </row>
    <row r="200" spans="1:14" x14ac:dyDescent="0.25">
      <c r="A200" s="7">
        <v>3595</v>
      </c>
      <c r="B200" s="7" t="s">
        <v>662</v>
      </c>
      <c r="C200" s="7">
        <v>68891860</v>
      </c>
      <c r="D200" s="7" t="s">
        <v>881</v>
      </c>
      <c r="E200" s="8">
        <v>41953</v>
      </c>
      <c r="F200" s="23">
        <v>9.8000000000000007</v>
      </c>
      <c r="G200" t="str">
        <f>LEFT(B200, SEARCH(" ", B200) - 1)</f>
        <v>Daniele</v>
      </c>
      <c r="H200" t="str">
        <f>RIGHT(B200, LEN(B200) - SEARCH(" ", B200))</f>
        <v>Ann</v>
      </c>
      <c r="I200" s="7">
        <f ca="1">DATEDIF(E200, TODAY(), "Y")</f>
        <v>10</v>
      </c>
      <c r="J200" s="23">
        <f ca="1">IF(I200&gt;5, F200*5%, 0)</f>
        <v>0.49000000000000005</v>
      </c>
      <c r="K200" s="22">
        <f ca="1">J200+F200</f>
        <v>10.290000000000001</v>
      </c>
      <c r="L200" s="8" t="str">
        <f>VLOOKUP(D200,Summary!$A$2:$B$11,2,FALSE)</f>
        <v>SAL</v>
      </c>
      <c r="M200" s="23">
        <f t="shared" si="3"/>
        <v>13.560350877192974</v>
      </c>
      <c r="N200" s="7" t="str">
        <f>IF(AND(OR(D200="Information Technology", D200="Sales"), F200&gt;M200), "YES", "NO")</f>
        <v>NO</v>
      </c>
    </row>
    <row r="201" spans="1:14" x14ac:dyDescent="0.25">
      <c r="A201" s="7">
        <v>3601</v>
      </c>
      <c r="B201" s="7" t="s">
        <v>668</v>
      </c>
      <c r="C201" s="7">
        <v>681004536</v>
      </c>
      <c r="D201" s="7" t="s">
        <v>881</v>
      </c>
      <c r="E201" s="8">
        <v>41911</v>
      </c>
      <c r="F201" s="23">
        <v>8.4</v>
      </c>
      <c r="G201" t="str">
        <f>LEFT(B201, SEARCH(" ", B201) - 1)</f>
        <v>Delarge</v>
      </c>
      <c r="H201" t="str">
        <f>RIGHT(B201, LEN(B201) - SEARCH(" ", B201))</f>
        <v>Alex</v>
      </c>
      <c r="I201" s="7">
        <f ca="1">DATEDIF(E201, TODAY(), "Y")</f>
        <v>10</v>
      </c>
      <c r="J201" s="23">
        <f ca="1">IF(I201&gt;5, F201*5%, 0)</f>
        <v>0.42000000000000004</v>
      </c>
      <c r="K201" s="22">
        <f ca="1">J201+F201</f>
        <v>8.82</v>
      </c>
      <c r="L201" s="8" t="str">
        <f>VLOOKUP(D201,Summary!$A$2:$B$11,2,FALSE)</f>
        <v>SAL</v>
      </c>
      <c r="M201" s="23">
        <f t="shared" si="3"/>
        <v>13.560350877192974</v>
      </c>
      <c r="N201" s="7" t="str">
        <f>IF(AND(OR(D201="Information Technology", D201="Sales"), F201&gt;M201), "YES", "NO")</f>
        <v>NO</v>
      </c>
    </row>
    <row r="202" spans="1:14" x14ac:dyDescent="0.25">
      <c r="A202" s="7">
        <v>3668</v>
      </c>
      <c r="B202" s="7" t="s">
        <v>728</v>
      </c>
      <c r="C202" s="7">
        <v>2659040851</v>
      </c>
      <c r="D202" s="7" t="s">
        <v>881</v>
      </c>
      <c r="E202" s="8">
        <v>42160</v>
      </c>
      <c r="F202" s="23">
        <v>7.4</v>
      </c>
      <c r="G202" t="str">
        <f>LEFT(B202, SEARCH(" ", B202) - 1)</f>
        <v>Hutter</v>
      </c>
      <c r="H202" t="str">
        <f>RIGHT(B202, LEN(B202) - SEARCH(" ", B202))</f>
        <v>Rosalie</v>
      </c>
      <c r="I202" s="7">
        <f ca="1">DATEDIF(E202, TODAY(), "Y")</f>
        <v>10</v>
      </c>
      <c r="J202" s="23">
        <f ca="1">IF(I202&gt;5, F202*5%, 0)</f>
        <v>0.37000000000000005</v>
      </c>
      <c r="K202" s="22">
        <f ca="1">J202+F202</f>
        <v>7.7700000000000005</v>
      </c>
      <c r="L202" s="8" t="str">
        <f>VLOOKUP(D202,Summary!$A$2:$B$11,2,FALSE)</f>
        <v>SAL</v>
      </c>
      <c r="M202" s="23">
        <f t="shared" si="3"/>
        <v>13.560350877192974</v>
      </c>
      <c r="N202" s="7" t="str">
        <f>IF(AND(OR(D202="Information Technology", D202="Sales"), F202&gt;M202), "YES", "NO")</f>
        <v>NO</v>
      </c>
    </row>
    <row r="203" spans="1:14" x14ac:dyDescent="0.25">
      <c r="A203" s="7">
        <v>3677</v>
      </c>
      <c r="B203" s="7" t="s">
        <v>736</v>
      </c>
      <c r="C203" s="7">
        <v>265655356</v>
      </c>
      <c r="D203" s="7" t="s">
        <v>881</v>
      </c>
      <c r="E203" s="8">
        <v>42009</v>
      </c>
      <c r="F203" s="23">
        <v>6.4</v>
      </c>
      <c r="G203" t="str">
        <f>LEFT(B203, SEARCH(" ", B203) - 1)</f>
        <v>Johnson</v>
      </c>
      <c r="H203" t="str">
        <f>RIGHT(B203, LEN(B203) - SEARCH(" ", B203))</f>
        <v>Noelle</v>
      </c>
      <c r="I203" s="7">
        <f ca="1">DATEDIF(E203, TODAY(), "Y")</f>
        <v>10</v>
      </c>
      <c r="J203" s="23">
        <f ca="1">IF(I203&gt;5, F203*5%, 0)</f>
        <v>0.32000000000000006</v>
      </c>
      <c r="K203" s="22">
        <f ca="1">J203+F203</f>
        <v>6.7200000000000006</v>
      </c>
      <c r="L203" s="8" t="str">
        <f>VLOOKUP(D203,Summary!$A$2:$B$11,2,FALSE)</f>
        <v>SAL</v>
      </c>
      <c r="M203" s="23">
        <f t="shared" si="3"/>
        <v>13.560350877192974</v>
      </c>
      <c r="N203" s="7" t="str">
        <f>IF(AND(OR(D203="Information Technology", D203="Sales"), F203&gt;M203), "YES", "NO")</f>
        <v>NO</v>
      </c>
    </row>
    <row r="204" spans="1:14" x14ac:dyDescent="0.25">
      <c r="A204" s="7">
        <v>3743</v>
      </c>
      <c r="B204" s="7" t="s">
        <v>801</v>
      </c>
      <c r="C204" s="7">
        <v>2659501132</v>
      </c>
      <c r="D204" s="7" t="s">
        <v>881</v>
      </c>
      <c r="E204" s="8">
        <v>42009</v>
      </c>
      <c r="F204" s="23">
        <v>6</v>
      </c>
      <c r="G204" t="str">
        <f>LEFT(B204, SEARCH(" ", B204) - 1)</f>
        <v>Ozark</v>
      </c>
      <c r="H204" t="str">
        <f>RIGHT(B204, LEN(B204) - SEARCH(" ", B204))</f>
        <v>Travis</v>
      </c>
      <c r="I204" s="7">
        <f ca="1">DATEDIF(E204, TODAY(), "Y")</f>
        <v>10</v>
      </c>
      <c r="J204" s="23">
        <f ca="1">IF(I204&gt;5, F204*5%, 0)</f>
        <v>0.30000000000000004</v>
      </c>
      <c r="K204" s="22">
        <f ca="1">J204+F204</f>
        <v>6.3</v>
      </c>
      <c r="L204" s="8" t="str">
        <f>VLOOKUP(D204,Summary!$A$2:$B$11,2,FALSE)</f>
        <v>SAL</v>
      </c>
      <c r="M204" s="23">
        <f t="shared" si="3"/>
        <v>13.560350877192974</v>
      </c>
      <c r="N204" s="7" t="str">
        <f>IF(AND(OR(D204="Information Technology", D204="Sales"), F204&gt;M204), "YES", "NO")</f>
        <v>NO</v>
      </c>
    </row>
    <row r="205" spans="1:14" x14ac:dyDescent="0.25">
      <c r="A205" s="7">
        <v>3746</v>
      </c>
      <c r="B205" s="7" t="s">
        <v>804</v>
      </c>
      <c r="C205" s="7">
        <v>681783913</v>
      </c>
      <c r="D205" s="7" t="s">
        <v>881</v>
      </c>
      <c r="E205" s="8">
        <v>41974</v>
      </c>
      <c r="F205" s="23">
        <v>9</v>
      </c>
      <c r="G205" t="str">
        <f>LEFT(B205, SEARCH(" ", B205) - 1)</f>
        <v>Pearson</v>
      </c>
      <c r="H205" t="str">
        <f>RIGHT(B205, LEN(B205) - SEARCH(" ", B205))</f>
        <v>Randall</v>
      </c>
      <c r="I205" s="7">
        <f ca="1">DATEDIF(E205, TODAY(), "Y")</f>
        <v>10</v>
      </c>
      <c r="J205" s="23">
        <f ca="1">IF(I205&gt;5, F205*5%, 0)</f>
        <v>0.45</v>
      </c>
      <c r="K205" s="22">
        <f ca="1">J205+F205</f>
        <v>9.4499999999999993</v>
      </c>
      <c r="L205" s="8" t="str">
        <f>VLOOKUP(D205,Summary!$A$2:$B$11,2,FALSE)</f>
        <v>SAL</v>
      </c>
      <c r="M205" s="23">
        <f t="shared" si="3"/>
        <v>13.560350877192974</v>
      </c>
      <c r="N205" s="7" t="str">
        <f>IF(AND(OR(D205="Information Technology", D205="Sales"), F205&gt;M205), "YES", "NO")</f>
        <v>NO</v>
      </c>
    </row>
    <row r="206" spans="1:14" x14ac:dyDescent="0.25">
      <c r="A206" s="7">
        <v>3753</v>
      </c>
      <c r="B206" s="7" t="s">
        <v>810</v>
      </c>
      <c r="C206" s="7">
        <v>1346129268</v>
      </c>
      <c r="D206" s="7" t="s">
        <v>881</v>
      </c>
      <c r="E206" s="8">
        <v>41953</v>
      </c>
      <c r="F206" s="23">
        <v>8.1999999999999993</v>
      </c>
      <c r="G206" t="str">
        <f>LEFT(B206, SEARCH(" ", B206) - 1)</f>
        <v>Petrowsky</v>
      </c>
      <c r="H206" t="str">
        <f>RIGHT(B206, LEN(B206) - SEARCH(" ", B206))</f>
        <v>Thelma</v>
      </c>
      <c r="I206" s="7">
        <f ca="1">DATEDIF(E206, TODAY(), "Y")</f>
        <v>10</v>
      </c>
      <c r="J206" s="23">
        <f ca="1">IF(I206&gt;5, F206*5%, 0)</f>
        <v>0.41</v>
      </c>
      <c r="K206" s="22">
        <f ca="1">J206+F206</f>
        <v>8.61</v>
      </c>
      <c r="L206" s="8" t="str">
        <f>VLOOKUP(D206,Summary!$A$2:$B$11,2,FALSE)</f>
        <v>SAL</v>
      </c>
      <c r="M206" s="23">
        <f t="shared" si="3"/>
        <v>13.560350877192974</v>
      </c>
      <c r="N206" s="7" t="str">
        <f>IF(AND(OR(D206="Information Technology", D206="Sales"), F206&gt;M206), "YES", "NO")</f>
        <v>NO</v>
      </c>
    </row>
    <row r="207" spans="1:14" x14ac:dyDescent="0.25">
      <c r="A207" s="7">
        <v>3820</v>
      </c>
      <c r="B207" s="7" t="s">
        <v>865</v>
      </c>
      <c r="C207" s="7">
        <v>1317009161</v>
      </c>
      <c r="D207" s="7" t="s">
        <v>881</v>
      </c>
      <c r="E207" s="8">
        <v>42093</v>
      </c>
      <c r="F207" s="23">
        <v>8</v>
      </c>
      <c r="G207" t="str">
        <f>LEFT(B207, SEARCH(" ", B207) - 1)</f>
        <v>Turpin</v>
      </c>
      <c r="H207" t="str">
        <f>RIGHT(B207, LEN(B207) - SEARCH(" ", B207))</f>
        <v>Jumil</v>
      </c>
      <c r="I207" s="7">
        <f ca="1">DATEDIF(E207, TODAY(), "Y")</f>
        <v>10</v>
      </c>
      <c r="J207" s="23">
        <f ca="1">IF(I207&gt;5, F207*5%, 0)</f>
        <v>0.4</v>
      </c>
      <c r="K207" s="22">
        <f ca="1">J207+F207</f>
        <v>8.4</v>
      </c>
      <c r="L207" s="8" t="str">
        <f>VLOOKUP(D207,Summary!$A$2:$B$11,2,FALSE)</f>
        <v>SAL</v>
      </c>
      <c r="M207" s="23">
        <f t="shared" si="3"/>
        <v>13.560350877192974</v>
      </c>
      <c r="N207" s="7" t="str">
        <f>IF(AND(OR(D207="Information Technology", D207="Sales"), F207&gt;M207), "YES", "NO")</f>
        <v>NO</v>
      </c>
    </row>
    <row r="208" spans="1:14" x14ac:dyDescent="0.25">
      <c r="A208" s="7">
        <v>3427</v>
      </c>
      <c r="B208" s="7" t="s">
        <v>498</v>
      </c>
      <c r="C208" s="7">
        <v>688880019</v>
      </c>
      <c r="D208" s="7" t="s">
        <v>881</v>
      </c>
      <c r="E208" s="8">
        <v>42528</v>
      </c>
      <c r="F208" s="23">
        <v>7</v>
      </c>
      <c r="G208" t="str">
        <f>LEFT(B208, SEARCH(" ", B208) - 1)</f>
        <v>Summer</v>
      </c>
      <c r="H208" t="str">
        <f>RIGHT(B208, LEN(B208) - SEARCH(" ", B208))</f>
        <v>Payne</v>
      </c>
      <c r="I208" s="7">
        <f ca="1">DATEDIF(E208, TODAY(), "Y")</f>
        <v>9</v>
      </c>
      <c r="J208" s="23">
        <f ca="1">IF(I208&gt;5, F208*5%, 0)</f>
        <v>0.35000000000000003</v>
      </c>
      <c r="K208" s="22">
        <f ca="1">J208+F208</f>
        <v>7.35</v>
      </c>
      <c r="L208" s="8" t="str">
        <f>VLOOKUP(D208,Summary!$A$2:$B$11,2,FALSE)</f>
        <v>SAL</v>
      </c>
      <c r="M208" s="23">
        <f t="shared" si="3"/>
        <v>13.560350877192974</v>
      </c>
      <c r="N208" s="7" t="str">
        <f>IF(AND(OR(D208="Information Technology", D208="Sales"), F208&gt;M208), "YES", "NO")</f>
        <v>NO</v>
      </c>
    </row>
    <row r="209" spans="1:14" x14ac:dyDescent="0.25">
      <c r="A209" s="7">
        <v>3428</v>
      </c>
      <c r="B209" s="7" t="s">
        <v>499</v>
      </c>
      <c r="C209" s="7">
        <v>940085926</v>
      </c>
      <c r="D209" s="7" t="s">
        <v>881</v>
      </c>
      <c r="E209" s="8">
        <v>42528</v>
      </c>
      <c r="F209" s="23">
        <v>7.5</v>
      </c>
      <c r="G209" t="str">
        <f>LEFT(B209, SEARCH(" ", B209) - 1)</f>
        <v>Rose</v>
      </c>
      <c r="H209" t="str">
        <f>RIGHT(B209, LEN(B209) - SEARCH(" ", B209))</f>
        <v>Stephens</v>
      </c>
      <c r="I209" s="7">
        <f ca="1">DATEDIF(E209, TODAY(), "Y")</f>
        <v>9</v>
      </c>
      <c r="J209" s="23">
        <f ca="1">IF(I209&gt;5, F209*5%, 0)</f>
        <v>0.375</v>
      </c>
      <c r="K209" s="22">
        <f ca="1">J209+F209</f>
        <v>7.875</v>
      </c>
      <c r="L209" s="8" t="str">
        <f>VLOOKUP(D209,Summary!$A$2:$B$11,2,FALSE)</f>
        <v>SAL</v>
      </c>
      <c r="M209" s="23">
        <f t="shared" si="3"/>
        <v>13.560350877192974</v>
      </c>
      <c r="N209" s="7" t="str">
        <f>IF(AND(OR(D209="Information Technology", D209="Sales"), F209&gt;M209), "YES", "NO")</f>
        <v>NO</v>
      </c>
    </row>
    <row r="210" spans="1:14" x14ac:dyDescent="0.25">
      <c r="A210" s="7">
        <v>3429</v>
      </c>
      <c r="B210" s="7" t="s">
        <v>500</v>
      </c>
      <c r="C210" s="7">
        <v>688843702</v>
      </c>
      <c r="D210" s="7" t="s">
        <v>881</v>
      </c>
      <c r="E210" s="8">
        <v>42630</v>
      </c>
      <c r="F210" s="23">
        <v>7</v>
      </c>
      <c r="G210" t="str">
        <f>LEFT(B210, SEARCH(" ", B210) - 1)</f>
        <v>Annabelle</v>
      </c>
      <c r="H210" t="str">
        <f>RIGHT(B210, LEN(B210) - SEARCH(" ", B210))</f>
        <v>Dunn</v>
      </c>
      <c r="I210" s="7">
        <f ca="1">DATEDIF(E210, TODAY(), "Y")</f>
        <v>9</v>
      </c>
      <c r="J210" s="23">
        <f ca="1">IF(I210&gt;5, F210*5%, 0)</f>
        <v>0.35000000000000003</v>
      </c>
      <c r="K210" s="22">
        <f ca="1">J210+F210</f>
        <v>7.35</v>
      </c>
      <c r="L210" s="8" t="str">
        <f>VLOOKUP(D210,Summary!$A$2:$B$11,2,FALSE)</f>
        <v>SAL</v>
      </c>
      <c r="M210" s="23">
        <f t="shared" si="3"/>
        <v>13.560350877192974</v>
      </c>
      <c r="N210" s="7" t="str">
        <f>IF(AND(OR(D210="Information Technology", D210="Sales"), F210&gt;M210), "YES", "NO")</f>
        <v>NO</v>
      </c>
    </row>
    <row r="211" spans="1:14" x14ac:dyDescent="0.25">
      <c r="A211" s="7">
        <v>3430</v>
      </c>
      <c r="B211" s="7" t="s">
        <v>501</v>
      </c>
      <c r="C211" s="7">
        <v>2653107628</v>
      </c>
      <c r="D211" s="7" t="s">
        <v>881</v>
      </c>
      <c r="E211" s="8">
        <v>42538</v>
      </c>
      <c r="F211" s="23">
        <v>9</v>
      </c>
      <c r="G211" t="str">
        <f>LEFT(B211, SEARCH(" ", B211) - 1)</f>
        <v>Tommy</v>
      </c>
      <c r="H211" t="str">
        <f>RIGHT(B211, LEN(B211) - SEARCH(" ", B211))</f>
        <v>Bailey</v>
      </c>
      <c r="I211" s="7">
        <f ca="1">DATEDIF(E211, TODAY(), "Y")</f>
        <v>9</v>
      </c>
      <c r="J211" s="23">
        <f ca="1">IF(I211&gt;5, F211*5%, 0)</f>
        <v>0.45</v>
      </c>
      <c r="K211" s="22">
        <f ca="1">J211+F211</f>
        <v>9.4499999999999993</v>
      </c>
      <c r="L211" s="8" t="str">
        <f>VLOOKUP(D211,Summary!$A$2:$B$11,2,FALSE)</f>
        <v>SAL</v>
      </c>
      <c r="M211" s="23">
        <f t="shared" si="3"/>
        <v>13.560350877192974</v>
      </c>
      <c r="N211" s="7" t="str">
        <f>IF(AND(OR(D211="Information Technology", D211="Sales"), F211&gt;M211), "YES", "NO")</f>
        <v>NO</v>
      </c>
    </row>
    <row r="212" spans="1:14" x14ac:dyDescent="0.25">
      <c r="A212" s="7">
        <v>3431</v>
      </c>
      <c r="B212" s="7" t="s">
        <v>502</v>
      </c>
      <c r="C212" s="7">
        <v>681479010</v>
      </c>
      <c r="D212" s="7" t="s">
        <v>881</v>
      </c>
      <c r="E212" s="8">
        <v>42382</v>
      </c>
      <c r="F212" s="23">
        <v>10</v>
      </c>
      <c r="G212" t="str">
        <f>LEFT(B212, SEARCH(" ", B212) - 1)</f>
        <v>Blake</v>
      </c>
      <c r="H212" t="str">
        <f>RIGHT(B212, LEN(B212) - SEARCH(" ", B212))</f>
        <v>Cooper</v>
      </c>
      <c r="I212" s="7">
        <f ca="1">DATEDIF(E212, TODAY(), "Y")</f>
        <v>9</v>
      </c>
      <c r="J212" s="23">
        <f ca="1">IF(I212&gt;5, F212*5%, 0)</f>
        <v>0.5</v>
      </c>
      <c r="K212" s="22">
        <f ca="1">J212+F212</f>
        <v>10.5</v>
      </c>
      <c r="L212" s="8" t="str">
        <f>VLOOKUP(D212,Summary!$A$2:$B$11,2,FALSE)</f>
        <v>SAL</v>
      </c>
      <c r="M212" s="23">
        <f t="shared" si="3"/>
        <v>13.560350877192974</v>
      </c>
      <c r="N212" s="7" t="str">
        <f>IF(AND(OR(D212="Information Technology", D212="Sales"), F212&gt;M212), "YES", "NO")</f>
        <v>NO</v>
      </c>
    </row>
    <row r="213" spans="1:14" x14ac:dyDescent="0.25">
      <c r="A213" s="7">
        <v>3432</v>
      </c>
      <c r="B213" s="7" t="s">
        <v>503</v>
      </c>
      <c r="C213" s="7">
        <v>1144129268</v>
      </c>
      <c r="D213" s="7" t="s">
        <v>881</v>
      </c>
      <c r="E213" s="8">
        <v>42634</v>
      </c>
      <c r="F213" s="23">
        <v>15</v>
      </c>
      <c r="G213" t="str">
        <f>LEFT(B213, SEARCH(" ", B213) - 1)</f>
        <v>Jude</v>
      </c>
      <c r="H213" t="str">
        <f>RIGHT(B213, LEN(B213) - SEARCH(" ", B213))</f>
        <v>Rivera</v>
      </c>
      <c r="I213" s="7">
        <f ca="1">DATEDIF(E213, TODAY(), "Y")</f>
        <v>9</v>
      </c>
      <c r="J213" s="23">
        <f ca="1">IF(I213&gt;5, F213*5%, 0)</f>
        <v>0.75</v>
      </c>
      <c r="K213" s="22">
        <f ca="1">J213+F213</f>
        <v>15.75</v>
      </c>
      <c r="L213" s="8" t="str">
        <f>VLOOKUP(D213,Summary!$A$2:$B$11,2,FALSE)</f>
        <v>SAL</v>
      </c>
      <c r="M213" s="23">
        <f t="shared" si="3"/>
        <v>13.560350877192974</v>
      </c>
      <c r="N213" s="7" t="str">
        <f>IF(AND(OR(D213="Information Technology", D213="Sales"), F213&gt;M213), "YES", "NO")</f>
        <v>YES</v>
      </c>
    </row>
    <row r="214" spans="1:14" x14ac:dyDescent="0.25">
      <c r="A214" s="7">
        <v>3434</v>
      </c>
      <c r="B214" s="7" t="s">
        <v>505</v>
      </c>
      <c r="C214" s="7">
        <v>6501248234</v>
      </c>
      <c r="D214" s="7" t="s">
        <v>881</v>
      </c>
      <c r="E214" s="8">
        <v>42598</v>
      </c>
      <c r="F214" s="23">
        <v>13</v>
      </c>
      <c r="G214" t="str">
        <f>LEFT(B214, SEARCH(" ", B214) - 1)</f>
        <v>Ryan</v>
      </c>
      <c r="H214" t="str">
        <f>RIGHT(B214, LEN(B214) - SEARCH(" ", B214))</f>
        <v>Gray</v>
      </c>
      <c r="I214" s="7">
        <f ca="1">DATEDIF(E214, TODAY(), "Y")</f>
        <v>9</v>
      </c>
      <c r="J214" s="23">
        <f ca="1">IF(I214&gt;5, F214*5%, 0)</f>
        <v>0.65</v>
      </c>
      <c r="K214" s="22">
        <f ca="1">J214+F214</f>
        <v>13.65</v>
      </c>
      <c r="L214" s="8" t="str">
        <f>VLOOKUP(D214,Summary!$A$2:$B$11,2,FALSE)</f>
        <v>SAL</v>
      </c>
      <c r="M214" s="23">
        <f t="shared" si="3"/>
        <v>13.560350877192974</v>
      </c>
      <c r="N214" s="7" t="str">
        <f>IF(AND(OR(D214="Information Technology", D214="Sales"), F214&gt;M214), "YES", "NO")</f>
        <v>NO</v>
      </c>
    </row>
    <row r="215" spans="1:14" x14ac:dyDescent="0.25">
      <c r="A215" s="7">
        <v>3437</v>
      </c>
      <c r="B215" s="7" t="s">
        <v>508</v>
      </c>
      <c r="C215" s="7">
        <v>2651043827</v>
      </c>
      <c r="D215" s="7" t="s">
        <v>881</v>
      </c>
      <c r="E215" s="8">
        <v>42436</v>
      </c>
      <c r="F215" s="23">
        <v>10</v>
      </c>
      <c r="G215" t="str">
        <f>LEFT(B215, SEARCH(" ", B215) - 1)</f>
        <v>Albert</v>
      </c>
      <c r="H215" t="str">
        <f>RIGHT(B215, LEN(B215) - SEARCH(" ", B215))</f>
        <v>Watson</v>
      </c>
      <c r="I215" s="7">
        <f ca="1">DATEDIF(E215, TODAY(), "Y")</f>
        <v>9</v>
      </c>
      <c r="J215" s="23">
        <f ca="1">IF(I215&gt;5, F215*5%, 0)</f>
        <v>0.5</v>
      </c>
      <c r="K215" s="22">
        <f ca="1">J215+F215</f>
        <v>10.5</v>
      </c>
      <c r="L215" s="8" t="str">
        <f>VLOOKUP(D215,Summary!$A$2:$B$11,2,FALSE)</f>
        <v>SAL</v>
      </c>
      <c r="M215" s="23">
        <f t="shared" si="3"/>
        <v>13.560350877192974</v>
      </c>
      <c r="N215" s="7" t="str">
        <f>IF(AND(OR(D215="Information Technology", D215="Sales"), F215&gt;M215), "YES", "NO")</f>
        <v>NO</v>
      </c>
    </row>
    <row r="216" spans="1:14" x14ac:dyDescent="0.25">
      <c r="A216" s="7">
        <v>3438</v>
      </c>
      <c r="B216" s="7" t="s">
        <v>509</v>
      </c>
      <c r="C216" s="7">
        <v>3465638561</v>
      </c>
      <c r="D216" s="7" t="s">
        <v>881</v>
      </c>
      <c r="E216" s="8">
        <v>42599</v>
      </c>
      <c r="F216" s="23">
        <v>11</v>
      </c>
      <c r="G216" t="str">
        <f>LEFT(B216, SEARCH(" ", B216) - 1)</f>
        <v>Mohammad</v>
      </c>
      <c r="H216" t="str">
        <f>RIGHT(B216, LEN(B216) - SEARCH(" ", B216))</f>
        <v>Peterson</v>
      </c>
      <c r="I216" s="7">
        <f ca="1">DATEDIF(E216, TODAY(), "Y")</f>
        <v>9</v>
      </c>
      <c r="J216" s="23">
        <f ca="1">IF(I216&gt;5, F216*5%, 0)</f>
        <v>0.55000000000000004</v>
      </c>
      <c r="K216" s="22">
        <f ca="1">J216+F216</f>
        <v>11.55</v>
      </c>
      <c r="L216" s="8" t="str">
        <f>VLOOKUP(D216,Summary!$A$2:$B$11,2,FALSE)</f>
        <v>SAL</v>
      </c>
      <c r="M216" s="23">
        <f t="shared" si="3"/>
        <v>13.560350877192974</v>
      </c>
      <c r="N216" s="7" t="str">
        <f>IF(AND(OR(D216="Information Technology", D216="Sales"), F216&gt;M216), "YES", "NO")</f>
        <v>NO</v>
      </c>
    </row>
    <row r="217" spans="1:14" x14ac:dyDescent="0.25">
      <c r="A217" s="7">
        <v>3439</v>
      </c>
      <c r="B217" s="7" t="s">
        <v>510</v>
      </c>
      <c r="C217" s="7">
        <v>688315329</v>
      </c>
      <c r="D217" s="7" t="s">
        <v>881</v>
      </c>
      <c r="E217" s="8">
        <v>42528</v>
      </c>
      <c r="F217" s="23">
        <v>7</v>
      </c>
      <c r="G217" t="str">
        <f>LEFT(B217, SEARCH(" ", B217) - 1)</f>
        <v>Harper</v>
      </c>
      <c r="H217" t="str">
        <f>RIGHT(B217, LEN(B217) - SEARCH(" ", B217))</f>
        <v>Spencer</v>
      </c>
      <c r="I217" s="7">
        <f ca="1">DATEDIF(E217, TODAY(), "Y")</f>
        <v>9</v>
      </c>
      <c r="J217" s="23">
        <f ca="1">IF(I217&gt;5, F217*5%, 0)</f>
        <v>0.35000000000000003</v>
      </c>
      <c r="K217" s="22">
        <f ca="1">J217+F217</f>
        <v>7.35</v>
      </c>
      <c r="L217" s="8" t="str">
        <f>VLOOKUP(D217,Summary!$A$2:$B$11,2,FALSE)</f>
        <v>SAL</v>
      </c>
      <c r="M217" s="23">
        <f t="shared" si="3"/>
        <v>13.560350877192974</v>
      </c>
      <c r="N217" s="7" t="str">
        <f>IF(AND(OR(D217="Information Technology", D217="Sales"), F217&gt;M217), "YES", "NO")</f>
        <v>NO</v>
      </c>
    </row>
    <row r="218" spans="1:14" x14ac:dyDescent="0.25">
      <c r="A218" s="7">
        <v>3440</v>
      </c>
      <c r="B218" s="7" t="s">
        <v>511</v>
      </c>
      <c r="C218" s="7">
        <v>688275036</v>
      </c>
      <c r="D218" s="7" t="s">
        <v>881</v>
      </c>
      <c r="E218" s="8">
        <v>42372</v>
      </c>
      <c r="F218" s="23">
        <v>6.4</v>
      </c>
      <c r="G218" t="str">
        <f>LEFT(B218, SEARCH(" ", B218) - 1)</f>
        <v>Louie</v>
      </c>
      <c r="H218" t="str">
        <f>RIGHT(B218, LEN(B218) - SEARCH(" ", B218))</f>
        <v>Richardson</v>
      </c>
      <c r="I218" s="7">
        <f ca="1">DATEDIF(E218, TODAY(), "Y")</f>
        <v>9</v>
      </c>
      <c r="J218" s="23">
        <f ca="1">IF(I218&gt;5, F218*5%, 0)</f>
        <v>0.32000000000000006</v>
      </c>
      <c r="K218" s="22">
        <f ca="1">J218+F218</f>
        <v>6.7200000000000006</v>
      </c>
      <c r="L218" s="8" t="str">
        <f>VLOOKUP(D218,Summary!$A$2:$B$11,2,FALSE)</f>
        <v>SAL</v>
      </c>
      <c r="M218" s="23">
        <f t="shared" si="3"/>
        <v>13.560350877192974</v>
      </c>
      <c r="N218" s="7" t="str">
        <f>IF(AND(OR(D218="Information Technology", D218="Sales"), F218&gt;M218), "YES", "NO")</f>
        <v>NO</v>
      </c>
    </row>
    <row r="219" spans="1:14" x14ac:dyDescent="0.25">
      <c r="A219" s="7">
        <v>3441</v>
      </c>
      <c r="B219" s="7" t="s">
        <v>512</v>
      </c>
      <c r="C219" s="7">
        <v>265451268</v>
      </c>
      <c r="D219" s="7" t="s">
        <v>881</v>
      </c>
      <c r="E219" s="8">
        <v>42511</v>
      </c>
      <c r="F219" s="23">
        <v>6.8</v>
      </c>
      <c r="G219" t="str">
        <f>LEFT(B219, SEARCH(" ", B219) - 1)</f>
        <v>Nathan</v>
      </c>
      <c r="H219" t="str">
        <f>RIGHT(B219, LEN(B219) - SEARCH(" ", B219))</f>
        <v>Cox</v>
      </c>
      <c r="I219" s="7">
        <f ca="1">DATEDIF(E219, TODAY(), "Y")</f>
        <v>9</v>
      </c>
      <c r="J219" s="23">
        <f ca="1">IF(I219&gt;5, F219*5%, 0)</f>
        <v>0.34</v>
      </c>
      <c r="K219" s="22">
        <f ca="1">J219+F219</f>
        <v>7.14</v>
      </c>
      <c r="L219" s="8" t="str">
        <f>VLOOKUP(D219,Summary!$A$2:$B$11,2,FALSE)</f>
        <v>SAL</v>
      </c>
      <c r="M219" s="23">
        <f t="shared" si="3"/>
        <v>13.560350877192974</v>
      </c>
      <c r="N219" s="7" t="str">
        <f>IF(AND(OR(D219="Information Technology", D219="Sales"), F219&gt;M219), "YES", "NO")</f>
        <v>NO</v>
      </c>
    </row>
    <row r="220" spans="1:14" x14ac:dyDescent="0.25">
      <c r="A220" s="7">
        <v>3442</v>
      </c>
      <c r="B220" s="7" t="s">
        <v>513</v>
      </c>
      <c r="C220" s="7">
        <v>2654996273</v>
      </c>
      <c r="D220" s="7" t="s">
        <v>881</v>
      </c>
      <c r="E220" s="8">
        <v>42407</v>
      </c>
      <c r="F220" s="23">
        <v>9.5</v>
      </c>
      <c r="G220" t="str">
        <f>LEFT(B220, SEARCH(" ", B220) - 1)</f>
        <v>Bobby</v>
      </c>
      <c r="H220" t="str">
        <f>RIGHT(B220, LEN(B220) - SEARCH(" ", B220))</f>
        <v>Torres</v>
      </c>
      <c r="I220" s="7">
        <f ca="1">DATEDIF(E220, TODAY(), "Y")</f>
        <v>9</v>
      </c>
      <c r="J220" s="23">
        <f ca="1">IF(I220&gt;5, F220*5%, 0)</f>
        <v>0.47500000000000003</v>
      </c>
      <c r="K220" s="22">
        <f ca="1">J220+F220</f>
        <v>9.9749999999999996</v>
      </c>
      <c r="L220" s="8" t="str">
        <f>VLOOKUP(D220,Summary!$A$2:$B$11,2,FALSE)</f>
        <v>SAL</v>
      </c>
      <c r="M220" s="23">
        <f t="shared" si="3"/>
        <v>13.560350877192974</v>
      </c>
      <c r="N220" s="7" t="str">
        <f>IF(AND(OR(D220="Information Technology", D220="Sales"), F220&gt;M220), "YES", "NO")</f>
        <v>NO</v>
      </c>
    </row>
    <row r="221" spans="1:14" x14ac:dyDescent="0.25">
      <c r="A221" s="7">
        <v>3443</v>
      </c>
      <c r="B221" s="7" t="s">
        <v>514</v>
      </c>
      <c r="C221" s="7">
        <v>2656990213</v>
      </c>
      <c r="D221" s="7" t="s">
        <v>881</v>
      </c>
      <c r="E221" s="8">
        <v>42405</v>
      </c>
      <c r="F221" s="23">
        <v>8.5</v>
      </c>
      <c r="G221" t="str">
        <f>LEFT(B221, SEARCH(" ", B221) - 1)</f>
        <v>Charles</v>
      </c>
      <c r="H221" t="str">
        <f>RIGHT(B221, LEN(B221) - SEARCH(" ", B221))</f>
        <v>Ward</v>
      </c>
      <c r="I221" s="7">
        <f ca="1">DATEDIF(E221, TODAY(), "Y")</f>
        <v>9</v>
      </c>
      <c r="J221" s="23">
        <f ca="1">IF(I221&gt;5, F221*5%, 0)</f>
        <v>0.42500000000000004</v>
      </c>
      <c r="K221" s="22">
        <f ca="1">J221+F221</f>
        <v>8.9250000000000007</v>
      </c>
      <c r="L221" s="8" t="str">
        <f>VLOOKUP(D221,Summary!$A$2:$B$11,2,FALSE)</f>
        <v>SAL</v>
      </c>
      <c r="M221" s="23">
        <f t="shared" si="3"/>
        <v>13.560350877192974</v>
      </c>
      <c r="N221" s="7" t="str">
        <f>IF(AND(OR(D221="Information Technology", D221="Sales"), F221&gt;M221), "YES", "NO")</f>
        <v>NO</v>
      </c>
    </row>
    <row r="222" spans="1:14" x14ac:dyDescent="0.25">
      <c r="A222" s="7">
        <v>3444</v>
      </c>
      <c r="B222" s="7" t="s">
        <v>515</v>
      </c>
      <c r="C222" s="7">
        <v>2651227022</v>
      </c>
      <c r="D222" s="7" t="s">
        <v>881</v>
      </c>
      <c r="E222" s="8">
        <v>42546</v>
      </c>
      <c r="F222" s="23">
        <v>6.9</v>
      </c>
      <c r="G222" t="str">
        <f>LEFT(B222, SEARCH(" ", B222) - 1)</f>
        <v>Gabriel</v>
      </c>
      <c r="H222" t="str">
        <f>RIGHT(B222, LEN(B222) - SEARCH(" ", B222))</f>
        <v>Howard</v>
      </c>
      <c r="I222" s="7">
        <f ca="1">DATEDIF(E222, TODAY(), "Y")</f>
        <v>9</v>
      </c>
      <c r="J222" s="23">
        <f ca="1">IF(I222&gt;5, F222*5%, 0)</f>
        <v>0.34500000000000003</v>
      </c>
      <c r="K222" s="22">
        <f ca="1">J222+F222</f>
        <v>7.2450000000000001</v>
      </c>
      <c r="L222" s="8" t="str">
        <f>VLOOKUP(D222,Summary!$A$2:$B$11,2,FALSE)</f>
        <v>SAL</v>
      </c>
      <c r="M222" s="23">
        <f t="shared" si="3"/>
        <v>13.560350877192974</v>
      </c>
      <c r="N222" s="7" t="str">
        <f>IF(AND(OR(D222="Information Technology", D222="Sales"), F222&gt;M222), "YES", "NO")</f>
        <v>NO</v>
      </c>
    </row>
    <row r="223" spans="1:14" x14ac:dyDescent="0.25">
      <c r="A223" s="7">
        <v>3445</v>
      </c>
      <c r="B223" s="7" t="s">
        <v>516</v>
      </c>
      <c r="C223" s="7">
        <v>1655955838</v>
      </c>
      <c r="D223" s="7" t="s">
        <v>881</v>
      </c>
      <c r="E223" s="8">
        <v>42417</v>
      </c>
      <c r="F223" s="23">
        <v>7</v>
      </c>
      <c r="G223" t="str">
        <f>LEFT(B223, SEARCH(" ", B223) - 1)</f>
        <v>Emma</v>
      </c>
      <c r="H223" t="str">
        <f>RIGHT(B223, LEN(B223) - SEARCH(" ", B223))</f>
        <v>Perkins</v>
      </c>
      <c r="I223" s="7">
        <f ca="1">DATEDIF(E223, TODAY(), "Y")</f>
        <v>9</v>
      </c>
      <c r="J223" s="23">
        <f ca="1">IF(I223&gt;5, F223*5%, 0)</f>
        <v>0.35000000000000003</v>
      </c>
      <c r="K223" s="22">
        <f ca="1">J223+F223</f>
        <v>7.35</v>
      </c>
      <c r="L223" s="8" t="str">
        <f>VLOOKUP(D223,Summary!$A$2:$B$11,2,FALSE)</f>
        <v>SAL</v>
      </c>
      <c r="M223" s="23">
        <f t="shared" si="3"/>
        <v>13.560350877192974</v>
      </c>
      <c r="N223" s="7" t="str">
        <f>IF(AND(OR(D223="Information Technology", D223="Sales"), F223&gt;M223), "YES", "NO")</f>
        <v>NO</v>
      </c>
    </row>
    <row r="224" spans="1:14" x14ac:dyDescent="0.25">
      <c r="A224" s="7">
        <v>3446</v>
      </c>
      <c r="B224" s="7" t="s">
        <v>517</v>
      </c>
      <c r="C224" s="7">
        <v>663293070</v>
      </c>
      <c r="D224" s="7" t="s">
        <v>881</v>
      </c>
      <c r="E224" s="8">
        <v>42599</v>
      </c>
      <c r="F224" s="23">
        <v>8.5</v>
      </c>
      <c r="G224" t="str">
        <f>LEFT(B224, SEARCH(" ", B224) - 1)</f>
        <v>Amelie</v>
      </c>
      <c r="H224" t="str">
        <f>RIGHT(B224, LEN(B224) - SEARCH(" ", B224))</f>
        <v>Hudson</v>
      </c>
      <c r="I224" s="7">
        <f ca="1">DATEDIF(E224, TODAY(), "Y")</f>
        <v>9</v>
      </c>
      <c r="J224" s="23">
        <f ca="1">IF(I224&gt;5, F224*5%, 0)</f>
        <v>0.42500000000000004</v>
      </c>
      <c r="K224" s="22">
        <f ca="1">J224+F224</f>
        <v>8.9250000000000007</v>
      </c>
      <c r="L224" s="8" t="str">
        <f>VLOOKUP(D224,Summary!$A$2:$B$11,2,FALSE)</f>
        <v>SAL</v>
      </c>
      <c r="M224" s="23">
        <f t="shared" si="3"/>
        <v>13.560350877192974</v>
      </c>
      <c r="N224" s="7" t="str">
        <f>IF(AND(OR(D224="Information Technology", D224="Sales"), F224&gt;M224), "YES", "NO")</f>
        <v>NO</v>
      </c>
    </row>
    <row r="225" spans="1:14" x14ac:dyDescent="0.25">
      <c r="A225" s="7">
        <v>3447</v>
      </c>
      <c r="B225" s="7" t="s">
        <v>518</v>
      </c>
      <c r="C225" s="7">
        <v>1145829268</v>
      </c>
      <c r="D225" s="7" t="s">
        <v>881</v>
      </c>
      <c r="E225" s="8">
        <v>42528</v>
      </c>
      <c r="F225" s="23">
        <v>8.1</v>
      </c>
      <c r="G225" t="str">
        <f>LEFT(B225, SEARCH(" ", B225) - 1)</f>
        <v>Gracie</v>
      </c>
      <c r="H225" t="str">
        <f>RIGHT(B225, LEN(B225) - SEARCH(" ", B225))</f>
        <v>Gardner</v>
      </c>
      <c r="I225" s="7">
        <f ca="1">DATEDIF(E225, TODAY(), "Y")</f>
        <v>9</v>
      </c>
      <c r="J225" s="23">
        <f ca="1">IF(I225&gt;5, F225*5%, 0)</f>
        <v>0.40500000000000003</v>
      </c>
      <c r="K225" s="22">
        <f ca="1">J225+F225</f>
        <v>8.504999999999999</v>
      </c>
      <c r="L225" s="8" t="str">
        <f>VLOOKUP(D225,Summary!$A$2:$B$11,2,FALSE)</f>
        <v>SAL</v>
      </c>
      <c r="M225" s="23">
        <f t="shared" si="3"/>
        <v>13.560350877192974</v>
      </c>
      <c r="N225" s="7" t="str">
        <f>IF(AND(OR(D225="Information Technology", D225="Sales"), F225&gt;M225), "YES", "NO")</f>
        <v>NO</v>
      </c>
    </row>
    <row r="226" spans="1:14" x14ac:dyDescent="0.25">
      <c r="A226" s="7">
        <v>3449</v>
      </c>
      <c r="B226" s="7" t="s">
        <v>520</v>
      </c>
      <c r="C226" s="7">
        <v>1144134268</v>
      </c>
      <c r="D226" s="7" t="s">
        <v>881</v>
      </c>
      <c r="E226" s="8">
        <v>42508</v>
      </c>
      <c r="F226" s="23">
        <v>8</v>
      </c>
      <c r="G226" t="str">
        <f>LEFT(B226, SEARCH(" ", B226) - 1)</f>
        <v>Alex</v>
      </c>
      <c r="H226" t="str">
        <f>RIGHT(B226, LEN(B226) - SEARCH(" ", B226))</f>
        <v>Sanders</v>
      </c>
      <c r="I226" s="7">
        <f ca="1">DATEDIF(E226, TODAY(), "Y")</f>
        <v>9</v>
      </c>
      <c r="J226" s="23">
        <f ca="1">IF(I226&gt;5, F226*5%, 0)</f>
        <v>0.4</v>
      </c>
      <c r="K226" s="22">
        <f ca="1">J226+F226</f>
        <v>8.4</v>
      </c>
      <c r="L226" s="8" t="str">
        <f>VLOOKUP(D226,Summary!$A$2:$B$11,2,FALSE)</f>
        <v>SAL</v>
      </c>
      <c r="M226" s="23">
        <f t="shared" si="3"/>
        <v>13.560350877192974</v>
      </c>
      <c r="N226" s="7" t="str">
        <f>IF(AND(OR(D226="Information Technology", D226="Sales"), F226&gt;M226), "YES", "NO")</f>
        <v>NO</v>
      </c>
    </row>
    <row r="227" spans="1:14" x14ac:dyDescent="0.25">
      <c r="A227" s="7">
        <v>3450</v>
      </c>
      <c r="B227" s="7" t="s">
        <v>521</v>
      </c>
      <c r="C227" s="7">
        <v>1144129262</v>
      </c>
      <c r="D227" s="7" t="s">
        <v>881</v>
      </c>
      <c r="E227" s="8">
        <v>42575</v>
      </c>
      <c r="F227" s="23">
        <v>9</v>
      </c>
      <c r="G227" t="str">
        <f>LEFT(B227, SEARCH(" ", B227) - 1)</f>
        <v>Ollie</v>
      </c>
      <c r="H227" t="str">
        <f>RIGHT(B227, LEN(B227) - SEARCH(" ", B227))</f>
        <v>Bennett</v>
      </c>
      <c r="I227" s="7">
        <f ca="1">DATEDIF(E227, TODAY(), "Y")</f>
        <v>9</v>
      </c>
      <c r="J227" s="23">
        <f ca="1">IF(I227&gt;5, F227*5%, 0)</f>
        <v>0.45</v>
      </c>
      <c r="K227" s="22">
        <f ca="1">J227+F227</f>
        <v>9.4499999999999993</v>
      </c>
      <c r="L227" s="8" t="str">
        <f>VLOOKUP(D227,Summary!$A$2:$B$11,2,FALSE)</f>
        <v>SAL</v>
      </c>
      <c r="M227" s="23">
        <f t="shared" si="3"/>
        <v>13.560350877192974</v>
      </c>
      <c r="N227" s="7" t="str">
        <f>IF(AND(OR(D227="Information Technology", D227="Sales"), F227&gt;M227), "YES", "NO")</f>
        <v>NO</v>
      </c>
    </row>
    <row r="228" spans="1:14" x14ac:dyDescent="0.25">
      <c r="A228" s="7">
        <v>3452</v>
      </c>
      <c r="B228" s="7" t="s">
        <v>523</v>
      </c>
      <c r="C228" s="7">
        <v>1144229268</v>
      </c>
      <c r="D228" s="7" t="s">
        <v>881</v>
      </c>
      <c r="E228" s="8">
        <v>42592</v>
      </c>
      <c r="F228" s="23">
        <v>10</v>
      </c>
      <c r="G228" t="str">
        <f>LEFT(B228, SEARCH(" ", B228) - 1)</f>
        <v>Dexter</v>
      </c>
      <c r="H228" t="str">
        <f>RIGHT(B228, LEN(B228) - SEARCH(" ", B228))</f>
        <v>Barnes</v>
      </c>
      <c r="I228" s="7">
        <f ca="1">DATEDIF(E228, TODAY(), "Y")</f>
        <v>9</v>
      </c>
      <c r="J228" s="23">
        <f ca="1">IF(I228&gt;5, F228*5%, 0)</f>
        <v>0.5</v>
      </c>
      <c r="K228" s="22">
        <f ca="1">J228+F228</f>
        <v>10.5</v>
      </c>
      <c r="L228" s="8" t="str">
        <f>VLOOKUP(D228,Summary!$A$2:$B$11,2,FALSE)</f>
        <v>SAL</v>
      </c>
      <c r="M228" s="23">
        <f t="shared" si="3"/>
        <v>13.560350877192974</v>
      </c>
      <c r="N228" s="7" t="str">
        <f>IF(AND(OR(D228="Information Technology", D228="Sales"), F228&gt;M228), "YES", "NO")</f>
        <v>NO</v>
      </c>
    </row>
    <row r="229" spans="1:14" x14ac:dyDescent="0.25">
      <c r="A229" s="7">
        <v>3505</v>
      </c>
      <c r="B229" s="7" t="s">
        <v>576</v>
      </c>
      <c r="C229" s="7">
        <v>1144136368</v>
      </c>
      <c r="D229" s="7" t="s">
        <v>881</v>
      </c>
      <c r="E229" s="8">
        <v>42393</v>
      </c>
      <c r="F229" s="23">
        <v>10.8</v>
      </c>
      <c r="G229" t="str">
        <f>LEFT(B229, SEARCH(" ", B229) - 1)</f>
        <v>Lola</v>
      </c>
      <c r="H229" t="str">
        <f>RIGHT(B229, LEN(B229) - SEARCH(" ", B229))</f>
        <v>Ramos</v>
      </c>
      <c r="I229" s="7">
        <f ca="1">DATEDIF(E229, TODAY(), "Y")</f>
        <v>9</v>
      </c>
      <c r="J229" s="23">
        <f ca="1">IF(I229&gt;5, F229*5%, 0)</f>
        <v>0.54</v>
      </c>
      <c r="K229" s="22">
        <f ca="1">J229+F229</f>
        <v>11.34</v>
      </c>
      <c r="L229" s="8" t="str">
        <f>VLOOKUP(D229,Summary!$A$2:$B$11,2,FALSE)</f>
        <v>SAL</v>
      </c>
      <c r="M229" s="23">
        <f t="shared" si="3"/>
        <v>13.560350877192974</v>
      </c>
      <c r="N229" s="7" t="str">
        <f>IF(AND(OR(D229="Information Technology", D229="Sales"), F229&gt;M229), "YES", "NO")</f>
        <v>NO</v>
      </c>
    </row>
    <row r="230" spans="1:14" x14ac:dyDescent="0.25">
      <c r="A230" s="7">
        <v>3513</v>
      </c>
      <c r="B230" s="7" t="s">
        <v>584</v>
      </c>
      <c r="C230" s="7">
        <v>1144659268</v>
      </c>
      <c r="D230" s="7" t="s">
        <v>881</v>
      </c>
      <c r="E230" s="8">
        <v>42466</v>
      </c>
      <c r="F230" s="23">
        <v>1</v>
      </c>
      <c r="G230" t="str">
        <f>LEFT(B230, SEARCH(" ", B230) - 1)</f>
        <v>Connor</v>
      </c>
      <c r="H230" t="str">
        <f>RIGHT(B230, LEN(B230) - SEARCH(" ", B230))</f>
        <v>Hayes</v>
      </c>
      <c r="I230" s="7">
        <f ca="1">DATEDIF(E230, TODAY(), "Y")</f>
        <v>9</v>
      </c>
      <c r="J230" s="23">
        <f ca="1">IF(I230&gt;5, F230*5%, 0)</f>
        <v>0.05</v>
      </c>
      <c r="K230" s="22">
        <f ca="1">J230+F230</f>
        <v>1.05</v>
      </c>
      <c r="L230" s="8" t="str">
        <f>VLOOKUP(D230,Summary!$A$2:$B$11,2,FALSE)</f>
        <v>SAL</v>
      </c>
      <c r="M230" s="23">
        <f t="shared" si="3"/>
        <v>13.560350877192974</v>
      </c>
      <c r="N230" s="7" t="str">
        <f>IF(AND(OR(D230="Information Technology", D230="Sales"), F230&gt;M230), "YES", "NO")</f>
        <v>NO</v>
      </c>
    </row>
    <row r="231" spans="1:14" x14ac:dyDescent="0.25">
      <c r="A231" s="7">
        <v>3514</v>
      </c>
      <c r="B231" s="7" t="s">
        <v>585</v>
      </c>
      <c r="C231" s="7">
        <v>1144629268</v>
      </c>
      <c r="D231" s="7" t="s">
        <v>881</v>
      </c>
      <c r="E231" s="8">
        <v>42567</v>
      </c>
      <c r="F231" s="23">
        <v>13.5</v>
      </c>
      <c r="G231" t="str">
        <f>LEFT(B231, SEARCH(" ", B231) - 1)</f>
        <v>Leon</v>
      </c>
      <c r="H231" t="str">
        <f>RIGHT(B231, LEN(B231) - SEARCH(" ", B231))</f>
        <v>Powell</v>
      </c>
      <c r="I231" s="7">
        <f ca="1">DATEDIF(E231, TODAY(), "Y")</f>
        <v>9</v>
      </c>
      <c r="J231" s="23">
        <f ca="1">IF(I231&gt;5, F231*5%, 0)</f>
        <v>0.67500000000000004</v>
      </c>
      <c r="K231" s="22">
        <f ca="1">J231+F231</f>
        <v>14.175000000000001</v>
      </c>
      <c r="L231" s="8" t="str">
        <f>VLOOKUP(D231,Summary!$A$2:$B$11,2,FALSE)</f>
        <v>SAL</v>
      </c>
      <c r="M231" s="23">
        <f t="shared" si="3"/>
        <v>13.560350877192974</v>
      </c>
      <c r="N231" s="7" t="str">
        <f>IF(AND(OR(D231="Information Technology", D231="Sales"), F231&gt;M231), "YES", "NO")</f>
        <v>NO</v>
      </c>
    </row>
    <row r="232" spans="1:14" x14ac:dyDescent="0.25">
      <c r="A232" s="7">
        <v>3516</v>
      </c>
      <c r="B232" s="7" t="s">
        <v>587</v>
      </c>
      <c r="C232" s="7">
        <v>1146729268</v>
      </c>
      <c r="D232" s="7" t="s">
        <v>881</v>
      </c>
      <c r="E232" s="8">
        <v>42383</v>
      </c>
      <c r="F232" s="23">
        <v>12</v>
      </c>
      <c r="G232" t="str">
        <f>LEFT(B232, SEARCH(" ", B232) - 1)</f>
        <v>Aaron</v>
      </c>
      <c r="H232" t="str">
        <f>RIGHT(B232, LEN(B232) - SEARCH(" ", B232))</f>
        <v>Patterson</v>
      </c>
      <c r="I232" s="7">
        <f ca="1">DATEDIF(E232, TODAY(), "Y")</f>
        <v>9</v>
      </c>
      <c r="J232" s="23">
        <f ca="1">IF(I232&gt;5, F232*5%, 0)</f>
        <v>0.60000000000000009</v>
      </c>
      <c r="K232" s="22">
        <f ca="1">J232+F232</f>
        <v>12.6</v>
      </c>
      <c r="L232" s="8" t="str">
        <f>VLOOKUP(D232,Summary!$A$2:$B$11,2,FALSE)</f>
        <v>SAL</v>
      </c>
      <c r="M232" s="23">
        <f t="shared" si="3"/>
        <v>13.560350877192974</v>
      </c>
      <c r="N232" s="7" t="str">
        <f>IF(AND(OR(D232="Information Technology", D232="Sales"), F232&gt;M232), "YES", "NO")</f>
        <v>NO</v>
      </c>
    </row>
    <row r="233" spans="1:14" x14ac:dyDescent="0.25">
      <c r="A233" s="7">
        <v>3517</v>
      </c>
      <c r="B233" s="7" t="s">
        <v>588</v>
      </c>
      <c r="C233" s="7">
        <v>1144129268</v>
      </c>
      <c r="D233" s="7" t="s">
        <v>881</v>
      </c>
      <c r="E233" s="8">
        <v>42437</v>
      </c>
      <c r="F233" s="23">
        <v>14</v>
      </c>
      <c r="G233" t="str">
        <f>LEFT(B233, SEARCH(" ", B233) - 1)</f>
        <v>Roman</v>
      </c>
      <c r="H233" t="str">
        <f>RIGHT(B233, LEN(B233) - SEARCH(" ", B233))</f>
        <v>Hughes</v>
      </c>
      <c r="I233" s="7">
        <f ca="1">DATEDIF(E233, TODAY(), "Y")</f>
        <v>9</v>
      </c>
      <c r="J233" s="23">
        <f ca="1">IF(I233&gt;5, F233*5%, 0)</f>
        <v>0.70000000000000007</v>
      </c>
      <c r="K233" s="22">
        <f ca="1">J233+F233</f>
        <v>14.7</v>
      </c>
      <c r="L233" s="8" t="str">
        <f>VLOOKUP(D233,Summary!$A$2:$B$11,2,FALSE)</f>
        <v>SAL</v>
      </c>
      <c r="M233" s="23">
        <f t="shared" si="3"/>
        <v>13.560350877192974</v>
      </c>
      <c r="N233" s="7" t="str">
        <f>IF(AND(OR(D233="Information Technology", D233="Sales"), F233&gt;M233), "YES", "NO")</f>
        <v>YES</v>
      </c>
    </row>
    <row r="234" spans="1:14" x14ac:dyDescent="0.25">
      <c r="A234" s="7">
        <v>3518</v>
      </c>
      <c r="B234" s="7" t="s">
        <v>589</v>
      </c>
      <c r="C234" s="7">
        <v>1144198718</v>
      </c>
      <c r="D234" s="7" t="s">
        <v>881</v>
      </c>
      <c r="E234" s="8">
        <v>42602</v>
      </c>
      <c r="F234" s="23">
        <v>15</v>
      </c>
      <c r="G234" t="str">
        <f>LEFT(B234, SEARCH(" ", B234) - 1)</f>
        <v>Austin</v>
      </c>
      <c r="H234" t="str">
        <f>RIGHT(B234, LEN(B234) - SEARCH(" ", B234))</f>
        <v>Flores</v>
      </c>
      <c r="I234" s="7">
        <f ca="1">DATEDIF(E234, TODAY(), "Y")</f>
        <v>9</v>
      </c>
      <c r="J234" s="23">
        <f ca="1">IF(I234&gt;5, F234*5%, 0)</f>
        <v>0.75</v>
      </c>
      <c r="K234" s="22">
        <f ca="1">J234+F234</f>
        <v>15.75</v>
      </c>
      <c r="L234" s="8" t="str">
        <f>VLOOKUP(D234,Summary!$A$2:$B$11,2,FALSE)</f>
        <v>SAL</v>
      </c>
      <c r="M234" s="23">
        <f t="shared" si="3"/>
        <v>13.560350877192974</v>
      </c>
      <c r="N234" s="7" t="str">
        <f>IF(AND(OR(D234="Information Technology", D234="Sales"), F234&gt;M234), "YES", "NO")</f>
        <v>YES</v>
      </c>
    </row>
    <row r="235" spans="1:14" x14ac:dyDescent="0.25">
      <c r="A235" s="7">
        <v>3520</v>
      </c>
      <c r="B235" s="7" t="s">
        <v>591</v>
      </c>
      <c r="C235" s="7">
        <v>1144134968</v>
      </c>
      <c r="D235" s="7" t="s">
        <v>881</v>
      </c>
      <c r="E235" s="8">
        <v>42416</v>
      </c>
      <c r="F235" s="23">
        <v>15.3</v>
      </c>
      <c r="G235" t="str">
        <f>LEFT(B235, SEARCH(" ", B235) - 1)</f>
        <v>Jamie</v>
      </c>
      <c r="H235" t="str">
        <f>RIGHT(B235, LEN(B235) - SEARCH(" ", B235))</f>
        <v>Butler</v>
      </c>
      <c r="I235" s="7">
        <f ca="1">DATEDIF(E235, TODAY(), "Y")</f>
        <v>9</v>
      </c>
      <c r="J235" s="23">
        <f ca="1">IF(I235&gt;5, F235*5%, 0)</f>
        <v>0.76500000000000012</v>
      </c>
      <c r="K235" s="22">
        <f ca="1">J235+F235</f>
        <v>16.065000000000001</v>
      </c>
      <c r="L235" s="8" t="str">
        <f>VLOOKUP(D235,Summary!$A$2:$B$11,2,FALSE)</f>
        <v>SAL</v>
      </c>
      <c r="M235" s="23">
        <f t="shared" si="3"/>
        <v>13.560350877192974</v>
      </c>
      <c r="N235" s="7" t="str">
        <f>IF(AND(OR(D235="Information Technology", D235="Sales"), F235&gt;M235), "YES", "NO")</f>
        <v>YES</v>
      </c>
    </row>
    <row r="236" spans="1:14" x14ac:dyDescent="0.25">
      <c r="A236" s="7">
        <v>3521</v>
      </c>
      <c r="B236" s="7" t="s">
        <v>592</v>
      </c>
      <c r="C236" s="7">
        <v>1144345268</v>
      </c>
      <c r="D236" s="7" t="s">
        <v>881</v>
      </c>
      <c r="E236" s="8">
        <v>42560</v>
      </c>
      <c r="F236" s="23">
        <v>19</v>
      </c>
      <c r="G236" t="str">
        <f>LEFT(B236, SEARCH(" ", B236) - 1)</f>
        <v>Isla</v>
      </c>
      <c r="H236" t="str">
        <f>RIGHT(B236, LEN(B236) - SEARCH(" ", B236))</f>
        <v>Graham</v>
      </c>
      <c r="I236" s="7">
        <f ca="1">DATEDIF(E236, TODAY(), "Y")</f>
        <v>9</v>
      </c>
      <c r="J236" s="23">
        <f ca="1">IF(I236&gt;5, F236*5%, 0)</f>
        <v>0.95000000000000007</v>
      </c>
      <c r="K236" s="22">
        <f ca="1">J236+F236</f>
        <v>19.95</v>
      </c>
      <c r="L236" s="8" t="str">
        <f>VLOOKUP(D236,Summary!$A$2:$B$11,2,FALSE)</f>
        <v>SAL</v>
      </c>
      <c r="M236" s="23">
        <f t="shared" si="3"/>
        <v>13.560350877192974</v>
      </c>
      <c r="N236" s="7" t="str">
        <f>IF(AND(OR(D236="Information Technology", D236="Sales"), F236&gt;M236), "YES", "NO")</f>
        <v>YES</v>
      </c>
    </row>
    <row r="237" spans="1:14" x14ac:dyDescent="0.25">
      <c r="A237" s="7">
        <v>3522</v>
      </c>
      <c r="B237" s="7" t="s">
        <v>593</v>
      </c>
      <c r="C237" s="7">
        <v>6505779879</v>
      </c>
      <c r="D237" s="7" t="s">
        <v>881</v>
      </c>
      <c r="E237" s="8">
        <v>42535</v>
      </c>
      <c r="F237" s="23">
        <v>18</v>
      </c>
      <c r="G237" t="str">
        <f>LEFT(B237, SEARCH(" ", B237) - 1)</f>
        <v>Seth</v>
      </c>
      <c r="H237" t="str">
        <f>RIGHT(B237, LEN(B237) - SEARCH(" ", B237))</f>
        <v>Foster</v>
      </c>
      <c r="I237" s="7">
        <f ca="1">DATEDIF(E237, TODAY(), "Y")</f>
        <v>9</v>
      </c>
      <c r="J237" s="23">
        <f ca="1">IF(I237&gt;5, F237*5%, 0)</f>
        <v>0.9</v>
      </c>
      <c r="K237" s="22">
        <f ca="1">J237+F237</f>
        <v>18.899999999999999</v>
      </c>
      <c r="L237" s="8" t="str">
        <f>VLOOKUP(D237,Summary!$A$2:$B$11,2,FALSE)</f>
        <v>SAL</v>
      </c>
      <c r="M237" s="23">
        <f t="shared" si="3"/>
        <v>13.560350877192974</v>
      </c>
      <c r="N237" s="7" t="str">
        <f>IF(AND(OR(D237="Information Technology", D237="Sales"), F237&gt;M237), "YES", "NO")</f>
        <v>YES</v>
      </c>
    </row>
    <row r="238" spans="1:14" x14ac:dyDescent="0.25">
      <c r="A238" s="7">
        <v>3523</v>
      </c>
      <c r="B238" s="7" t="s">
        <v>594</v>
      </c>
      <c r="C238" s="7">
        <v>3493019986</v>
      </c>
      <c r="D238" s="7" t="s">
        <v>881</v>
      </c>
      <c r="E238" s="8">
        <v>42608</v>
      </c>
      <c r="F238" s="23">
        <v>20</v>
      </c>
      <c r="G238" t="str">
        <f>LEFT(B238, SEARCH(" ", B238) - 1)</f>
        <v>Carter</v>
      </c>
      <c r="H238" t="str">
        <f>RIGHT(B238, LEN(B238) - SEARCH(" ", B238))</f>
        <v>Gonzales</v>
      </c>
      <c r="I238" s="7">
        <f ca="1">DATEDIF(E238, TODAY(), "Y")</f>
        <v>9</v>
      </c>
      <c r="J238" s="23">
        <f ca="1">IF(I238&gt;5, F238*5%, 0)</f>
        <v>1</v>
      </c>
      <c r="K238" s="22">
        <f ca="1">J238+F238</f>
        <v>21</v>
      </c>
      <c r="L238" s="8" t="str">
        <f>VLOOKUP(D238,Summary!$A$2:$B$11,2,FALSE)</f>
        <v>SAL</v>
      </c>
      <c r="M238" s="23">
        <f t="shared" si="3"/>
        <v>13.560350877192974</v>
      </c>
      <c r="N238" s="7" t="str">
        <f>IF(AND(OR(D238="Information Technology", D238="Sales"), F238&gt;M238), "YES", "NO")</f>
        <v>YES</v>
      </c>
    </row>
    <row r="239" spans="1:14" x14ac:dyDescent="0.25">
      <c r="A239" s="7">
        <v>3525</v>
      </c>
      <c r="B239" s="7" t="s">
        <v>596</v>
      </c>
      <c r="C239" s="7">
        <v>1144129268</v>
      </c>
      <c r="D239" s="7" t="s">
        <v>881</v>
      </c>
      <c r="E239" s="8">
        <v>42406</v>
      </c>
      <c r="F239" s="23">
        <v>25</v>
      </c>
      <c r="G239" t="str">
        <f>LEFT(B239, SEARCH(" ", B239) - 1)</f>
        <v>Ibrahim</v>
      </c>
      <c r="H239" t="str">
        <f>RIGHT(B239, LEN(B239) - SEARCH(" ", B239))</f>
        <v>Alexander</v>
      </c>
      <c r="I239" s="7">
        <f ca="1">DATEDIF(E239, TODAY(), "Y")</f>
        <v>9</v>
      </c>
      <c r="J239" s="23">
        <f ca="1">IF(I239&gt;5, F239*5%, 0)</f>
        <v>1.25</v>
      </c>
      <c r="K239" s="22">
        <f ca="1">J239+F239</f>
        <v>26.25</v>
      </c>
      <c r="L239" s="8" t="str">
        <f>VLOOKUP(D239,Summary!$A$2:$B$11,2,FALSE)</f>
        <v>SAL</v>
      </c>
      <c r="M239" s="23">
        <f t="shared" si="3"/>
        <v>13.560350877192974</v>
      </c>
      <c r="N239" s="7" t="str">
        <f>IF(AND(OR(D239="Information Technology", D239="Sales"), F239&gt;M239), "YES", "NO")</f>
        <v>YES</v>
      </c>
    </row>
    <row r="240" spans="1:14" x14ac:dyDescent="0.25">
      <c r="A240" s="7">
        <v>3526</v>
      </c>
      <c r="B240" s="7" t="s">
        <v>597</v>
      </c>
      <c r="C240" s="7">
        <v>1141329268</v>
      </c>
      <c r="D240" s="7" t="s">
        <v>881</v>
      </c>
      <c r="E240" s="8">
        <v>42565</v>
      </c>
      <c r="F240" s="23">
        <v>29.5</v>
      </c>
      <c r="G240" t="str">
        <f>LEFT(B240, SEARCH(" ", B240) - 1)</f>
        <v>Sonny</v>
      </c>
      <c r="H240" t="str">
        <f>RIGHT(B240, LEN(B240) - SEARCH(" ", B240))</f>
        <v>Russell</v>
      </c>
      <c r="I240" s="7">
        <f ca="1">DATEDIF(E240, TODAY(), "Y")</f>
        <v>9</v>
      </c>
      <c r="J240" s="23">
        <f ca="1">IF(I240&gt;5, F240*5%, 0)</f>
        <v>1.4750000000000001</v>
      </c>
      <c r="K240" s="22">
        <f ca="1">J240+F240</f>
        <v>30.975000000000001</v>
      </c>
      <c r="L240" s="8" t="str">
        <f>VLOOKUP(D240,Summary!$A$2:$B$11,2,FALSE)</f>
        <v>SAL</v>
      </c>
      <c r="M240" s="23">
        <f t="shared" si="3"/>
        <v>13.560350877192974</v>
      </c>
      <c r="N240" s="7" t="str">
        <f>IF(AND(OR(D240="Information Technology", D240="Sales"), F240&gt;M240), "YES", "NO")</f>
        <v>YES</v>
      </c>
    </row>
    <row r="241" spans="1:14" x14ac:dyDescent="0.25">
      <c r="A241" s="7">
        <v>3528</v>
      </c>
      <c r="B241" s="7" t="s">
        <v>599</v>
      </c>
      <c r="C241" s="7">
        <v>3416776319</v>
      </c>
      <c r="D241" s="7" t="s">
        <v>881</v>
      </c>
      <c r="E241" s="8">
        <v>42412</v>
      </c>
      <c r="F241" s="23">
        <v>28.6</v>
      </c>
      <c r="G241" t="str">
        <f>LEFT(B241, SEARCH(" ", B241) - 1)</f>
        <v>Caleb</v>
      </c>
      <c r="H241" t="str">
        <f>RIGHT(B241, LEN(B241) - SEARCH(" ", B241))</f>
        <v>Diaz</v>
      </c>
      <c r="I241" s="7">
        <f ca="1">DATEDIF(E241, TODAY(), "Y")</f>
        <v>9</v>
      </c>
      <c r="J241" s="23">
        <f ca="1">IF(I241&gt;5, F241*5%, 0)</f>
        <v>1.4300000000000002</v>
      </c>
      <c r="K241" s="22">
        <f ca="1">J241+F241</f>
        <v>30.03</v>
      </c>
      <c r="L241" s="8" t="str">
        <f>VLOOKUP(D241,Summary!$A$2:$B$11,2,FALSE)</f>
        <v>SAL</v>
      </c>
      <c r="M241" s="23">
        <f t="shared" si="3"/>
        <v>13.560350877192974</v>
      </c>
      <c r="N241" s="7" t="str">
        <f>IF(AND(OR(D241="Information Technology", D241="Sales"), F241&gt;M241), "YES", "NO")</f>
        <v>YES</v>
      </c>
    </row>
    <row r="242" spans="1:14" x14ac:dyDescent="0.25">
      <c r="A242" s="7">
        <v>3531</v>
      </c>
      <c r="B242" s="7" t="s">
        <v>602</v>
      </c>
      <c r="C242" s="7">
        <v>1076787264</v>
      </c>
      <c r="D242" s="7" t="s">
        <v>881</v>
      </c>
      <c r="E242" s="8">
        <v>42491</v>
      </c>
      <c r="F242" s="23">
        <v>27.3</v>
      </c>
      <c r="G242" t="str">
        <f>LEFT(B242, SEARCH(" ", B242) - 1)</f>
        <v>Jackso</v>
      </c>
      <c r="H242" t="str">
        <f>RIGHT(B242, LEN(B242) - SEARCH(" ", B242))</f>
        <v>Coleman</v>
      </c>
      <c r="I242" s="7">
        <f ca="1">DATEDIF(E242, TODAY(), "Y")</f>
        <v>9</v>
      </c>
      <c r="J242" s="23">
        <f ca="1">IF(I242&gt;5, F242*5%, 0)</f>
        <v>1.3650000000000002</v>
      </c>
      <c r="K242" s="22">
        <f ca="1">J242+F242</f>
        <v>28.664999999999999</v>
      </c>
      <c r="L242" s="8" t="str">
        <f>VLOOKUP(D242,Summary!$A$2:$B$11,2,FALSE)</f>
        <v>SAL</v>
      </c>
      <c r="M242" s="23">
        <f t="shared" si="3"/>
        <v>13.560350877192974</v>
      </c>
      <c r="N242" s="7" t="str">
        <f>IF(AND(OR(D242="Information Technology", D242="Sales"), F242&gt;M242), "YES", "NO")</f>
        <v>YES</v>
      </c>
    </row>
    <row r="243" spans="1:14" x14ac:dyDescent="0.25">
      <c r="A243" s="7">
        <v>3592</v>
      </c>
      <c r="B243" s="7" t="s">
        <v>659</v>
      </c>
      <c r="C243" s="7">
        <v>5151238181</v>
      </c>
      <c r="D243" s="7" t="s">
        <v>881</v>
      </c>
      <c r="E243" s="8">
        <v>42557</v>
      </c>
      <c r="F243" s="23">
        <v>38</v>
      </c>
      <c r="G243" t="str">
        <f>LEFT(B243, SEARCH(" ", B243) - 1)</f>
        <v>Crimmings</v>
      </c>
      <c r="H243" t="str">
        <f>RIGHT(B243, LEN(B243) - SEARCH(" ", B243))</f>
        <v xml:space="preserve">  Jean</v>
      </c>
      <c r="I243" s="7">
        <f ca="1">DATEDIF(E243, TODAY(), "Y")</f>
        <v>9</v>
      </c>
      <c r="J243" s="23">
        <f ca="1">IF(I243&gt;5, F243*5%, 0)</f>
        <v>1.9000000000000001</v>
      </c>
      <c r="K243" s="22">
        <f ca="1">J243+F243</f>
        <v>39.9</v>
      </c>
      <c r="L243" s="8" t="str">
        <f>VLOOKUP(D243,Summary!$A$2:$B$11,2,FALSE)</f>
        <v>SAL</v>
      </c>
      <c r="M243" s="23">
        <f t="shared" si="3"/>
        <v>13.560350877192974</v>
      </c>
      <c r="N243" s="7" t="str">
        <f>IF(AND(OR(D243="Information Technology", D243="Sales"), F243&gt;M243), "YES", "NO")</f>
        <v>YES</v>
      </c>
    </row>
    <row r="244" spans="1:14" x14ac:dyDescent="0.25">
      <c r="A244" s="7">
        <v>3667</v>
      </c>
      <c r="B244" s="7" t="s">
        <v>727</v>
      </c>
      <c r="C244" s="7">
        <v>5151238080</v>
      </c>
      <c r="D244" s="7" t="s">
        <v>881</v>
      </c>
      <c r="E244" s="8">
        <v>42527</v>
      </c>
      <c r="F244" s="23">
        <v>34.5</v>
      </c>
      <c r="G244" t="str">
        <f>LEFT(B244, SEARCH(" ", B244) - 1)</f>
        <v>Hunts</v>
      </c>
      <c r="H244" t="str">
        <f>RIGHT(B244, LEN(B244) - SEARCH(" ", B244))</f>
        <v>Julissa</v>
      </c>
      <c r="I244" s="7">
        <f ca="1">DATEDIF(E244, TODAY(), "Y")</f>
        <v>9</v>
      </c>
      <c r="J244" s="23">
        <f ca="1">IF(I244&gt;5, F244*5%, 0)</f>
        <v>1.7250000000000001</v>
      </c>
      <c r="K244" s="22">
        <f ca="1">J244+F244</f>
        <v>36.225000000000001</v>
      </c>
      <c r="L244" s="8" t="str">
        <f>VLOOKUP(D244,Summary!$A$2:$B$11,2,FALSE)</f>
        <v>SAL</v>
      </c>
      <c r="M244" s="23">
        <f t="shared" si="3"/>
        <v>13.560350877192974</v>
      </c>
      <c r="N244" s="7" t="str">
        <f>IF(AND(OR(D244="Information Technology", D244="Sales"), F244&gt;M244), "YES", "NO")</f>
        <v>YES</v>
      </c>
    </row>
    <row r="245" spans="1:14" x14ac:dyDescent="0.25">
      <c r="A245" s="7">
        <v>3433</v>
      </c>
      <c r="B245" s="7" t="s">
        <v>504</v>
      </c>
      <c r="C245" s="7">
        <v>5151234444</v>
      </c>
      <c r="D245" s="7" t="s">
        <v>881</v>
      </c>
      <c r="E245" s="8">
        <v>42641</v>
      </c>
      <c r="F245" s="23">
        <v>45</v>
      </c>
      <c r="G245" t="str">
        <f>LEFT(B245, SEARCH(" ", B245) - 1)</f>
        <v>Tyler</v>
      </c>
      <c r="H245" t="str">
        <f>RIGHT(B245, LEN(B245) - SEARCH(" ", B245))</f>
        <v>Ramirez</v>
      </c>
      <c r="I245" s="7">
        <f ca="1">DATEDIF(E245, TODAY(), "Y")</f>
        <v>8</v>
      </c>
      <c r="J245" s="23">
        <f ca="1">IF(I245&gt;5, F245*5%, 0)</f>
        <v>2.25</v>
      </c>
      <c r="K245" s="22">
        <f ca="1">J245+F245</f>
        <v>47.25</v>
      </c>
      <c r="L245" s="8" t="str">
        <f>VLOOKUP(D245,Summary!$A$2:$B$11,2,FALSE)</f>
        <v>SAL</v>
      </c>
      <c r="M245" s="23">
        <f t="shared" si="3"/>
        <v>13.560350877192974</v>
      </c>
      <c r="N245" s="7" t="str">
        <f>IF(AND(OR(D245="Information Technology", D245="Sales"), F245&gt;M245), "YES", "NO")</f>
        <v>YES</v>
      </c>
    </row>
    <row r="246" spans="1:14" x14ac:dyDescent="0.25">
      <c r="A246" s="7">
        <v>3435</v>
      </c>
      <c r="B246" s="7" t="s">
        <v>506</v>
      </c>
      <c r="C246" s="7">
        <v>5151234567</v>
      </c>
      <c r="D246" s="7" t="s">
        <v>881</v>
      </c>
      <c r="E246" s="8">
        <v>42711</v>
      </c>
      <c r="F246" s="23">
        <v>43</v>
      </c>
      <c r="G246" t="str">
        <f>LEFT(B246, SEARCH(" ", B246) - 1)</f>
        <v>Elliot</v>
      </c>
      <c r="H246" t="str">
        <f>RIGHT(B246, LEN(B246) - SEARCH(" ", B246))</f>
        <v>Brooks</v>
      </c>
      <c r="I246" s="7">
        <f ca="1">DATEDIF(E246, TODAY(), "Y")</f>
        <v>8</v>
      </c>
      <c r="J246" s="23">
        <f ca="1">IF(I246&gt;5, F246*5%, 0)</f>
        <v>2.15</v>
      </c>
      <c r="K246" s="22">
        <f ca="1">J246+F246</f>
        <v>45.15</v>
      </c>
      <c r="L246" s="8" t="str">
        <f>VLOOKUP(D246,Summary!$A$2:$B$11,2,FALSE)</f>
        <v>SAL</v>
      </c>
      <c r="M246" s="23">
        <f t="shared" si="3"/>
        <v>13.560350877192974</v>
      </c>
      <c r="N246" s="7" t="str">
        <f>IF(AND(OR(D246="Information Technology", D246="Sales"), F246&gt;M246), "YES", "NO")</f>
        <v>YES</v>
      </c>
    </row>
    <row r="247" spans="1:14" x14ac:dyDescent="0.25">
      <c r="A247" s="7">
        <v>3436</v>
      </c>
      <c r="B247" s="7" t="s">
        <v>507</v>
      </c>
      <c r="C247" s="7">
        <v>5151234569</v>
      </c>
      <c r="D247" s="7" t="s">
        <v>881</v>
      </c>
      <c r="E247" s="8">
        <v>42643</v>
      </c>
      <c r="F247" s="23">
        <v>19.3</v>
      </c>
      <c r="G247" t="str">
        <f>LEFT(B247, SEARCH(" ", B247) - 1)</f>
        <v>Elliott</v>
      </c>
      <c r="H247" t="str">
        <f>RIGHT(B247, LEN(B247) - SEARCH(" ", B247))</f>
        <v>James</v>
      </c>
      <c r="I247" s="7">
        <f ca="1">DATEDIF(E247, TODAY(), "Y")</f>
        <v>8</v>
      </c>
      <c r="J247" s="23">
        <f ca="1">IF(I247&gt;5, F247*5%, 0)</f>
        <v>0.96500000000000008</v>
      </c>
      <c r="K247" s="22">
        <f ca="1">J247+F247</f>
        <v>20.265000000000001</v>
      </c>
      <c r="L247" s="8" t="str">
        <f>VLOOKUP(D247,Summary!$A$2:$B$11,2,FALSE)</f>
        <v>SAL</v>
      </c>
      <c r="M247" s="23">
        <f t="shared" si="3"/>
        <v>13.560350877192974</v>
      </c>
      <c r="N247" s="7" t="str">
        <f>IF(AND(OR(D247="Information Technology", D247="Sales"), F247&gt;M247), "YES", "NO")</f>
        <v>YES</v>
      </c>
    </row>
    <row r="248" spans="1:14" x14ac:dyDescent="0.25">
      <c r="A248" s="7">
        <v>3448</v>
      </c>
      <c r="B248" s="7" t="s">
        <v>519</v>
      </c>
      <c r="C248" s="7">
        <v>5151234568</v>
      </c>
      <c r="D248" s="7" t="s">
        <v>881</v>
      </c>
      <c r="E248" s="8">
        <v>42728</v>
      </c>
      <c r="F248" s="23">
        <v>18.600000000000001</v>
      </c>
      <c r="G248" t="str">
        <f>LEFT(B248, SEARCH(" ", B248) - 1)</f>
        <v>Frederick</v>
      </c>
      <c r="H248" t="str">
        <f>RIGHT(B248, LEN(B248) - SEARCH(" ", B248))</f>
        <v>Price</v>
      </c>
      <c r="I248" s="7">
        <f ca="1">DATEDIF(E248, TODAY(), "Y")</f>
        <v>8</v>
      </c>
      <c r="J248" s="23">
        <f ca="1">IF(I248&gt;5, F248*5%, 0)</f>
        <v>0.93000000000000016</v>
      </c>
      <c r="K248" s="22">
        <f ca="1">J248+F248</f>
        <v>19.53</v>
      </c>
      <c r="L248" s="8" t="str">
        <f>VLOOKUP(D248,Summary!$A$2:$B$11,2,FALSE)</f>
        <v>SAL</v>
      </c>
      <c r="M248" s="23">
        <f t="shared" si="3"/>
        <v>13.560350877192974</v>
      </c>
      <c r="N248" s="7" t="str">
        <f>IF(AND(OR(D248="Information Technology", D248="Sales"), F248&gt;M248), "YES", "NO")</f>
        <v>YES</v>
      </c>
    </row>
    <row r="249" spans="1:14" x14ac:dyDescent="0.25">
      <c r="A249" s="7">
        <v>3451</v>
      </c>
      <c r="B249" s="7" t="s">
        <v>522</v>
      </c>
      <c r="C249" s="7">
        <v>5151244169</v>
      </c>
      <c r="D249" s="7" t="s">
        <v>881</v>
      </c>
      <c r="E249" s="8">
        <v>42689</v>
      </c>
      <c r="F249" s="23">
        <v>48</v>
      </c>
      <c r="G249" t="str">
        <f>LEFT(B249, SEARCH(" ", B249) - 1)</f>
        <v>Louis</v>
      </c>
      <c r="H249" t="str">
        <f>RIGHT(B249, LEN(B249) - SEARCH(" ", B249))</f>
        <v>Wood</v>
      </c>
      <c r="I249" s="7">
        <f ca="1">DATEDIF(E249, TODAY(), "Y")</f>
        <v>8</v>
      </c>
      <c r="J249" s="23">
        <f ca="1">IF(I249&gt;5, F249*5%, 0)</f>
        <v>2.4000000000000004</v>
      </c>
      <c r="K249" s="22">
        <f ca="1">J249+F249</f>
        <v>50.4</v>
      </c>
      <c r="L249" s="8" t="str">
        <f>VLOOKUP(D249,Summary!$A$2:$B$11,2,FALSE)</f>
        <v>SAL</v>
      </c>
      <c r="M249" s="23">
        <f t="shared" si="3"/>
        <v>13.560350877192974</v>
      </c>
      <c r="N249" s="7" t="str">
        <f>IF(AND(OR(D249="Information Technology", D249="Sales"), F249&gt;M249), "YES", "NO")</f>
        <v>YES</v>
      </c>
    </row>
    <row r="250" spans="1:14" x14ac:dyDescent="0.25">
      <c r="A250" s="7">
        <v>3453</v>
      </c>
      <c r="B250" s="7" t="s">
        <v>524</v>
      </c>
      <c r="C250" s="7">
        <v>5151244469</v>
      </c>
      <c r="D250" s="7" t="s">
        <v>881</v>
      </c>
      <c r="E250" s="8">
        <v>42711</v>
      </c>
      <c r="F250" s="23">
        <v>48.1</v>
      </c>
      <c r="G250" t="str">
        <f>LEFT(B250, SEARCH(" ", B250) - 1)</f>
        <v>Rory</v>
      </c>
      <c r="H250" t="str">
        <f>RIGHT(B250, LEN(B250) - SEARCH(" ", B250))</f>
        <v>Kelly</v>
      </c>
      <c r="I250" s="7">
        <f ca="1">DATEDIF(E250, TODAY(), "Y")</f>
        <v>8</v>
      </c>
      <c r="J250" s="23">
        <f ca="1">IF(I250&gt;5, F250*5%, 0)</f>
        <v>2.4050000000000002</v>
      </c>
      <c r="K250" s="22">
        <f ca="1">J250+F250</f>
        <v>50.505000000000003</v>
      </c>
      <c r="L250" s="8" t="str">
        <f>VLOOKUP(D250,Summary!$A$2:$B$11,2,FALSE)</f>
        <v>SAL</v>
      </c>
      <c r="M250" s="23">
        <f t="shared" si="3"/>
        <v>13.560350877192974</v>
      </c>
      <c r="N250" s="7" t="str">
        <f>IF(AND(OR(D250="Information Technology", D250="Sales"), F250&gt;M250), "YES", "NO")</f>
        <v>YES</v>
      </c>
    </row>
    <row r="251" spans="1:14" x14ac:dyDescent="0.25">
      <c r="A251" s="7">
        <v>3454</v>
      </c>
      <c r="B251" s="7" t="s">
        <v>525</v>
      </c>
      <c r="C251" s="7">
        <v>5151244569</v>
      </c>
      <c r="D251" s="7" t="s">
        <v>881</v>
      </c>
      <c r="E251" s="8">
        <v>42658</v>
      </c>
      <c r="F251" s="23">
        <v>41.6</v>
      </c>
      <c r="G251" t="str">
        <f>LEFT(B251, SEARCH(" ", B251) - 1)</f>
        <v>Isabella</v>
      </c>
      <c r="H251" t="str">
        <f>RIGHT(B251, LEN(B251) - SEARCH(" ", B251))</f>
        <v>Cole</v>
      </c>
      <c r="I251" s="7">
        <f ca="1">DATEDIF(E251, TODAY(), "Y")</f>
        <v>8</v>
      </c>
      <c r="J251" s="23">
        <f ca="1">IF(I251&gt;5, F251*5%, 0)</f>
        <v>2.08</v>
      </c>
      <c r="K251" s="22">
        <f ca="1">J251+F251</f>
        <v>43.68</v>
      </c>
      <c r="L251" s="8" t="str">
        <f>VLOOKUP(D251,Summary!$A$2:$B$11,2,FALSE)</f>
        <v>SAL</v>
      </c>
      <c r="M251" s="23">
        <f t="shared" si="3"/>
        <v>13.560350877192974</v>
      </c>
      <c r="N251" s="7" t="str">
        <f>IF(AND(OR(D251="Information Technology", D251="Sales"), F251&gt;M251), "YES", "NO")</f>
        <v>YES</v>
      </c>
    </row>
    <row r="252" spans="1:14" x14ac:dyDescent="0.25">
      <c r="A252" s="7">
        <v>3515</v>
      </c>
      <c r="B252" s="7" t="s">
        <v>586</v>
      </c>
      <c r="C252" s="7">
        <v>5151237777</v>
      </c>
      <c r="D252" s="7" t="s">
        <v>881</v>
      </c>
      <c r="E252" s="8">
        <v>42641</v>
      </c>
      <c r="F252" s="23">
        <v>7.5</v>
      </c>
      <c r="G252" t="str">
        <f>LEFT(B252, SEARCH(" ", B252) - 1)</f>
        <v>Kai</v>
      </c>
      <c r="H252" t="str">
        <f>RIGHT(B252, LEN(B252) - SEARCH(" ", B252))</f>
        <v>Long</v>
      </c>
      <c r="I252" s="7">
        <f ca="1">DATEDIF(E252, TODAY(), "Y")</f>
        <v>8</v>
      </c>
      <c r="J252" s="23">
        <f ca="1">IF(I252&gt;5, F252*5%, 0)</f>
        <v>0.375</v>
      </c>
      <c r="K252" s="22">
        <f ca="1">J252+F252</f>
        <v>7.875</v>
      </c>
      <c r="L252" s="8" t="str">
        <f>VLOOKUP(D252,Summary!$A$2:$B$11,2,FALSE)</f>
        <v>SAL</v>
      </c>
      <c r="M252" s="23">
        <f t="shared" si="3"/>
        <v>13.560350877192974</v>
      </c>
      <c r="N252" s="7" t="str">
        <f>IF(AND(OR(D252="Information Technology", D252="Sales"), F252&gt;M252), "YES", "NO")</f>
        <v>NO</v>
      </c>
    </row>
    <row r="253" spans="1:14" x14ac:dyDescent="0.25">
      <c r="A253" s="7">
        <v>3519</v>
      </c>
      <c r="B253" s="7" t="s">
        <v>590</v>
      </c>
      <c r="C253" s="7">
        <v>5904234567</v>
      </c>
      <c r="D253" s="7" t="s">
        <v>881</v>
      </c>
      <c r="E253" s="8">
        <v>42673</v>
      </c>
      <c r="F253" s="23">
        <v>16</v>
      </c>
      <c r="G253" t="str">
        <f>LEFT(B253, SEARCH(" ", B253) - 1)</f>
        <v>Ellis</v>
      </c>
      <c r="H253" t="str">
        <f>RIGHT(B253, LEN(B253) - SEARCH(" ", B253))</f>
        <v>Washington</v>
      </c>
      <c r="I253" s="7">
        <f ca="1">DATEDIF(E253, TODAY(), "Y")</f>
        <v>8</v>
      </c>
      <c r="J253" s="23">
        <f ca="1">IF(I253&gt;5, F253*5%, 0)</f>
        <v>0.8</v>
      </c>
      <c r="K253" s="22">
        <f ca="1">J253+F253</f>
        <v>16.8</v>
      </c>
      <c r="L253" s="8" t="str">
        <f>VLOOKUP(D253,Summary!$A$2:$B$11,2,FALSE)</f>
        <v>SAL</v>
      </c>
      <c r="M253" s="23">
        <f t="shared" si="3"/>
        <v>13.560350877192974</v>
      </c>
      <c r="N253" s="7" t="str">
        <f>IF(AND(OR(D253="Information Technology", D253="Sales"), F253&gt;M253), "YES", "NO")</f>
        <v>YES</v>
      </c>
    </row>
    <row r="254" spans="1:14" x14ac:dyDescent="0.25">
      <c r="A254" s="7">
        <v>3524</v>
      </c>
      <c r="B254" s="7" t="s">
        <v>595</v>
      </c>
      <c r="C254" s="7">
        <v>5904234568</v>
      </c>
      <c r="D254" s="7" t="s">
        <v>881</v>
      </c>
      <c r="E254" s="8">
        <v>42716</v>
      </c>
      <c r="F254" s="23">
        <v>19.5</v>
      </c>
      <c r="G254" t="str">
        <f>LEFT(B254, SEARCH(" ", B254) - 1)</f>
        <v>Felix</v>
      </c>
      <c r="H254" t="str">
        <f>RIGHT(B254, LEN(B254) - SEARCH(" ", B254))</f>
        <v>Bryant</v>
      </c>
      <c r="I254" s="7">
        <f ca="1">DATEDIF(E254, TODAY(), "Y")</f>
        <v>8</v>
      </c>
      <c r="J254" s="23">
        <f ca="1">IF(I254&gt;5, F254*5%, 0)</f>
        <v>0.97500000000000009</v>
      </c>
      <c r="K254" s="22">
        <f ca="1">J254+F254</f>
        <v>20.475000000000001</v>
      </c>
      <c r="L254" s="8" t="str">
        <f>VLOOKUP(D254,Summary!$A$2:$B$11,2,FALSE)</f>
        <v>SAL</v>
      </c>
      <c r="M254" s="23">
        <f t="shared" si="3"/>
        <v>13.560350877192974</v>
      </c>
      <c r="N254" s="7" t="str">
        <f>IF(AND(OR(D254="Information Technology", D254="Sales"), F254&gt;M254), "YES", "NO")</f>
        <v>YES</v>
      </c>
    </row>
    <row r="255" spans="1:14" x14ac:dyDescent="0.25">
      <c r="A255" s="7">
        <v>3527</v>
      </c>
      <c r="B255" s="7" t="s">
        <v>598</v>
      </c>
      <c r="C255" s="7">
        <v>5904235567</v>
      </c>
      <c r="D255" s="7" t="s">
        <v>881</v>
      </c>
      <c r="E255" s="8">
        <v>42669</v>
      </c>
      <c r="F255" s="23">
        <v>25.6</v>
      </c>
      <c r="G255" t="str">
        <f>LEFT(B255, SEARCH(" ", B255) - 1)</f>
        <v>Kian</v>
      </c>
      <c r="H255" t="str">
        <f>RIGHT(B255, LEN(B255) - SEARCH(" ", B255))</f>
        <v>Griffin</v>
      </c>
      <c r="I255" s="7">
        <f ca="1">DATEDIF(E255, TODAY(), "Y")</f>
        <v>8</v>
      </c>
      <c r="J255" s="23">
        <f ca="1">IF(I255&gt;5, F255*5%, 0)</f>
        <v>1.2800000000000002</v>
      </c>
      <c r="K255" s="22">
        <f ca="1">J255+F255</f>
        <v>26.880000000000003</v>
      </c>
      <c r="L255" s="8" t="str">
        <f>VLOOKUP(D255,Summary!$A$2:$B$11,2,FALSE)</f>
        <v>SAL</v>
      </c>
      <c r="M255" s="23">
        <f t="shared" si="3"/>
        <v>13.560350877192974</v>
      </c>
      <c r="N255" s="7" t="str">
        <f>IF(AND(OR(D255="Information Technology", D255="Sales"), F255&gt;M255), "YES", "NO")</f>
        <v>YES</v>
      </c>
    </row>
    <row r="256" spans="1:14" x14ac:dyDescent="0.25">
      <c r="A256" s="7">
        <v>3529</v>
      </c>
      <c r="B256" s="7" t="s">
        <v>600</v>
      </c>
      <c r="C256" s="7">
        <v>5904234560</v>
      </c>
      <c r="D256" s="7" t="s">
        <v>881</v>
      </c>
      <c r="E256" s="8">
        <v>42690</v>
      </c>
      <c r="F256" s="23">
        <v>27.6</v>
      </c>
      <c r="G256" t="str">
        <f>LEFT(B256, SEARCH(" ", B256) - 1)</f>
        <v>Ronnie</v>
      </c>
      <c r="H256" t="str">
        <f>RIGHT(B256, LEN(B256) - SEARCH(" ", B256))</f>
        <v>Perry</v>
      </c>
      <c r="I256" s="7">
        <f ca="1">DATEDIF(E256, TODAY(), "Y")</f>
        <v>8</v>
      </c>
      <c r="J256" s="23">
        <f ca="1">IF(I256&gt;5, F256*5%, 0)</f>
        <v>1.3800000000000001</v>
      </c>
      <c r="K256" s="22">
        <f ca="1">J256+F256</f>
        <v>28.98</v>
      </c>
      <c r="L256" s="8" t="str">
        <f>VLOOKUP(D256,Summary!$A$2:$B$11,2,FALSE)</f>
        <v>SAL</v>
      </c>
      <c r="M256" s="23">
        <f t="shared" si="3"/>
        <v>13.560350877192974</v>
      </c>
      <c r="N256" s="7" t="str">
        <f>IF(AND(OR(D256="Information Technology", D256="Sales"), F256&gt;M256), "YES", "NO")</f>
        <v>YES</v>
      </c>
    </row>
    <row r="257" spans="1:14" x14ac:dyDescent="0.25">
      <c r="A257" s="7">
        <v>3530</v>
      </c>
      <c r="B257" s="7" t="s">
        <v>601</v>
      </c>
      <c r="C257" s="7">
        <v>5942345692</v>
      </c>
      <c r="D257" s="7" t="s">
        <v>881</v>
      </c>
      <c r="E257" s="8">
        <v>42653</v>
      </c>
      <c r="F257" s="23">
        <v>28</v>
      </c>
      <c r="G257" t="str">
        <f>LEFT(B257, SEARCH(" ", B257) - 1)</f>
        <v>Callum</v>
      </c>
      <c r="H257" t="str">
        <f>RIGHT(B257, LEN(B257) - SEARCH(" ", B257))</f>
        <v>Jenkins</v>
      </c>
      <c r="I257" s="7">
        <f ca="1">DATEDIF(E257, TODAY(), "Y")</f>
        <v>8</v>
      </c>
      <c r="J257" s="23">
        <f ca="1">IF(I257&gt;5, F257*5%, 0)</f>
        <v>1.4000000000000001</v>
      </c>
      <c r="K257" s="22">
        <f ca="1">J257+F257</f>
        <v>29.4</v>
      </c>
      <c r="L257" s="8" t="str">
        <f>VLOOKUP(D257,Summary!$A$2:$B$11,2,FALSE)</f>
        <v>SAL</v>
      </c>
      <c r="M257" s="23">
        <f t="shared" si="3"/>
        <v>13.560350877192974</v>
      </c>
      <c r="N257" s="7" t="str">
        <f>IF(AND(OR(D257="Information Technology", D257="Sales"), F257&gt;M257), "YES", "NO")</f>
        <v>YES</v>
      </c>
    </row>
    <row r="258" spans="1:14" x14ac:dyDescent="0.25">
      <c r="A258" s="7">
        <v>3598</v>
      </c>
      <c r="B258" s="7" t="s">
        <v>665</v>
      </c>
      <c r="C258" s="7">
        <v>5151235555</v>
      </c>
      <c r="D258" s="7" t="s">
        <v>881</v>
      </c>
      <c r="E258" s="8">
        <v>43290</v>
      </c>
      <c r="F258" s="23">
        <v>29</v>
      </c>
      <c r="G258" t="str">
        <f>LEFT(B258, SEARCH(" ", B258) - 1)</f>
        <v>Dee</v>
      </c>
      <c r="H258" t="str">
        <f>RIGHT(B258, LEN(B258) - SEARCH(" ", B258))</f>
        <v>Randy</v>
      </c>
      <c r="I258" s="7">
        <f ca="1">DATEDIF(E258, TODAY(), "Y")</f>
        <v>7</v>
      </c>
      <c r="J258" s="23">
        <f ca="1">IF(I258&gt;5, F258*5%, 0)</f>
        <v>1.4500000000000002</v>
      </c>
      <c r="K258" s="22">
        <f ca="1">J258+F258</f>
        <v>30.45</v>
      </c>
      <c r="L258" s="8" t="str">
        <f>VLOOKUP(D258,Summary!$A$2:$B$11,2,FALSE)</f>
        <v>SAL</v>
      </c>
      <c r="M258" s="23">
        <f t="shared" si="3"/>
        <v>13.560350877192974</v>
      </c>
      <c r="N258" s="7" t="str">
        <f>IF(AND(OR(D258="Information Technology", D258="Sales"), F258&gt;M258), "YES", "NO")</f>
        <v>YES</v>
      </c>
    </row>
    <row r="259" spans="1:14" x14ac:dyDescent="0.25">
      <c r="A259" s="7">
        <v>3630</v>
      </c>
      <c r="B259" s="7" t="s">
        <v>694</v>
      </c>
      <c r="C259" s="7">
        <v>6031236666</v>
      </c>
      <c r="D259" s="7" t="s">
        <v>884</v>
      </c>
      <c r="E259" s="8">
        <v>39818</v>
      </c>
      <c r="F259" s="23">
        <v>24</v>
      </c>
      <c r="G259" t="str">
        <f>LEFT(B259, SEARCH(" ", B259) - 1)</f>
        <v>FosterBaker</v>
      </c>
      <c r="H259" t="str">
        <f>RIGHT(B259, LEN(B259) - SEARCH(" ", B259))</f>
        <v>Amy</v>
      </c>
      <c r="I259" s="7">
        <f ca="1">DATEDIF(E259, TODAY(), "Y")</f>
        <v>16</v>
      </c>
      <c r="J259" s="23">
        <f ca="1">IF(I259&gt;5, F259*5%, 0)</f>
        <v>1.2000000000000002</v>
      </c>
      <c r="K259" s="22">
        <f ca="1">J259+F259</f>
        <v>25.2</v>
      </c>
      <c r="L259" s="8" t="str">
        <f>VLOOKUP(D259,Summary!$A$2:$B$11,2,FALSE)</f>
        <v>SUP</v>
      </c>
      <c r="M259" s="23">
        <f t="shared" ref="M259:M322" si="4">AVERAGEIF($D:$D, D259, $F:$F)</f>
        <v>22.90338983050847</v>
      </c>
      <c r="N259" s="7" t="str">
        <f>IF(AND(OR(D259="Information Technology", D259="Sales"), F259&gt;M259), "YES", "NO")</f>
        <v>NO</v>
      </c>
    </row>
    <row r="260" spans="1:14" x14ac:dyDescent="0.25">
      <c r="A260" s="7">
        <v>3780</v>
      </c>
      <c r="B260" s="7" t="s">
        <v>833</v>
      </c>
      <c r="C260" s="7">
        <v>5151238888</v>
      </c>
      <c r="D260" s="7" t="s">
        <v>884</v>
      </c>
      <c r="E260" s="8">
        <v>39818</v>
      </c>
      <c r="F260" s="23">
        <v>14</v>
      </c>
      <c r="G260" t="str">
        <f>LEFT(B260, SEARCH(" ", B260) - 1)</f>
        <v>Sadki</v>
      </c>
      <c r="H260" t="str">
        <f>RIGHT(B260, LEN(B260) - SEARCH(" ", B260))</f>
        <v>Nore</v>
      </c>
      <c r="I260" s="7">
        <f ca="1">DATEDIF(E260, TODAY(), "Y")</f>
        <v>16</v>
      </c>
      <c r="J260" s="23">
        <f ca="1">IF(I260&gt;5, F260*5%, 0)</f>
        <v>0.70000000000000007</v>
      </c>
      <c r="K260" s="22">
        <f ca="1">J260+F260</f>
        <v>14.7</v>
      </c>
      <c r="L260" s="8" t="str">
        <f>VLOOKUP(D260,Summary!$A$2:$B$11,2,FALSE)</f>
        <v>SUP</v>
      </c>
      <c r="M260" s="23">
        <f t="shared" si="4"/>
        <v>22.90338983050847</v>
      </c>
      <c r="N260" s="7" t="str">
        <f>IF(AND(OR(D260="Information Technology", D260="Sales"), F260&gt;M260), "YES", "NO")</f>
        <v>NO</v>
      </c>
    </row>
    <row r="261" spans="1:14" x14ac:dyDescent="0.25">
      <c r="A261" s="7">
        <v>3632</v>
      </c>
      <c r="B261" s="7" t="s">
        <v>696</v>
      </c>
      <c r="C261" s="7">
        <v>5151274562</v>
      </c>
      <c r="D261" s="7" t="s">
        <v>884</v>
      </c>
      <c r="E261" s="8">
        <v>40299</v>
      </c>
      <c r="F261" s="23">
        <v>40</v>
      </c>
      <c r="G261" t="str">
        <f>LEFT(B261, SEARCH(" ", B261) - 1)</f>
        <v>Galia</v>
      </c>
      <c r="H261" t="str">
        <f>RIGHT(B261, LEN(B261) - SEARCH(" ", B261))</f>
        <v>Lisa</v>
      </c>
      <c r="I261" s="7">
        <f ca="1">DATEDIF(E261, TODAY(), "Y")</f>
        <v>15</v>
      </c>
      <c r="J261" s="23">
        <f ca="1">IF(I261&gt;5, F261*5%, 0)</f>
        <v>2</v>
      </c>
      <c r="K261" s="22">
        <f ca="1">J261+F261</f>
        <v>42</v>
      </c>
      <c r="L261" s="8" t="str">
        <f>VLOOKUP(D261,Summary!$A$2:$B$11,2,FALSE)</f>
        <v>SUP</v>
      </c>
      <c r="M261" s="23">
        <f t="shared" si="4"/>
        <v>22.90338983050847</v>
      </c>
      <c r="N261" s="7" t="str">
        <f>IF(AND(OR(D261="Information Technology", D261="Sales"), F261&gt;M261), "YES", "NO")</f>
        <v>NO</v>
      </c>
    </row>
    <row r="262" spans="1:14" x14ac:dyDescent="0.25">
      <c r="A262" s="7">
        <v>3781</v>
      </c>
      <c r="B262" s="7" t="s">
        <v>834</v>
      </c>
      <c r="C262" s="7">
        <v>5151274564</v>
      </c>
      <c r="D262" s="7" t="s">
        <v>884</v>
      </c>
      <c r="E262" s="8">
        <v>40420</v>
      </c>
      <c r="F262" s="23">
        <v>4.8</v>
      </c>
      <c r="G262" t="str">
        <f>LEFT(B262, SEARCH(" ", B262) - 1)</f>
        <v>Sahoo</v>
      </c>
      <c r="H262" t="str">
        <f>RIGHT(B262, LEN(B262) - SEARCH(" ", B262))</f>
        <v>Adil</v>
      </c>
      <c r="I262" s="7">
        <f ca="1">DATEDIF(E262, TODAY(), "Y")</f>
        <v>15</v>
      </c>
      <c r="J262" s="23">
        <f ca="1">IF(I262&gt;5, F262*5%, 0)</f>
        <v>0.24</v>
      </c>
      <c r="K262" s="22">
        <f ca="1">J262+F262</f>
        <v>5.04</v>
      </c>
      <c r="L262" s="8" t="str">
        <f>VLOOKUP(D262,Summary!$A$2:$B$11,2,FALSE)</f>
        <v>SUP</v>
      </c>
      <c r="M262" s="23">
        <f t="shared" si="4"/>
        <v>22.90338983050847</v>
      </c>
      <c r="N262" s="7" t="str">
        <f>IF(AND(OR(D262="Information Technology", D262="Sales"), F262&gt;M262), "YES", "NO")</f>
        <v>NO</v>
      </c>
    </row>
    <row r="263" spans="1:14" x14ac:dyDescent="0.25">
      <c r="A263" s="7">
        <v>3789</v>
      </c>
      <c r="B263" s="7" t="s">
        <v>841</v>
      </c>
      <c r="C263" s="7">
        <v>5151274566</v>
      </c>
      <c r="D263" s="7" t="s">
        <v>884</v>
      </c>
      <c r="E263" s="8">
        <v>40112</v>
      </c>
      <c r="F263" s="23">
        <v>7</v>
      </c>
      <c r="G263" t="str">
        <f>LEFT(B263, SEARCH(" ", B263) - 1)</f>
        <v>Sloan</v>
      </c>
      <c r="H263" t="str">
        <f>RIGHT(B263, LEN(B263) - SEARCH(" ", B263))</f>
        <v>Constance</v>
      </c>
      <c r="I263" s="7">
        <f ca="1">DATEDIF(E263, TODAY(), "Y")</f>
        <v>15</v>
      </c>
      <c r="J263" s="23">
        <f ca="1">IF(I263&gt;5, F263*5%, 0)</f>
        <v>0.35000000000000003</v>
      </c>
      <c r="K263" s="22">
        <f ca="1">J263+F263</f>
        <v>7.35</v>
      </c>
      <c r="L263" s="8" t="str">
        <f>VLOOKUP(D263,Summary!$A$2:$B$11,2,FALSE)</f>
        <v>SUP</v>
      </c>
      <c r="M263" s="23">
        <f t="shared" si="4"/>
        <v>22.90338983050847</v>
      </c>
      <c r="N263" s="7" t="str">
        <f>IF(AND(OR(D263="Information Technology", D263="Sales"), F263&gt;M263), "YES", "NO")</f>
        <v>NO</v>
      </c>
    </row>
    <row r="264" spans="1:14" x14ac:dyDescent="0.25">
      <c r="A264" s="7">
        <v>3551</v>
      </c>
      <c r="B264" s="7" t="s">
        <v>620</v>
      </c>
      <c r="C264" s="7">
        <v>6505079876</v>
      </c>
      <c r="D264" s="7" t="s">
        <v>884</v>
      </c>
      <c r="E264" s="8">
        <v>40637</v>
      </c>
      <c r="F264" s="23">
        <v>13</v>
      </c>
      <c r="G264" t="str">
        <f>LEFT(B264, SEARCH(" ", B264) - 1)</f>
        <v>Beatrice</v>
      </c>
      <c r="H264" t="str">
        <f>RIGHT(B264, LEN(B264) - SEARCH(" ", B264))</f>
        <v>Courtney</v>
      </c>
      <c r="I264" s="7">
        <f ca="1">DATEDIF(E264, TODAY(), "Y")</f>
        <v>14</v>
      </c>
      <c r="J264" s="23">
        <f ca="1">IF(I264&gt;5, F264*5%, 0)</f>
        <v>0.65</v>
      </c>
      <c r="K264" s="22">
        <f ca="1">J264+F264</f>
        <v>13.65</v>
      </c>
      <c r="L264" s="8" t="str">
        <f>VLOOKUP(D264,Summary!$A$2:$B$11,2,FALSE)</f>
        <v>SUP</v>
      </c>
      <c r="M264" s="23">
        <f t="shared" si="4"/>
        <v>22.90338983050847</v>
      </c>
      <c r="N264" s="7" t="str">
        <f>IF(AND(OR(D264="Information Technology", D264="Sales"), F264&gt;M264), "YES", "NO")</f>
        <v>NO</v>
      </c>
    </row>
    <row r="265" spans="1:14" x14ac:dyDescent="0.25">
      <c r="A265" s="7">
        <v>3557</v>
      </c>
      <c r="B265" s="7" t="s">
        <v>626</v>
      </c>
      <c r="C265" s="7">
        <v>6501211834</v>
      </c>
      <c r="D265" s="7" t="s">
        <v>884</v>
      </c>
      <c r="E265" s="8">
        <v>40637</v>
      </c>
      <c r="F265" s="23">
        <v>19</v>
      </c>
      <c r="G265" t="str">
        <f>LEFT(B265, SEARCH(" ", B265) - 1)</f>
        <v>Blount</v>
      </c>
      <c r="H265" t="str">
        <f>RIGHT(B265, LEN(B265) - SEARCH(" ", B265))</f>
        <v>Dianna</v>
      </c>
      <c r="I265" s="7">
        <f ca="1">DATEDIF(E265, TODAY(), "Y")</f>
        <v>14</v>
      </c>
      <c r="J265" s="23">
        <f ca="1">IF(I265&gt;5, F265*5%, 0)</f>
        <v>0.95000000000000007</v>
      </c>
      <c r="K265" s="22">
        <f ca="1">J265+F265</f>
        <v>19.95</v>
      </c>
      <c r="L265" s="8" t="str">
        <f>VLOOKUP(D265,Summary!$A$2:$B$11,2,FALSE)</f>
        <v>SUP</v>
      </c>
      <c r="M265" s="23">
        <f t="shared" si="4"/>
        <v>22.90338983050847</v>
      </c>
      <c r="N265" s="7" t="str">
        <f>IF(AND(OR(D265="Information Technology", D265="Sales"), F265&gt;M265), "YES", "NO")</f>
        <v>NO</v>
      </c>
    </row>
    <row r="266" spans="1:14" x14ac:dyDescent="0.25">
      <c r="A266" s="7">
        <v>3558</v>
      </c>
      <c r="B266" s="7" t="s">
        <v>627</v>
      </c>
      <c r="C266" s="7">
        <v>6501241214</v>
      </c>
      <c r="D266" s="7" t="s">
        <v>884</v>
      </c>
      <c r="E266" s="8">
        <v>40553</v>
      </c>
      <c r="F266" s="23">
        <v>14</v>
      </c>
      <c r="G266" t="str">
        <f>LEFT(B266, SEARCH(" ", B266) - 1)</f>
        <v>Bondwell</v>
      </c>
      <c r="H266" t="str">
        <f>RIGHT(B266, LEN(B266) - SEARCH(" ", B266))</f>
        <v>Betsy</v>
      </c>
      <c r="I266" s="7">
        <f ca="1">DATEDIF(E266, TODAY(), "Y")</f>
        <v>14</v>
      </c>
      <c r="J266" s="23">
        <f ca="1">IF(I266&gt;5, F266*5%, 0)</f>
        <v>0.70000000000000007</v>
      </c>
      <c r="K266" s="22">
        <f ca="1">J266+F266</f>
        <v>14.7</v>
      </c>
      <c r="L266" s="8" t="str">
        <f>VLOOKUP(D266,Summary!$A$2:$B$11,2,FALSE)</f>
        <v>SUP</v>
      </c>
      <c r="M266" s="23">
        <f t="shared" si="4"/>
        <v>22.90338983050847</v>
      </c>
      <c r="N266" s="7" t="str">
        <f>IF(AND(OR(D266="Information Technology", D266="Sales"), F266&gt;M266), "YES", "NO")</f>
        <v>NO</v>
      </c>
    </row>
    <row r="267" spans="1:14" x14ac:dyDescent="0.25">
      <c r="A267" s="7">
        <v>3583</v>
      </c>
      <c r="B267" s="7" t="s">
        <v>651</v>
      </c>
      <c r="C267" s="7">
        <v>6501241334</v>
      </c>
      <c r="D267" s="7" t="s">
        <v>884</v>
      </c>
      <c r="E267" s="8">
        <v>40679</v>
      </c>
      <c r="F267" s="23">
        <v>38.9</v>
      </c>
      <c r="G267" t="str">
        <f>LEFT(B267, SEARCH(" ", B267) - 1)</f>
        <v>Cloninger</v>
      </c>
      <c r="H267" t="str">
        <f>RIGHT(B267, LEN(B267) - SEARCH(" ", B267))</f>
        <v>Jennifer</v>
      </c>
      <c r="I267" s="7">
        <f ca="1">DATEDIF(E267, TODAY(), "Y")</f>
        <v>14</v>
      </c>
      <c r="J267" s="23">
        <f ca="1">IF(I267&gt;5, F267*5%, 0)</f>
        <v>1.9450000000000001</v>
      </c>
      <c r="K267" s="22">
        <f ca="1">J267+F267</f>
        <v>40.844999999999999</v>
      </c>
      <c r="L267" s="8" t="str">
        <f>VLOOKUP(D267,Summary!$A$2:$B$11,2,FALSE)</f>
        <v>SUP</v>
      </c>
      <c r="M267" s="23">
        <f t="shared" si="4"/>
        <v>22.90338983050847</v>
      </c>
      <c r="N267" s="7" t="str">
        <f>IF(AND(OR(D267="Information Technology", D267="Sales"), F267&gt;M267), "YES", "NO")</f>
        <v>NO</v>
      </c>
    </row>
    <row r="268" spans="1:14" x14ac:dyDescent="0.25">
      <c r="A268" s="7">
        <v>3627</v>
      </c>
      <c r="B268" s="7" t="s">
        <v>691</v>
      </c>
      <c r="C268" s="7">
        <v>6501241434</v>
      </c>
      <c r="D268" s="7" t="s">
        <v>884</v>
      </c>
      <c r="E268" s="8">
        <v>40637</v>
      </c>
      <c r="F268" s="23">
        <v>34.9</v>
      </c>
      <c r="G268" t="str">
        <f>LEFT(B268, SEARCH(" ", B268) - 1)</f>
        <v>Foreman</v>
      </c>
      <c r="H268" t="str">
        <f>RIGHT(B268, LEN(B268) - SEARCH(" ", B268))</f>
        <v>Tanya</v>
      </c>
      <c r="I268" s="7">
        <f ca="1">DATEDIF(E268, TODAY(), "Y")</f>
        <v>14</v>
      </c>
      <c r="J268" s="23">
        <f ca="1">IF(I268&gt;5, F268*5%, 0)</f>
        <v>1.7450000000000001</v>
      </c>
      <c r="K268" s="22">
        <f ca="1">J268+F268</f>
        <v>36.644999999999996</v>
      </c>
      <c r="L268" s="8" t="str">
        <f>VLOOKUP(D268,Summary!$A$2:$B$11,2,FALSE)</f>
        <v>SUP</v>
      </c>
      <c r="M268" s="23">
        <f t="shared" si="4"/>
        <v>22.90338983050847</v>
      </c>
      <c r="N268" s="7" t="str">
        <f>IF(AND(OR(D268="Information Technology", D268="Sales"), F268&gt;M268), "YES", "NO")</f>
        <v>NO</v>
      </c>
    </row>
    <row r="269" spans="1:14" x14ac:dyDescent="0.25">
      <c r="A269" s="7">
        <v>3629</v>
      </c>
      <c r="B269" s="7" t="s">
        <v>693</v>
      </c>
      <c r="C269" s="7">
        <v>6501245234</v>
      </c>
      <c r="D269" s="7" t="s">
        <v>884</v>
      </c>
      <c r="E269" s="8">
        <v>40648</v>
      </c>
      <c r="F269" s="23">
        <v>38</v>
      </c>
      <c r="G269" t="str">
        <f>LEFT(B269, SEARCH(" ", B269) - 1)</f>
        <v>Foss</v>
      </c>
      <c r="H269" t="str">
        <f>RIGHT(B269, LEN(B269) - SEARCH(" ", B269))</f>
        <v>Jason</v>
      </c>
      <c r="I269" s="7">
        <f ca="1">DATEDIF(E269, TODAY(), "Y")</f>
        <v>14</v>
      </c>
      <c r="J269" s="23">
        <f ca="1">IF(I269&gt;5, F269*5%, 0)</f>
        <v>1.9000000000000001</v>
      </c>
      <c r="K269" s="22">
        <f ca="1">J269+F269</f>
        <v>39.9</v>
      </c>
      <c r="L269" s="8" t="str">
        <f>VLOOKUP(D269,Summary!$A$2:$B$11,2,FALSE)</f>
        <v>SUP</v>
      </c>
      <c r="M269" s="23">
        <f t="shared" si="4"/>
        <v>22.90338983050847</v>
      </c>
      <c r="N269" s="7" t="str">
        <f>IF(AND(OR(D269="Information Technology", D269="Sales"), F269&gt;M269), "YES", "NO")</f>
        <v>NO</v>
      </c>
    </row>
    <row r="270" spans="1:14" x14ac:dyDescent="0.25">
      <c r="A270" s="7">
        <v>3631</v>
      </c>
      <c r="B270" s="7" t="s">
        <v>695</v>
      </c>
      <c r="C270" s="7">
        <v>6501247234</v>
      </c>
      <c r="D270" s="7" t="s">
        <v>884</v>
      </c>
      <c r="E270" s="8">
        <v>40792</v>
      </c>
      <c r="F270" s="23">
        <v>31.5</v>
      </c>
      <c r="G270" t="str">
        <f>LEFT(B270, SEARCH(" ", B270) - 1)</f>
        <v>Fraval</v>
      </c>
      <c r="H270" t="str">
        <f>RIGHT(B270, LEN(B270) - SEARCH(" ", B270))</f>
        <v>Maruk</v>
      </c>
      <c r="I270" s="7">
        <f ca="1">DATEDIF(E270, TODAY(), "Y")</f>
        <v>14</v>
      </c>
      <c r="J270" s="23">
        <f ca="1">IF(I270&gt;5, F270*5%, 0)</f>
        <v>1.5750000000000002</v>
      </c>
      <c r="K270" s="22">
        <f ca="1">J270+F270</f>
        <v>33.075000000000003</v>
      </c>
      <c r="L270" s="8" t="str">
        <f>VLOOKUP(D270,Summary!$A$2:$B$11,2,FALSE)</f>
        <v>SUP</v>
      </c>
      <c r="M270" s="23">
        <f t="shared" si="4"/>
        <v>22.90338983050847</v>
      </c>
      <c r="N270" s="7" t="str">
        <f>IF(AND(OR(D270="Information Technology", D270="Sales"), F270&gt;M270), "YES", "NO")</f>
        <v>NO</v>
      </c>
    </row>
    <row r="271" spans="1:14" x14ac:dyDescent="0.25">
      <c r="A271" s="7">
        <v>3634</v>
      </c>
      <c r="B271" s="7" t="s">
        <v>698</v>
      </c>
      <c r="C271" s="7">
        <v>6501212004</v>
      </c>
      <c r="D271" s="7" t="s">
        <v>884</v>
      </c>
      <c r="E271" s="8">
        <v>40679</v>
      </c>
      <c r="F271" s="23">
        <v>6.8</v>
      </c>
      <c r="G271" t="str">
        <f>LEFT(B271, SEARCH(" ", B271) - 1)</f>
        <v>Gaul</v>
      </c>
      <c r="H271" t="str">
        <f>RIGHT(B271, LEN(B271) - SEARCH(" ", B271))</f>
        <v>Barbara</v>
      </c>
      <c r="I271" s="7">
        <f ca="1">DATEDIF(E271, TODAY(), "Y")</f>
        <v>14</v>
      </c>
      <c r="J271" s="23">
        <f ca="1">IF(I271&gt;5, F271*5%, 0)</f>
        <v>0.34</v>
      </c>
      <c r="K271" s="22">
        <f ca="1">J271+F271</f>
        <v>7.14</v>
      </c>
      <c r="L271" s="8" t="str">
        <f>VLOOKUP(D271,Summary!$A$2:$B$11,2,FALSE)</f>
        <v>SUP</v>
      </c>
      <c r="M271" s="23">
        <f t="shared" si="4"/>
        <v>22.90338983050847</v>
      </c>
      <c r="N271" s="7" t="str">
        <f>IF(AND(OR(D271="Information Technology", D271="Sales"), F271&gt;M271), "YES", "NO")</f>
        <v>NO</v>
      </c>
    </row>
    <row r="272" spans="1:14" x14ac:dyDescent="0.25">
      <c r="A272" s="7">
        <v>3660</v>
      </c>
      <c r="B272" s="7" t="s">
        <v>721</v>
      </c>
      <c r="C272" s="7">
        <v>6501271934</v>
      </c>
      <c r="D272" s="7" t="s">
        <v>884</v>
      </c>
      <c r="E272" s="8">
        <v>40553</v>
      </c>
      <c r="F272" s="23">
        <v>50</v>
      </c>
      <c r="G272" t="str">
        <f>LEFT(B272, SEARCH(" ", B272) - 1)</f>
        <v>Hendrickson</v>
      </c>
      <c r="H272" t="str">
        <f>RIGHT(B272, LEN(B272) - SEARCH(" ", B272))</f>
        <v>Trina</v>
      </c>
      <c r="I272" s="7">
        <f ca="1">DATEDIF(E272, TODAY(), "Y")</f>
        <v>14</v>
      </c>
      <c r="J272" s="23">
        <f ca="1">IF(I272&gt;5, F272*5%, 0)</f>
        <v>2.5</v>
      </c>
      <c r="K272" s="22">
        <f ca="1">J272+F272</f>
        <v>52.5</v>
      </c>
      <c r="L272" s="8" t="str">
        <f>VLOOKUP(D272,Summary!$A$2:$B$11,2,FALSE)</f>
        <v>SUP</v>
      </c>
      <c r="M272" s="23">
        <f t="shared" si="4"/>
        <v>22.90338983050847</v>
      </c>
      <c r="N272" s="7" t="str">
        <f>IF(AND(OR(D272="Information Technology", D272="Sales"), F272&gt;M272), "YES", "NO")</f>
        <v>NO</v>
      </c>
    </row>
    <row r="273" spans="1:14" x14ac:dyDescent="0.25">
      <c r="A273" s="7">
        <v>3703</v>
      </c>
      <c r="B273" s="7" t="s">
        <v>762</v>
      </c>
      <c r="C273" s="7">
        <v>6501271834</v>
      </c>
      <c r="D273" s="7" t="s">
        <v>884</v>
      </c>
      <c r="E273" s="8">
        <v>40564</v>
      </c>
      <c r="F273" s="23">
        <v>37</v>
      </c>
      <c r="G273" t="str">
        <f>LEFT(B273, SEARCH(" ", B273) - 1)</f>
        <v>Lindsay</v>
      </c>
      <c r="H273" t="str">
        <f>RIGHT(B273, LEN(B273) - SEARCH(" ", B273))</f>
        <v>Leonara</v>
      </c>
      <c r="I273" s="7">
        <f ca="1">DATEDIF(E273, TODAY(), "Y")</f>
        <v>14</v>
      </c>
      <c r="J273" s="23">
        <f ca="1">IF(I273&gt;5, F273*5%, 0)</f>
        <v>1.85</v>
      </c>
      <c r="K273" s="22">
        <f ca="1">J273+F273</f>
        <v>38.85</v>
      </c>
      <c r="L273" s="8" t="str">
        <f>VLOOKUP(D273,Summary!$A$2:$B$11,2,FALSE)</f>
        <v>SUP</v>
      </c>
      <c r="M273" s="23">
        <f t="shared" si="4"/>
        <v>22.90338983050847</v>
      </c>
      <c r="N273" s="7" t="str">
        <f>IF(AND(OR(D273="Information Technology", D273="Sales"), F273&gt;M273), "YES", "NO")</f>
        <v>NO</v>
      </c>
    </row>
    <row r="274" spans="1:14" x14ac:dyDescent="0.25">
      <c r="A274" s="7">
        <v>3711</v>
      </c>
      <c r="B274" s="7" t="s">
        <v>770</v>
      </c>
      <c r="C274" s="7">
        <v>6501271634</v>
      </c>
      <c r="D274" s="7" t="s">
        <v>884</v>
      </c>
      <c r="E274" s="8">
        <v>40729</v>
      </c>
      <c r="F274" s="23">
        <v>9.5</v>
      </c>
      <c r="G274" t="str">
        <f>LEFT(B274, SEARCH(" ", B274) - 1)</f>
        <v>Mancuso</v>
      </c>
      <c r="H274" t="str">
        <f>RIGHT(B274, LEN(B274) - SEARCH(" ", B274))</f>
        <v>Karen</v>
      </c>
      <c r="I274" s="7">
        <f ca="1">DATEDIF(E274, TODAY(), "Y")</f>
        <v>14</v>
      </c>
      <c r="J274" s="23">
        <f ca="1">IF(I274&gt;5, F274*5%, 0)</f>
        <v>0.47500000000000003</v>
      </c>
      <c r="K274" s="22">
        <f ca="1">J274+F274</f>
        <v>9.9749999999999996</v>
      </c>
      <c r="L274" s="8" t="str">
        <f>VLOOKUP(D274,Summary!$A$2:$B$11,2,FALSE)</f>
        <v>SUP</v>
      </c>
      <c r="M274" s="23">
        <f t="shared" si="4"/>
        <v>22.90338983050847</v>
      </c>
      <c r="N274" s="7" t="str">
        <f>IF(AND(OR(D274="Information Technology", D274="Sales"), F274&gt;M274), "YES", "NO")</f>
        <v>NO</v>
      </c>
    </row>
    <row r="275" spans="1:14" x14ac:dyDescent="0.25">
      <c r="A275" s="7">
        <v>3812</v>
      </c>
      <c r="B275" s="7" t="s">
        <v>857</v>
      </c>
      <c r="C275" s="7">
        <v>6501211234</v>
      </c>
      <c r="D275" s="7" t="s">
        <v>884</v>
      </c>
      <c r="E275" s="8">
        <v>40729</v>
      </c>
      <c r="F275" s="23">
        <v>34.5</v>
      </c>
      <c r="G275" t="str">
        <f>LEFT(B275, SEARCH(" ", B275) - 1)</f>
        <v>Theamstern</v>
      </c>
      <c r="H275" t="str">
        <f>RIGHT(B275, LEN(B275) - SEARCH(" ", B275))</f>
        <v>Sophia</v>
      </c>
      <c r="I275" s="7">
        <f ca="1">DATEDIF(E275, TODAY(), "Y")</f>
        <v>14</v>
      </c>
      <c r="J275" s="23">
        <f ca="1">IF(I275&gt;5, F275*5%, 0)</f>
        <v>1.7250000000000001</v>
      </c>
      <c r="K275" s="22">
        <f ca="1">J275+F275</f>
        <v>36.225000000000001</v>
      </c>
      <c r="L275" s="8" t="str">
        <f>VLOOKUP(D275,Summary!$A$2:$B$11,2,FALSE)</f>
        <v>SUP</v>
      </c>
      <c r="M275" s="23">
        <f t="shared" si="4"/>
        <v>22.90338983050847</v>
      </c>
      <c r="N275" s="7" t="str">
        <f>IF(AND(OR(D275="Information Technology", D275="Sales"), F275&gt;M275), "YES", "NO")</f>
        <v>NO</v>
      </c>
    </row>
    <row r="276" spans="1:14" x14ac:dyDescent="0.25">
      <c r="A276" s="7">
        <v>3554</v>
      </c>
      <c r="B276" s="7" t="s">
        <v>623</v>
      </c>
      <c r="C276" s="7">
        <v>6501212019</v>
      </c>
      <c r="D276" s="7" t="s">
        <v>884</v>
      </c>
      <c r="E276" s="8">
        <v>41001</v>
      </c>
      <c r="F276" s="23">
        <v>38.1</v>
      </c>
      <c r="G276" t="str">
        <f>LEFT(B276, SEARCH(" ", B276) - 1)</f>
        <v>Bernstein</v>
      </c>
      <c r="H276" t="str">
        <f>RIGHT(B276, LEN(B276) - SEARCH(" ", B276))</f>
        <v>Sean</v>
      </c>
      <c r="I276" s="7">
        <f ca="1">DATEDIF(E276, TODAY(), "Y")</f>
        <v>13</v>
      </c>
      <c r="J276" s="23">
        <f ca="1">IF(I276&gt;5, F276*5%, 0)</f>
        <v>1.9050000000000002</v>
      </c>
      <c r="K276" s="22">
        <f ca="1">J276+F276</f>
        <v>40.005000000000003</v>
      </c>
      <c r="L276" s="8" t="str">
        <f>VLOOKUP(D276,Summary!$A$2:$B$11,2,FALSE)</f>
        <v>SUP</v>
      </c>
      <c r="M276" s="23">
        <f t="shared" si="4"/>
        <v>22.90338983050847</v>
      </c>
      <c r="N276" s="7" t="str">
        <f>IF(AND(OR(D276="Information Technology", D276="Sales"), F276&gt;M276), "YES", "NO")</f>
        <v>NO</v>
      </c>
    </row>
    <row r="277" spans="1:14" x14ac:dyDescent="0.25">
      <c r="A277" s="7">
        <v>3636</v>
      </c>
      <c r="B277" s="7" t="s">
        <v>700</v>
      </c>
      <c r="C277" s="7">
        <v>6501233234</v>
      </c>
      <c r="D277" s="7" t="s">
        <v>884</v>
      </c>
      <c r="E277" s="8">
        <v>40854</v>
      </c>
      <c r="F277" s="23">
        <v>34</v>
      </c>
      <c r="G277" t="str">
        <f>LEFT(B277, SEARCH(" ", B277) - 1)</f>
        <v>Gerke</v>
      </c>
      <c r="H277" t="str">
        <f>RIGHT(B277, LEN(B277) - SEARCH(" ", B277))</f>
        <v>Melisa</v>
      </c>
      <c r="I277" s="7">
        <f ca="1">DATEDIF(E277, TODAY(), "Y")</f>
        <v>13</v>
      </c>
      <c r="J277" s="23">
        <f ca="1">IF(I277&gt;5, F277*5%, 0)</f>
        <v>1.7000000000000002</v>
      </c>
      <c r="K277" s="22">
        <f ca="1">J277+F277</f>
        <v>35.700000000000003</v>
      </c>
      <c r="L277" s="8" t="str">
        <f>VLOOKUP(D277,Summary!$A$2:$B$11,2,FALSE)</f>
        <v>SUP</v>
      </c>
      <c r="M277" s="23">
        <f t="shared" si="4"/>
        <v>22.90338983050847</v>
      </c>
      <c r="N277" s="7" t="str">
        <f>IF(AND(OR(D277="Information Technology", D277="Sales"), F277&gt;M277), "YES", "NO")</f>
        <v>NO</v>
      </c>
    </row>
    <row r="278" spans="1:14" x14ac:dyDescent="0.25">
      <c r="A278" s="7">
        <v>3707</v>
      </c>
      <c r="B278" s="7" t="s">
        <v>766</v>
      </c>
      <c r="C278" s="7">
        <v>1912851329</v>
      </c>
      <c r="D278" s="7" t="s">
        <v>884</v>
      </c>
      <c r="E278" s="8">
        <v>40854</v>
      </c>
      <c r="F278" s="23">
        <v>39</v>
      </c>
      <c r="G278" t="str">
        <f>LEFT(B278, SEARCH(" ", B278) - 1)</f>
        <v>Lynch</v>
      </c>
      <c r="H278" t="str">
        <f>RIGHT(B278, LEN(B278) - SEARCH(" ", B278))</f>
        <v>Lindsay</v>
      </c>
      <c r="I278" s="7">
        <f ca="1">DATEDIF(E278, TODAY(), "Y")</f>
        <v>13</v>
      </c>
      <c r="J278" s="23">
        <f ca="1">IF(I278&gt;5, F278*5%, 0)</f>
        <v>1.9500000000000002</v>
      </c>
      <c r="K278" s="22">
        <f ca="1">J278+F278</f>
        <v>40.950000000000003</v>
      </c>
      <c r="L278" s="8" t="str">
        <f>VLOOKUP(D278,Summary!$A$2:$B$11,2,FALSE)</f>
        <v>SUP</v>
      </c>
      <c r="M278" s="23">
        <f t="shared" si="4"/>
        <v>22.90338983050847</v>
      </c>
      <c r="N278" s="7" t="str">
        <f>IF(AND(OR(D278="Information Technology", D278="Sales"), F278&gt;M278), "YES", "NO")</f>
        <v>NO</v>
      </c>
    </row>
    <row r="279" spans="1:14" x14ac:dyDescent="0.25">
      <c r="A279" s="7">
        <v>3553</v>
      </c>
      <c r="B279" s="7" t="s">
        <v>622</v>
      </c>
      <c r="C279" s="7">
        <v>1918281745</v>
      </c>
      <c r="D279" s="7" t="s">
        <v>884</v>
      </c>
      <c r="E279" s="8">
        <v>41463</v>
      </c>
      <c r="F279" s="23">
        <v>10</v>
      </c>
      <c r="G279" t="str">
        <f>LEFT(B279, SEARCH(" ", B279) - 1)</f>
        <v>Becker</v>
      </c>
      <c r="H279" t="str">
        <f>RIGHT(B279, LEN(B279) - SEARCH(" ", B279))</f>
        <v>Scott</v>
      </c>
      <c r="I279" s="7">
        <f ca="1">DATEDIF(E279, TODAY(), "Y")</f>
        <v>12</v>
      </c>
      <c r="J279" s="23">
        <f ca="1">IF(I279&gt;5, F279*5%, 0)</f>
        <v>0.5</v>
      </c>
      <c r="K279" s="22">
        <f ca="1">J279+F279</f>
        <v>10.5</v>
      </c>
      <c r="L279" s="8" t="str">
        <f>VLOOKUP(D279,Summary!$A$2:$B$11,2,FALSE)</f>
        <v>SUP</v>
      </c>
      <c r="M279" s="23">
        <f t="shared" si="4"/>
        <v>22.90338983050847</v>
      </c>
      <c r="N279" s="7" t="str">
        <f>IF(AND(OR(D279="Information Technology", D279="Sales"), F279&gt;M279), "YES", "NO")</f>
        <v>NO</v>
      </c>
    </row>
    <row r="280" spans="1:14" x14ac:dyDescent="0.25">
      <c r="A280" s="7">
        <v>3555</v>
      </c>
      <c r="B280" s="7" t="s">
        <v>624</v>
      </c>
      <c r="C280" s="7">
        <v>1565602668</v>
      </c>
      <c r="D280" s="7" t="s">
        <v>884</v>
      </c>
      <c r="E280" s="8">
        <v>41505</v>
      </c>
      <c r="F280" s="23">
        <v>19</v>
      </c>
      <c r="G280" t="str">
        <f>LEFT(B280, SEARCH(" ", B280) - 1)</f>
        <v>Biden</v>
      </c>
      <c r="H280" t="str">
        <f>RIGHT(B280, LEN(B280) - SEARCH(" ", B280))</f>
        <v>Lowan</v>
      </c>
      <c r="I280" s="7">
        <f ca="1">DATEDIF(E280, TODAY(), "Y")</f>
        <v>12</v>
      </c>
      <c r="J280" s="23">
        <f ca="1">IF(I280&gt;5, F280*5%, 0)</f>
        <v>0.95000000000000007</v>
      </c>
      <c r="K280" s="22">
        <f ca="1">J280+F280</f>
        <v>19.95</v>
      </c>
      <c r="L280" s="8" t="str">
        <f>VLOOKUP(D280,Summary!$A$2:$B$11,2,FALSE)</f>
        <v>SUP</v>
      </c>
      <c r="M280" s="23">
        <f t="shared" si="4"/>
        <v>22.90338983050847</v>
      </c>
      <c r="N280" s="7" t="str">
        <f>IF(AND(OR(D280="Information Technology", D280="Sales"), F280&gt;M280), "YES", "NO")</f>
        <v>NO</v>
      </c>
    </row>
    <row r="281" spans="1:14" x14ac:dyDescent="0.25">
      <c r="A281" s="7">
        <v>3704</v>
      </c>
      <c r="B281" s="7" t="s">
        <v>763</v>
      </c>
      <c r="C281" s="7">
        <v>1070835343</v>
      </c>
      <c r="D281" s="7" t="s">
        <v>884</v>
      </c>
      <c r="E281" s="8">
        <v>41463</v>
      </c>
      <c r="F281" s="23">
        <v>17</v>
      </c>
      <c r="G281" t="str">
        <f>LEFT(B281, SEARCH(" ", B281) - 1)</f>
        <v>Lundy</v>
      </c>
      <c r="H281" t="str">
        <f>RIGHT(B281, LEN(B281) - SEARCH(" ", B281))</f>
        <v>Susan</v>
      </c>
      <c r="I281" s="7">
        <f ca="1">DATEDIF(E281, TODAY(), "Y")</f>
        <v>12</v>
      </c>
      <c r="J281" s="23">
        <f ca="1">IF(I281&gt;5, F281*5%, 0)</f>
        <v>0.85000000000000009</v>
      </c>
      <c r="K281" s="22">
        <f ca="1">J281+F281</f>
        <v>17.850000000000001</v>
      </c>
      <c r="L281" s="8" t="str">
        <f>VLOOKUP(D281,Summary!$A$2:$B$11,2,FALSE)</f>
        <v>SUP</v>
      </c>
      <c r="M281" s="23">
        <f t="shared" si="4"/>
        <v>22.90338983050847</v>
      </c>
      <c r="N281" s="7" t="str">
        <f>IF(AND(OR(D281="Information Technology", D281="Sales"), F281&gt;M281), "YES", "NO")</f>
        <v>NO</v>
      </c>
    </row>
    <row r="282" spans="1:14" x14ac:dyDescent="0.25">
      <c r="A282" s="7">
        <v>3705</v>
      </c>
      <c r="B282" s="7" t="s">
        <v>764</v>
      </c>
      <c r="C282" s="7">
        <v>1342360424</v>
      </c>
      <c r="D282" s="7" t="s">
        <v>884</v>
      </c>
      <c r="E282" s="8">
        <v>41505</v>
      </c>
      <c r="F282" s="23">
        <v>16</v>
      </c>
      <c r="G282" t="str">
        <f>LEFT(B282, SEARCH(" ", B282) - 1)</f>
        <v>Lunquist</v>
      </c>
      <c r="H282" t="str">
        <f>RIGHT(B282, LEN(B282) - SEARCH(" ", B282))</f>
        <v>Lisa</v>
      </c>
      <c r="I282" s="7">
        <f ca="1">DATEDIF(E282, TODAY(), "Y")</f>
        <v>12</v>
      </c>
      <c r="J282" s="23">
        <f ca="1">IF(I282&gt;5, F282*5%, 0)</f>
        <v>0.8</v>
      </c>
      <c r="K282" s="22">
        <f ca="1">J282+F282</f>
        <v>16.8</v>
      </c>
      <c r="L282" s="8" t="str">
        <f>VLOOKUP(D282,Summary!$A$2:$B$11,2,FALSE)</f>
        <v>SUP</v>
      </c>
      <c r="M282" s="23">
        <f t="shared" si="4"/>
        <v>22.90338983050847</v>
      </c>
      <c r="N282" s="7" t="str">
        <f>IF(AND(OR(D282="Information Technology", D282="Sales"), F282&gt;M282), "YES", "NO")</f>
        <v>NO</v>
      </c>
    </row>
    <row r="283" spans="1:14" x14ac:dyDescent="0.25">
      <c r="A283" s="7">
        <v>3708</v>
      </c>
      <c r="B283" s="7" t="s">
        <v>767</v>
      </c>
      <c r="C283" s="7">
        <v>1343829268</v>
      </c>
      <c r="D283" s="7" t="s">
        <v>884</v>
      </c>
      <c r="E283" s="8">
        <v>41176</v>
      </c>
      <c r="F283" s="23">
        <v>13</v>
      </c>
      <c r="G283" t="str">
        <f>LEFT(B283, SEARCH(" ", B283) - 1)</f>
        <v>MacLennan</v>
      </c>
      <c r="H283" t="str">
        <f>RIGHT(B283, LEN(B283) - SEARCH(" ", B283))</f>
        <v>Samuel</v>
      </c>
      <c r="I283" s="7">
        <f ca="1">DATEDIF(E283, TODAY(), "Y")</f>
        <v>12</v>
      </c>
      <c r="J283" s="23">
        <f ca="1">IF(I283&gt;5, F283*5%, 0)</f>
        <v>0.65</v>
      </c>
      <c r="K283" s="22">
        <f ca="1">J283+F283</f>
        <v>13.65</v>
      </c>
      <c r="L283" s="8" t="str">
        <f>VLOOKUP(D283,Summary!$A$2:$B$11,2,FALSE)</f>
        <v>SUP</v>
      </c>
      <c r="M283" s="23">
        <f t="shared" si="4"/>
        <v>22.90338983050847</v>
      </c>
      <c r="N283" s="7" t="str">
        <f>IF(AND(OR(D283="Information Technology", D283="Sales"), F283&gt;M283), "YES", "NO")</f>
        <v>NO</v>
      </c>
    </row>
    <row r="284" spans="1:14" x14ac:dyDescent="0.25">
      <c r="A284" s="7">
        <v>3736</v>
      </c>
      <c r="B284" s="7" t="s">
        <v>794</v>
      </c>
      <c r="C284" s="7">
        <v>1343729268</v>
      </c>
      <c r="D284" s="7" t="s">
        <v>884</v>
      </c>
      <c r="E284" s="8">
        <v>41463</v>
      </c>
      <c r="F284" s="23">
        <v>13.6</v>
      </c>
      <c r="G284" t="str">
        <f>LEFT(B284, SEARCH(" ", B284) - 1)</f>
        <v>Nguyen</v>
      </c>
      <c r="H284" t="str">
        <f>RIGHT(B284, LEN(B284) - SEARCH(" ", B284))</f>
        <v>Lei-Ming</v>
      </c>
      <c r="I284" s="7">
        <f ca="1">DATEDIF(E284, TODAY(), "Y")</f>
        <v>12</v>
      </c>
      <c r="J284" s="23">
        <f ca="1">IF(I284&gt;5, F284*5%, 0)</f>
        <v>0.68</v>
      </c>
      <c r="K284" s="22">
        <f ca="1">J284+F284</f>
        <v>14.28</v>
      </c>
      <c r="L284" s="8" t="str">
        <f>VLOOKUP(D284,Summary!$A$2:$B$11,2,FALSE)</f>
        <v>SUP</v>
      </c>
      <c r="M284" s="23">
        <f t="shared" si="4"/>
        <v>22.90338983050847</v>
      </c>
      <c r="N284" s="7" t="str">
        <f>IF(AND(OR(D284="Information Technology", D284="Sales"), F284&gt;M284), "YES", "NO")</f>
        <v>NO</v>
      </c>
    </row>
    <row r="285" spans="1:14" x14ac:dyDescent="0.25">
      <c r="A285" s="7">
        <v>3786</v>
      </c>
      <c r="B285" s="7" t="s">
        <v>838</v>
      </c>
      <c r="C285" s="7">
        <v>1144729268</v>
      </c>
      <c r="D285" s="7" t="s">
        <v>884</v>
      </c>
      <c r="E285" s="8">
        <v>41505</v>
      </c>
      <c r="F285" s="23">
        <v>12.8</v>
      </c>
      <c r="G285" t="str">
        <f>LEFT(B285, SEARCH(" ", B285) - 1)</f>
        <v>Shields</v>
      </c>
      <c r="H285" t="str">
        <f>RIGHT(B285, LEN(B285) - SEARCH(" ", B285))</f>
        <v>Seffi</v>
      </c>
      <c r="I285" s="7">
        <f ca="1">DATEDIF(E285, TODAY(), "Y")</f>
        <v>12</v>
      </c>
      <c r="J285" s="23">
        <f ca="1">IF(I285&gt;5, F285*5%, 0)</f>
        <v>0.64000000000000012</v>
      </c>
      <c r="K285" s="22">
        <f ca="1">J285+F285</f>
        <v>13.440000000000001</v>
      </c>
      <c r="L285" s="8" t="str">
        <f>VLOOKUP(D285,Summary!$A$2:$B$11,2,FALSE)</f>
        <v>SUP</v>
      </c>
      <c r="M285" s="23">
        <f t="shared" si="4"/>
        <v>22.90338983050847</v>
      </c>
      <c r="N285" s="7" t="str">
        <f>IF(AND(OR(D285="Information Technology", D285="Sales"), F285&gt;M285), "YES", "NO")</f>
        <v>NO</v>
      </c>
    </row>
    <row r="286" spans="1:14" x14ac:dyDescent="0.25">
      <c r="A286" s="7">
        <v>3552</v>
      </c>
      <c r="B286" s="7" t="s">
        <v>621</v>
      </c>
      <c r="C286" s="7">
        <v>1144152968</v>
      </c>
      <c r="D286" s="7" t="s">
        <v>884</v>
      </c>
      <c r="E286" s="8">
        <v>41827</v>
      </c>
      <c r="F286" s="23">
        <v>25.9</v>
      </c>
      <c r="G286" t="str">
        <f>LEFT(B286, SEARCH(" ", B286) - 1)</f>
        <v>Becker</v>
      </c>
      <c r="H286" t="str">
        <f>RIGHT(B286, LEN(B286) - SEARCH(" ", B286))</f>
        <v>Renee</v>
      </c>
      <c r="I286" s="7">
        <f ca="1">DATEDIF(E286, TODAY(), "Y")</f>
        <v>11</v>
      </c>
      <c r="J286" s="23">
        <f ca="1">IF(I286&gt;5, F286*5%, 0)</f>
        <v>1.2949999999999999</v>
      </c>
      <c r="K286" s="22">
        <f ca="1">J286+F286</f>
        <v>27.195</v>
      </c>
      <c r="L286" s="8" t="str">
        <f>VLOOKUP(D286,Summary!$A$2:$B$11,2,FALSE)</f>
        <v>SUP</v>
      </c>
      <c r="M286" s="23">
        <f t="shared" si="4"/>
        <v>22.90338983050847</v>
      </c>
      <c r="N286" s="7" t="str">
        <f>IF(AND(OR(D286="Information Technology", D286="Sales"), F286&gt;M286), "YES", "NO")</f>
        <v>NO</v>
      </c>
    </row>
    <row r="287" spans="1:14" x14ac:dyDescent="0.25">
      <c r="A287" s="7">
        <v>3556</v>
      </c>
      <c r="B287" s="7" t="s">
        <v>625</v>
      </c>
      <c r="C287" s="7">
        <v>1144132968</v>
      </c>
      <c r="D287" s="7" t="s">
        <v>884</v>
      </c>
      <c r="E287" s="8">
        <v>41827</v>
      </c>
      <c r="F287" s="23">
        <v>24.9</v>
      </c>
      <c r="G287" t="str">
        <f>LEFT(B287, SEARCH(" ", B287) - 1)</f>
        <v>Billis</v>
      </c>
      <c r="H287" t="str">
        <f>RIGHT(B287, LEN(B287) - SEARCH(" ", B287))</f>
        <v>Helen</v>
      </c>
      <c r="I287" s="7">
        <f ca="1">DATEDIF(E287, TODAY(), "Y")</f>
        <v>11</v>
      </c>
      <c r="J287" s="23">
        <f ca="1">IF(I287&gt;5, F287*5%, 0)</f>
        <v>1.2450000000000001</v>
      </c>
      <c r="K287" s="22">
        <f ca="1">J287+F287</f>
        <v>26.145</v>
      </c>
      <c r="L287" s="8" t="str">
        <f>VLOOKUP(D287,Summary!$A$2:$B$11,2,FALSE)</f>
        <v>SUP</v>
      </c>
      <c r="M287" s="23">
        <f t="shared" si="4"/>
        <v>22.90338983050847</v>
      </c>
      <c r="N287" s="7" t="str">
        <f>IF(AND(OR(D287="Information Technology", D287="Sales"), F287&gt;M287), "YES", "NO")</f>
        <v>NO</v>
      </c>
    </row>
    <row r="288" spans="1:14" x14ac:dyDescent="0.25">
      <c r="A288" s="7">
        <v>3559</v>
      </c>
      <c r="B288" s="7" t="s">
        <v>628</v>
      </c>
      <c r="C288" s="7">
        <v>11441629267</v>
      </c>
      <c r="D288" s="7" t="s">
        <v>884</v>
      </c>
      <c r="E288" s="8">
        <v>41687</v>
      </c>
      <c r="F288" s="23">
        <v>32.6</v>
      </c>
      <c r="G288" t="str">
        <f>LEFT(B288, SEARCH(" ", B288) - 1)</f>
        <v>Booth</v>
      </c>
      <c r="H288" t="str">
        <f>RIGHT(B288, LEN(B288) - SEARCH(" ", B288))</f>
        <v>Frank</v>
      </c>
      <c r="I288" s="7">
        <f ca="1">DATEDIF(E288, TODAY(), "Y")</f>
        <v>11</v>
      </c>
      <c r="J288" s="23">
        <f ca="1">IF(I288&gt;5, F288*5%, 0)</f>
        <v>1.6300000000000001</v>
      </c>
      <c r="K288" s="22">
        <f ca="1">J288+F288</f>
        <v>34.230000000000004</v>
      </c>
      <c r="L288" s="8" t="str">
        <f>VLOOKUP(D288,Summary!$A$2:$B$11,2,FALSE)</f>
        <v>SUP</v>
      </c>
      <c r="M288" s="23">
        <f t="shared" si="4"/>
        <v>22.90338983050847</v>
      </c>
      <c r="N288" s="7" t="str">
        <f>IF(AND(OR(D288="Information Technology", D288="Sales"), F288&gt;M288), "YES", "NO")</f>
        <v>NO</v>
      </c>
    </row>
    <row r="289" spans="1:14" x14ac:dyDescent="0.25">
      <c r="A289" s="7">
        <v>3709</v>
      </c>
      <c r="B289" s="7" t="s">
        <v>768</v>
      </c>
      <c r="C289" s="7">
        <v>11441649266</v>
      </c>
      <c r="D289" s="7" t="s">
        <v>884</v>
      </c>
      <c r="E289" s="8">
        <v>41645</v>
      </c>
      <c r="F289" s="23">
        <v>12.8</v>
      </c>
      <c r="G289" t="str">
        <f>LEFT(B289, SEARCH(" ", B289) - 1)</f>
        <v>Mahoney</v>
      </c>
      <c r="H289" t="str">
        <f>RIGHT(B289, LEN(B289) - SEARCH(" ", B289))</f>
        <v>Lauren</v>
      </c>
      <c r="I289" s="7">
        <f ca="1">DATEDIF(E289, TODAY(), "Y")</f>
        <v>11</v>
      </c>
      <c r="J289" s="23">
        <f ca="1">IF(I289&gt;5, F289*5%, 0)</f>
        <v>0.64000000000000012</v>
      </c>
      <c r="K289" s="22">
        <f ca="1">J289+F289</f>
        <v>13.440000000000001</v>
      </c>
      <c r="L289" s="8" t="str">
        <f>VLOOKUP(D289,Summary!$A$2:$B$11,2,FALSE)</f>
        <v>SUP</v>
      </c>
      <c r="M289" s="23">
        <f t="shared" si="4"/>
        <v>22.90338983050847</v>
      </c>
      <c r="N289" s="7" t="str">
        <f>IF(AND(OR(D289="Information Technology", D289="Sales"), F289&gt;M289), "YES", "NO")</f>
        <v>NO</v>
      </c>
    </row>
    <row r="290" spans="1:14" x14ac:dyDescent="0.25">
      <c r="A290" s="7">
        <v>3712</v>
      </c>
      <c r="B290" s="7" t="s">
        <v>771</v>
      </c>
      <c r="C290" s="7">
        <v>11441429265</v>
      </c>
      <c r="D290" s="7" t="s">
        <v>884</v>
      </c>
      <c r="E290" s="8">
        <v>41589</v>
      </c>
      <c r="F290" s="23">
        <v>12.7</v>
      </c>
      <c r="G290" t="str">
        <f>LEFT(B290, SEARCH(" ", B290) - 1)</f>
        <v>Mangal</v>
      </c>
      <c r="H290" t="str">
        <f>RIGHT(B290, LEN(B290) - SEARCH(" ", B290))</f>
        <v>Debbie</v>
      </c>
      <c r="I290" s="7">
        <f ca="1">DATEDIF(E290, TODAY(), "Y")</f>
        <v>11</v>
      </c>
      <c r="J290" s="23">
        <f ca="1">IF(I290&gt;5, F290*5%, 0)</f>
        <v>0.63500000000000001</v>
      </c>
      <c r="K290" s="22">
        <f ca="1">J290+F290</f>
        <v>13.334999999999999</v>
      </c>
      <c r="L290" s="8" t="str">
        <f>VLOOKUP(D290,Summary!$A$2:$B$11,2,FALSE)</f>
        <v>SUP</v>
      </c>
      <c r="M290" s="23">
        <f t="shared" si="4"/>
        <v>22.90338983050847</v>
      </c>
      <c r="N290" s="7" t="str">
        <f>IF(AND(OR(D290="Information Technology", D290="Sales"), F290&gt;M290), "YES", "NO")</f>
        <v>NO</v>
      </c>
    </row>
    <row r="291" spans="1:14" x14ac:dyDescent="0.25">
      <c r="A291" s="7">
        <v>3713</v>
      </c>
      <c r="B291" s="7" t="s">
        <v>772</v>
      </c>
      <c r="C291" s="7">
        <v>1145429264</v>
      </c>
      <c r="D291" s="7" t="s">
        <v>884</v>
      </c>
      <c r="E291" s="8">
        <v>41589</v>
      </c>
      <c r="F291" s="23">
        <v>7.6</v>
      </c>
      <c r="G291" t="str">
        <f>LEFT(B291, SEARCH(" ", B291) - 1)</f>
        <v>Martin</v>
      </c>
      <c r="H291" t="str">
        <f>RIGHT(B291, LEN(B291) - SEARCH(" ", B291))</f>
        <v>Sandra</v>
      </c>
      <c r="I291" s="7">
        <f ca="1">DATEDIF(E291, TODAY(), "Y")</f>
        <v>11</v>
      </c>
      <c r="J291" s="23">
        <f ca="1">IF(I291&gt;5, F291*5%, 0)</f>
        <v>0.38</v>
      </c>
      <c r="K291" s="22">
        <f ca="1">J291+F291</f>
        <v>7.9799999999999995</v>
      </c>
      <c r="L291" s="8" t="str">
        <f>VLOOKUP(D291,Summary!$A$2:$B$11,2,FALSE)</f>
        <v>SUP</v>
      </c>
      <c r="M291" s="23">
        <f t="shared" si="4"/>
        <v>22.90338983050847</v>
      </c>
      <c r="N291" s="7" t="str">
        <f>IF(AND(OR(D291="Information Technology", D291="Sales"), F291&gt;M291), "YES", "NO")</f>
        <v>NO</v>
      </c>
    </row>
    <row r="292" spans="1:14" x14ac:dyDescent="0.25">
      <c r="A292" s="7">
        <v>3784</v>
      </c>
      <c r="B292" s="7" t="s">
        <v>837</v>
      </c>
      <c r="C292" s="7">
        <v>1144429263</v>
      </c>
      <c r="D292" s="7" t="s">
        <v>884</v>
      </c>
      <c r="E292" s="8">
        <v>41547</v>
      </c>
      <c r="F292" s="23">
        <v>34.9</v>
      </c>
      <c r="G292" t="str">
        <f>LEFT(B292, SEARCH(" ", B292) - 1)</f>
        <v>Sewkumar</v>
      </c>
      <c r="H292" t="str">
        <f>RIGHT(B292, LEN(B292) - SEARCH(" ", B292))</f>
        <v>Nori</v>
      </c>
      <c r="I292" s="7">
        <f ca="1">DATEDIF(E292, TODAY(), "Y")</f>
        <v>11</v>
      </c>
      <c r="J292" s="23">
        <f ca="1">IF(I292&gt;5, F292*5%, 0)</f>
        <v>1.7450000000000001</v>
      </c>
      <c r="K292" s="22">
        <f ca="1">J292+F292</f>
        <v>36.644999999999996</v>
      </c>
      <c r="L292" s="8" t="str">
        <f>VLOOKUP(D292,Summary!$A$2:$B$11,2,FALSE)</f>
        <v>SUP</v>
      </c>
      <c r="M292" s="23">
        <f t="shared" si="4"/>
        <v>22.90338983050847</v>
      </c>
      <c r="N292" s="7" t="str">
        <f>IF(AND(OR(D292="Information Technology", D292="Sales"), F292&gt;M292), "YES", "NO")</f>
        <v>NO</v>
      </c>
    </row>
    <row r="293" spans="1:14" x14ac:dyDescent="0.25">
      <c r="A293" s="7">
        <v>3560</v>
      </c>
      <c r="B293" s="7" t="s">
        <v>629</v>
      </c>
      <c r="C293" s="7">
        <v>6505079878</v>
      </c>
      <c r="D293" s="7" t="s">
        <v>884</v>
      </c>
      <c r="E293" s="8">
        <v>42051</v>
      </c>
      <c r="F293" s="23">
        <v>42.3</v>
      </c>
      <c r="G293" t="str">
        <f>LEFT(B293, SEARCH(" ", B293) - 1)</f>
        <v>Boutwell</v>
      </c>
      <c r="H293" t="str">
        <f>RIGHT(B293, LEN(B293) - SEARCH(" ", B293))</f>
        <v>Bonalyn</v>
      </c>
      <c r="I293" s="7">
        <f ca="1">DATEDIF(E293, TODAY(), "Y")</f>
        <v>10</v>
      </c>
      <c r="J293" s="23">
        <f ca="1">IF(I293&gt;5, F293*5%, 0)</f>
        <v>2.1149999999999998</v>
      </c>
      <c r="K293" s="22">
        <f ca="1">J293+F293</f>
        <v>44.414999999999999</v>
      </c>
      <c r="L293" s="8" t="str">
        <f>VLOOKUP(D293,Summary!$A$2:$B$11,2,FALSE)</f>
        <v>SUP</v>
      </c>
      <c r="M293" s="23">
        <f t="shared" si="4"/>
        <v>22.90338983050847</v>
      </c>
      <c r="N293" s="7" t="str">
        <f>IF(AND(OR(D293="Information Technology", D293="Sales"), F293&gt;M293), "YES", "NO")</f>
        <v>NO</v>
      </c>
    </row>
    <row r="294" spans="1:14" x14ac:dyDescent="0.25">
      <c r="A294" s="7">
        <v>3628</v>
      </c>
      <c r="B294" s="7" t="s">
        <v>692</v>
      </c>
      <c r="C294" s="7">
        <v>1792503303</v>
      </c>
      <c r="D294" s="7" t="s">
        <v>884</v>
      </c>
      <c r="E294" s="8">
        <v>41911</v>
      </c>
      <c r="F294" s="23">
        <v>48</v>
      </c>
      <c r="G294" t="str">
        <f>LEFT(B294, SEARCH(" ", B294) - 1)</f>
        <v>Forrest</v>
      </c>
      <c r="H294" t="str">
        <f>RIGHT(B294, LEN(B294) - SEARCH(" ", B294))</f>
        <v>Alex</v>
      </c>
      <c r="I294" s="7">
        <f ca="1">DATEDIF(E294, TODAY(), "Y")</f>
        <v>10</v>
      </c>
      <c r="J294" s="23">
        <f ca="1">IF(I294&gt;5, F294*5%, 0)</f>
        <v>2.4000000000000004</v>
      </c>
      <c r="K294" s="22">
        <f ca="1">J294+F294</f>
        <v>50.4</v>
      </c>
      <c r="L294" s="8" t="str">
        <f>VLOOKUP(D294,Summary!$A$2:$B$11,2,FALSE)</f>
        <v>SUP</v>
      </c>
      <c r="M294" s="23">
        <f t="shared" si="4"/>
        <v>22.90338983050847</v>
      </c>
      <c r="N294" s="7" t="str">
        <f>IF(AND(OR(D294="Information Technology", D294="Sales"), F294&gt;M294), "YES", "NO")</f>
        <v>NO</v>
      </c>
    </row>
    <row r="295" spans="1:14" x14ac:dyDescent="0.25">
      <c r="A295" s="7">
        <v>3633</v>
      </c>
      <c r="B295" s="7" t="s">
        <v>697</v>
      </c>
      <c r="C295" s="7">
        <v>3449253248</v>
      </c>
      <c r="D295" s="7" t="s">
        <v>884</v>
      </c>
      <c r="E295" s="8">
        <v>42093</v>
      </c>
      <c r="F295" s="23">
        <v>19.399999999999999</v>
      </c>
      <c r="G295" t="str">
        <f>LEFT(B295, SEARCH(" ", B295) - 1)</f>
        <v>Garcia</v>
      </c>
      <c r="H295" t="str">
        <f>RIGHT(B295, LEN(B295) - SEARCH(" ", B295))</f>
        <v>Raul</v>
      </c>
      <c r="I295" s="7">
        <f ca="1">DATEDIF(E295, TODAY(), "Y")</f>
        <v>10</v>
      </c>
      <c r="J295" s="23">
        <f ca="1">IF(I295&gt;5, F295*5%, 0)</f>
        <v>0.97</v>
      </c>
      <c r="K295" s="22">
        <f ca="1">J295+F295</f>
        <v>20.369999999999997</v>
      </c>
      <c r="L295" s="8" t="str">
        <f>VLOOKUP(D295,Summary!$A$2:$B$11,2,FALSE)</f>
        <v>SUP</v>
      </c>
      <c r="M295" s="23">
        <f t="shared" si="4"/>
        <v>22.90338983050847</v>
      </c>
      <c r="N295" s="7" t="str">
        <f>IF(AND(OR(D295="Information Technology", D295="Sales"), F295&gt;M295), "YES", "NO")</f>
        <v>NO</v>
      </c>
    </row>
    <row r="296" spans="1:14" x14ac:dyDescent="0.25">
      <c r="A296" s="7">
        <v>3635</v>
      </c>
      <c r="B296" s="7" t="s">
        <v>699</v>
      </c>
      <c r="C296" s="7">
        <v>1411476033</v>
      </c>
      <c r="D296" s="7" t="s">
        <v>884</v>
      </c>
      <c r="E296" s="8">
        <v>42093</v>
      </c>
      <c r="F296" s="23">
        <v>47.6</v>
      </c>
      <c r="G296" t="str">
        <f>LEFT(B296, SEARCH(" ", B296) - 1)</f>
        <v>Gentry</v>
      </c>
      <c r="H296" t="str">
        <f>RIGHT(B296, LEN(B296) - SEARCH(" ", B296))</f>
        <v>Mildred</v>
      </c>
      <c r="I296" s="7">
        <f ca="1">DATEDIF(E296, TODAY(), "Y")</f>
        <v>10</v>
      </c>
      <c r="J296" s="23">
        <f ca="1">IF(I296&gt;5, F296*5%, 0)</f>
        <v>2.3800000000000003</v>
      </c>
      <c r="K296" s="22">
        <f ca="1">J296+F296</f>
        <v>49.980000000000004</v>
      </c>
      <c r="L296" s="8" t="str">
        <f>VLOOKUP(D296,Summary!$A$2:$B$11,2,FALSE)</f>
        <v>SUP</v>
      </c>
      <c r="M296" s="23">
        <f t="shared" si="4"/>
        <v>22.90338983050847</v>
      </c>
      <c r="N296" s="7" t="str">
        <f>IF(AND(OR(D296="Information Technology", D296="Sales"), F296&gt;M296), "YES", "NO")</f>
        <v>NO</v>
      </c>
    </row>
    <row r="297" spans="1:14" x14ac:dyDescent="0.25">
      <c r="A297" s="7">
        <v>3706</v>
      </c>
      <c r="B297" s="7" t="s">
        <v>765</v>
      </c>
      <c r="C297" s="7">
        <v>1144987668</v>
      </c>
      <c r="D297" s="7" t="s">
        <v>884</v>
      </c>
      <c r="E297" s="8">
        <v>42051</v>
      </c>
      <c r="F297" s="23">
        <v>16</v>
      </c>
      <c r="G297" t="str">
        <f>LEFT(B297, SEARCH(" ", B297) - 1)</f>
        <v>Lydon</v>
      </c>
      <c r="H297" t="str">
        <f>RIGHT(B297, LEN(B297) - SEARCH(" ", B297))</f>
        <v>Allison</v>
      </c>
      <c r="I297" s="7">
        <f ca="1">DATEDIF(E297, TODAY(), "Y")</f>
        <v>10</v>
      </c>
      <c r="J297" s="23">
        <f ca="1">IF(I297&gt;5, F297*5%, 0)</f>
        <v>0.8</v>
      </c>
      <c r="K297" s="22">
        <f ca="1">J297+F297</f>
        <v>16.8</v>
      </c>
      <c r="L297" s="8" t="str">
        <f>VLOOKUP(D297,Summary!$A$2:$B$11,2,FALSE)</f>
        <v>SUP</v>
      </c>
      <c r="M297" s="23">
        <f t="shared" si="4"/>
        <v>22.90338983050847</v>
      </c>
      <c r="N297" s="7" t="str">
        <f>IF(AND(OR(D297="Information Technology", D297="Sales"), F297&gt;M297), "YES", "NO")</f>
        <v>NO</v>
      </c>
    </row>
    <row r="298" spans="1:14" x14ac:dyDescent="0.25">
      <c r="A298" s="7">
        <v>3782</v>
      </c>
      <c r="B298" s="7" t="s">
        <v>835</v>
      </c>
      <c r="C298" s="7">
        <v>688207668</v>
      </c>
      <c r="D298" s="7" t="s">
        <v>884</v>
      </c>
      <c r="E298" s="8">
        <v>42009</v>
      </c>
      <c r="F298" s="23">
        <v>20</v>
      </c>
      <c r="G298" t="str">
        <f>LEFT(B298, SEARCH(" ", B298) - 1)</f>
        <v>Salter</v>
      </c>
      <c r="H298" t="str">
        <f>RIGHT(B298, LEN(B298) - SEARCH(" ", B298))</f>
        <v>Jason</v>
      </c>
      <c r="I298" s="7">
        <f ca="1">DATEDIF(E298, TODAY(), "Y")</f>
        <v>10</v>
      </c>
      <c r="J298" s="23">
        <f ca="1">IF(I298&gt;5, F298*5%, 0)</f>
        <v>1</v>
      </c>
      <c r="K298" s="22">
        <f ca="1">J298+F298</f>
        <v>21</v>
      </c>
      <c r="L298" s="8" t="str">
        <f>VLOOKUP(D298,Summary!$A$2:$B$11,2,FALSE)</f>
        <v>SUP</v>
      </c>
      <c r="M298" s="23">
        <f t="shared" si="4"/>
        <v>22.90338983050847</v>
      </c>
      <c r="N298" s="7" t="str">
        <f>IF(AND(OR(D298="Information Technology", D298="Sales"), F298&gt;M298), "YES", "NO")</f>
        <v>NO</v>
      </c>
    </row>
    <row r="299" spans="1:14" x14ac:dyDescent="0.25">
      <c r="A299" s="7">
        <v>3783</v>
      </c>
      <c r="B299" s="7" t="s">
        <v>836</v>
      </c>
      <c r="C299" s="7">
        <v>1664096769</v>
      </c>
      <c r="D299" s="7" t="s">
        <v>884</v>
      </c>
      <c r="E299" s="8">
        <v>41911</v>
      </c>
      <c r="F299" s="23">
        <v>28.6</v>
      </c>
      <c r="G299" t="str">
        <f>LEFT(B299, SEARCH(" ", B299) - 1)</f>
        <v>Sander</v>
      </c>
      <c r="H299" t="str">
        <f>RIGHT(B299, LEN(B299) - SEARCH(" ", B299))</f>
        <v>Kamrin</v>
      </c>
      <c r="I299" s="7">
        <f ca="1">DATEDIF(E299, TODAY(), "Y")</f>
        <v>10</v>
      </c>
      <c r="J299" s="23">
        <f ca="1">IF(I299&gt;5, F299*5%, 0)</f>
        <v>1.4300000000000002</v>
      </c>
      <c r="K299" s="22">
        <f ca="1">J299+F299</f>
        <v>30.03</v>
      </c>
      <c r="L299" s="8" t="str">
        <f>VLOOKUP(D299,Summary!$A$2:$B$11,2,FALSE)</f>
        <v>SUP</v>
      </c>
      <c r="M299" s="23">
        <f t="shared" si="4"/>
        <v>22.90338983050847</v>
      </c>
      <c r="N299" s="7" t="str">
        <f>IF(AND(OR(D299="Information Technology", D299="Sales"), F299&gt;M299), "YES", "NO")</f>
        <v>NO</v>
      </c>
    </row>
    <row r="300" spans="1:14" x14ac:dyDescent="0.25">
      <c r="A300" s="7">
        <v>3785</v>
      </c>
      <c r="B300" s="7" t="s">
        <v>897</v>
      </c>
      <c r="C300" s="7">
        <v>1525679612</v>
      </c>
      <c r="D300" s="7" t="s">
        <v>884</v>
      </c>
      <c r="E300" s="8">
        <v>41912</v>
      </c>
      <c r="F300" s="23">
        <v>23.4</v>
      </c>
      <c r="G300" t="str">
        <f>LEFT(B300, SEARCH(" ", B300) - 1)</f>
        <v>Shepard</v>
      </c>
      <c r="H300" t="str">
        <f>RIGHT(B300, LEN(B300) - SEARCH(" ", B300))</f>
        <v>Anthony</v>
      </c>
      <c r="I300" s="7">
        <f ca="1">DATEDIF(E300, TODAY(), "Y")</f>
        <v>10</v>
      </c>
      <c r="J300" s="23">
        <f ca="1">IF(I300&gt;5, F300*5%, 0)</f>
        <v>1.17</v>
      </c>
      <c r="K300" s="22">
        <f ca="1">J300+F300</f>
        <v>24.57</v>
      </c>
      <c r="L300" s="8" t="str">
        <f>VLOOKUP(D300,Summary!$A$2:$B$11,2,FALSE)</f>
        <v>SUP</v>
      </c>
      <c r="M300" s="23">
        <f t="shared" si="4"/>
        <v>22.90338983050847</v>
      </c>
      <c r="N300" s="7" t="str">
        <f>IF(AND(OR(D300="Information Technology", D300="Sales"), F300&gt;M300), "YES", "NO")</f>
        <v>NO</v>
      </c>
    </row>
    <row r="301" spans="1:14" x14ac:dyDescent="0.25">
      <c r="A301" s="7">
        <v>3787</v>
      </c>
      <c r="B301" s="7" t="s">
        <v>839</v>
      </c>
      <c r="C301" s="7">
        <v>2659133944</v>
      </c>
      <c r="D301" s="7" t="s">
        <v>884</v>
      </c>
      <c r="E301" s="8">
        <v>42009</v>
      </c>
      <c r="F301" s="23">
        <v>29</v>
      </c>
      <c r="G301" t="str">
        <f>LEFT(B301, SEARCH(" ", B301) - 1)</f>
        <v>Simard</v>
      </c>
      <c r="H301" t="str">
        <f>RIGHT(B301, LEN(B301) - SEARCH(" ", B301))</f>
        <v>Kramer</v>
      </c>
      <c r="I301" s="7">
        <f ca="1">DATEDIF(E301, TODAY(), "Y")</f>
        <v>10</v>
      </c>
      <c r="J301" s="23">
        <f ca="1">IF(I301&gt;5, F301*5%, 0)</f>
        <v>1.4500000000000002</v>
      </c>
      <c r="K301" s="22">
        <f ca="1">J301+F301</f>
        <v>30.45</v>
      </c>
      <c r="L301" s="8" t="str">
        <f>VLOOKUP(D301,Summary!$A$2:$B$11,2,FALSE)</f>
        <v>SUP</v>
      </c>
      <c r="M301" s="23">
        <f t="shared" si="4"/>
        <v>22.90338983050847</v>
      </c>
      <c r="N301" s="7" t="str">
        <f>IF(AND(OR(D301="Information Technology", D301="Sales"), F301&gt;M301), "YES", "NO")</f>
        <v>NO</v>
      </c>
    </row>
    <row r="302" spans="1:14" x14ac:dyDescent="0.25">
      <c r="A302" s="7">
        <v>3788</v>
      </c>
      <c r="B302" s="7" t="s">
        <v>840</v>
      </c>
      <c r="C302" s="7">
        <v>1376541497</v>
      </c>
      <c r="D302" s="7" t="s">
        <v>884</v>
      </c>
      <c r="E302" s="8">
        <v>42125</v>
      </c>
      <c r="F302" s="23">
        <v>13.5</v>
      </c>
      <c r="G302" t="str">
        <f>LEFT(B302, SEARCH(" ", B302) - 1)</f>
        <v>Singh</v>
      </c>
      <c r="H302" t="str">
        <f>RIGHT(B302, LEN(B302) - SEARCH(" ", B302))</f>
        <v>Nan</v>
      </c>
      <c r="I302" s="7">
        <f ca="1">DATEDIF(E302, TODAY(), "Y")</f>
        <v>10</v>
      </c>
      <c r="J302" s="23">
        <f ca="1">IF(I302&gt;5, F302*5%, 0)</f>
        <v>0.67500000000000004</v>
      </c>
      <c r="K302" s="22">
        <f ca="1">J302+F302</f>
        <v>14.175000000000001</v>
      </c>
      <c r="L302" s="8" t="str">
        <f>VLOOKUP(D302,Summary!$A$2:$B$11,2,FALSE)</f>
        <v>SUP</v>
      </c>
      <c r="M302" s="23">
        <f t="shared" si="4"/>
        <v>22.90338983050847</v>
      </c>
      <c r="N302" s="7" t="str">
        <f>IF(AND(OR(D302="Information Technology", D302="Sales"), F302&gt;M302), "YES", "NO")</f>
        <v>NO</v>
      </c>
    </row>
    <row r="303" spans="1:14" x14ac:dyDescent="0.25">
      <c r="A303" s="7">
        <v>3473</v>
      </c>
      <c r="B303" s="7" t="s">
        <v>544</v>
      </c>
      <c r="C303" s="7">
        <v>1674072604</v>
      </c>
      <c r="D303" s="7" t="s">
        <v>884</v>
      </c>
      <c r="E303" s="8">
        <v>42452</v>
      </c>
      <c r="F303" s="23">
        <v>7.6</v>
      </c>
      <c r="G303" t="str">
        <f>LEFT(B303, SEARCH(" ", B303) - 1)</f>
        <v>Eva</v>
      </c>
      <c r="H303" t="str">
        <f>RIGHT(B303, LEN(B303) - SEARCH(" ", B303))</f>
        <v>Porter</v>
      </c>
      <c r="I303" s="7">
        <f ca="1">DATEDIF(E303, TODAY(), "Y")</f>
        <v>9</v>
      </c>
      <c r="J303" s="23">
        <f ca="1">IF(I303&gt;5, F303*5%, 0)</f>
        <v>0.38</v>
      </c>
      <c r="K303" s="22">
        <f ca="1">J303+F303</f>
        <v>7.9799999999999995</v>
      </c>
      <c r="L303" s="8" t="str">
        <f>VLOOKUP(D303,Summary!$A$2:$B$11,2,FALSE)</f>
        <v>SUP</v>
      </c>
      <c r="M303" s="23">
        <f t="shared" si="4"/>
        <v>22.90338983050847</v>
      </c>
      <c r="N303" s="7" t="str">
        <f>IF(AND(OR(D303="Information Technology", D303="Sales"), F303&gt;M303), "YES", "NO")</f>
        <v>NO</v>
      </c>
    </row>
    <row r="304" spans="1:14" x14ac:dyDescent="0.25">
      <c r="A304" s="7">
        <v>3474</v>
      </c>
      <c r="B304" s="7" t="s">
        <v>545</v>
      </c>
      <c r="C304" s="7">
        <v>2169209984</v>
      </c>
      <c r="D304" s="7" t="s">
        <v>884</v>
      </c>
      <c r="E304" s="8">
        <v>42393</v>
      </c>
      <c r="F304" s="23">
        <v>7</v>
      </c>
      <c r="G304" t="str">
        <f>LEFT(B304, SEARCH(" ", B304) - 1)</f>
        <v>Millie</v>
      </c>
      <c r="H304" t="str">
        <f>RIGHT(B304, LEN(B304) - SEARCH(" ", B304))</f>
        <v>Hunter</v>
      </c>
      <c r="I304" s="7">
        <f ca="1">DATEDIF(E304, TODAY(), "Y")</f>
        <v>9</v>
      </c>
      <c r="J304" s="23">
        <f ca="1">IF(I304&gt;5, F304*5%, 0)</f>
        <v>0.35000000000000003</v>
      </c>
      <c r="K304" s="22">
        <f ca="1">J304+F304</f>
        <v>7.35</v>
      </c>
      <c r="L304" s="8" t="str">
        <f>VLOOKUP(D304,Summary!$A$2:$B$11,2,FALSE)</f>
        <v>SUP</v>
      </c>
      <c r="M304" s="23">
        <f t="shared" si="4"/>
        <v>22.90338983050847</v>
      </c>
      <c r="N304" s="7" t="str">
        <f>IF(AND(OR(D304="Information Technology", D304="Sales"), F304&gt;M304), "YES", "NO")</f>
        <v>NO</v>
      </c>
    </row>
    <row r="305" spans="1:14" x14ac:dyDescent="0.25">
      <c r="A305" s="7">
        <v>3475</v>
      </c>
      <c r="B305" s="7" t="s">
        <v>546</v>
      </c>
      <c r="C305" s="7">
        <v>3417913148</v>
      </c>
      <c r="D305" s="7" t="s">
        <v>884</v>
      </c>
      <c r="E305" s="8">
        <v>42423</v>
      </c>
      <c r="F305" s="23">
        <v>9</v>
      </c>
      <c r="G305" t="str">
        <f>LEFT(B305, SEARCH(" ", B305) - 1)</f>
        <v>Sofia</v>
      </c>
      <c r="H305" t="str">
        <f>RIGHT(B305, LEN(B305) - SEARCH(" ", B305))</f>
        <v>Hicks</v>
      </c>
      <c r="I305" s="7">
        <f ca="1">DATEDIF(E305, TODAY(), "Y")</f>
        <v>9</v>
      </c>
      <c r="J305" s="23">
        <f ca="1">IF(I305&gt;5, F305*5%, 0)</f>
        <v>0.45</v>
      </c>
      <c r="K305" s="22">
        <f ca="1">J305+F305</f>
        <v>9.4499999999999993</v>
      </c>
      <c r="L305" s="8" t="str">
        <f>VLOOKUP(D305,Summary!$A$2:$B$11,2,FALSE)</f>
        <v>SUP</v>
      </c>
      <c r="M305" s="23">
        <f t="shared" si="4"/>
        <v>22.90338983050847</v>
      </c>
      <c r="N305" s="7" t="str">
        <f>IF(AND(OR(D305="Information Technology", D305="Sales"), F305&gt;M305), "YES", "NO")</f>
        <v>NO</v>
      </c>
    </row>
    <row r="306" spans="1:14" x14ac:dyDescent="0.25">
      <c r="A306" s="7">
        <v>3476</v>
      </c>
      <c r="B306" s="7" t="s">
        <v>547</v>
      </c>
      <c r="C306" s="7">
        <v>885642496</v>
      </c>
      <c r="D306" s="7" t="s">
        <v>884</v>
      </c>
      <c r="E306" s="8">
        <v>42453</v>
      </c>
      <c r="F306" s="23">
        <v>9</v>
      </c>
      <c r="G306" t="str">
        <f>LEFT(B306, SEARCH(" ", B306) - 1)</f>
        <v>Lucy</v>
      </c>
      <c r="H306" t="str">
        <f>RIGHT(B306, LEN(B306) - SEARCH(" ", B306))</f>
        <v>Crawford</v>
      </c>
      <c r="I306" s="7">
        <f ca="1">DATEDIF(E306, TODAY(), "Y")</f>
        <v>9</v>
      </c>
      <c r="J306" s="23">
        <f ca="1">IF(I306&gt;5, F306*5%, 0)</f>
        <v>0.45</v>
      </c>
      <c r="K306" s="22">
        <f ca="1">J306+F306</f>
        <v>9.4499999999999993</v>
      </c>
      <c r="L306" s="8" t="str">
        <f>VLOOKUP(D306,Summary!$A$2:$B$11,2,FALSE)</f>
        <v>SUP</v>
      </c>
      <c r="M306" s="23">
        <f t="shared" si="4"/>
        <v>22.90338983050847</v>
      </c>
      <c r="N306" s="7" t="str">
        <f>IF(AND(OR(D306="Information Technology", D306="Sales"), F306&gt;M306), "YES", "NO")</f>
        <v>NO</v>
      </c>
    </row>
    <row r="307" spans="1:14" x14ac:dyDescent="0.25">
      <c r="A307" s="7">
        <v>3477</v>
      </c>
      <c r="B307" s="7" t="s">
        <v>548</v>
      </c>
      <c r="C307" s="7">
        <v>1259840972</v>
      </c>
      <c r="D307" s="7" t="s">
        <v>884</v>
      </c>
      <c r="E307" s="8">
        <v>42481</v>
      </c>
      <c r="F307" s="23">
        <v>36</v>
      </c>
      <c r="G307" t="str">
        <f>LEFT(B307, SEARCH(" ", B307) - 1)</f>
        <v>Elsie</v>
      </c>
      <c r="H307" t="str">
        <f>RIGHT(B307, LEN(B307) - SEARCH(" ", B307))</f>
        <v>Henry</v>
      </c>
      <c r="I307" s="7">
        <f ca="1">DATEDIF(E307, TODAY(), "Y")</f>
        <v>9</v>
      </c>
      <c r="J307" s="23">
        <f ca="1">IF(I307&gt;5, F307*5%, 0)</f>
        <v>1.8</v>
      </c>
      <c r="K307" s="22">
        <f ca="1">J307+F307</f>
        <v>37.799999999999997</v>
      </c>
      <c r="L307" s="8" t="str">
        <f>VLOOKUP(D307,Summary!$A$2:$B$11,2,FALSE)</f>
        <v>SUP</v>
      </c>
      <c r="M307" s="23">
        <f t="shared" si="4"/>
        <v>22.90338983050847</v>
      </c>
      <c r="N307" s="7" t="str">
        <f>IF(AND(OR(D307="Information Technology", D307="Sales"), F307&gt;M307), "YES", "NO")</f>
        <v>NO</v>
      </c>
    </row>
    <row r="308" spans="1:14" x14ac:dyDescent="0.25">
      <c r="A308" s="7">
        <v>3478</v>
      </c>
      <c r="B308" s="7" t="s">
        <v>549</v>
      </c>
      <c r="C308" s="7">
        <v>1650042484</v>
      </c>
      <c r="D308" s="7" t="s">
        <v>884</v>
      </c>
      <c r="E308" s="8">
        <v>42501</v>
      </c>
      <c r="F308" s="23">
        <v>19</v>
      </c>
      <c r="G308" t="str">
        <f>LEFT(B308, SEARCH(" ", B308) - 1)</f>
        <v>Imogen</v>
      </c>
      <c r="H308" t="str">
        <f>RIGHT(B308, LEN(B308) - SEARCH(" ", B308))</f>
        <v>Boyd</v>
      </c>
      <c r="I308" s="7">
        <f ca="1">DATEDIF(E308, TODAY(), "Y")</f>
        <v>9</v>
      </c>
      <c r="J308" s="23">
        <f ca="1">IF(I308&gt;5, F308*5%, 0)</f>
        <v>0.95000000000000007</v>
      </c>
      <c r="K308" s="22">
        <f ca="1">J308+F308</f>
        <v>19.95</v>
      </c>
      <c r="L308" s="8" t="str">
        <f>VLOOKUP(D308,Summary!$A$2:$B$11,2,FALSE)</f>
        <v>SUP</v>
      </c>
      <c r="M308" s="23">
        <f t="shared" si="4"/>
        <v>22.90338983050847</v>
      </c>
      <c r="N308" s="7" t="str">
        <f>IF(AND(OR(D308="Information Technology", D308="Sales"), F308&gt;M308), "YES", "NO")</f>
        <v>NO</v>
      </c>
    </row>
    <row r="309" spans="1:14" x14ac:dyDescent="0.25">
      <c r="A309" s="7">
        <v>3479</v>
      </c>
      <c r="B309" s="7" t="s">
        <v>550</v>
      </c>
      <c r="C309" s="7">
        <v>1562231705</v>
      </c>
      <c r="D309" s="7" t="s">
        <v>884</v>
      </c>
      <c r="E309" s="8">
        <v>42448</v>
      </c>
      <c r="F309" s="23">
        <v>28</v>
      </c>
      <c r="G309" t="str">
        <f>LEFT(B309, SEARCH(" ", B309) - 1)</f>
        <v>Layla</v>
      </c>
      <c r="H309" t="str">
        <f>RIGHT(B309, LEN(B309) - SEARCH(" ", B309))</f>
        <v>Mason</v>
      </c>
      <c r="I309" s="7">
        <f ca="1">DATEDIF(E309, TODAY(), "Y")</f>
        <v>9</v>
      </c>
      <c r="J309" s="23">
        <f ca="1">IF(I309&gt;5, F309*5%, 0)</f>
        <v>1.4000000000000001</v>
      </c>
      <c r="K309" s="22">
        <f ca="1">J309+F309</f>
        <v>29.4</v>
      </c>
      <c r="L309" s="8" t="str">
        <f>VLOOKUP(D309,Summary!$A$2:$B$11,2,FALSE)</f>
        <v>SUP</v>
      </c>
      <c r="M309" s="23">
        <f t="shared" si="4"/>
        <v>22.90338983050847</v>
      </c>
      <c r="N309" s="7" t="str">
        <f>IF(AND(OR(D309="Information Technology", D309="Sales"), F309&gt;M309), "YES", "NO")</f>
        <v>NO</v>
      </c>
    </row>
    <row r="310" spans="1:14" x14ac:dyDescent="0.25">
      <c r="A310" s="7">
        <v>3480</v>
      </c>
      <c r="B310" s="7" t="s">
        <v>551</v>
      </c>
      <c r="C310" s="7">
        <v>1519465626</v>
      </c>
      <c r="D310" s="7" t="s">
        <v>884</v>
      </c>
      <c r="E310" s="8">
        <v>42453</v>
      </c>
      <c r="F310" s="23">
        <v>30.6</v>
      </c>
      <c r="G310" t="str">
        <f>LEFT(B310, SEARCH(" ", B310) - 1)</f>
        <v>Rosie</v>
      </c>
      <c r="H310" t="str">
        <f>RIGHT(B310, LEN(B310) - SEARCH(" ", B310))</f>
        <v>Morales</v>
      </c>
      <c r="I310" s="7">
        <f ca="1">DATEDIF(E310, TODAY(), "Y")</f>
        <v>9</v>
      </c>
      <c r="J310" s="23">
        <f ca="1">IF(I310&gt;5, F310*5%, 0)</f>
        <v>1.5300000000000002</v>
      </c>
      <c r="K310" s="22">
        <f ca="1">J310+F310</f>
        <v>32.130000000000003</v>
      </c>
      <c r="L310" s="8" t="str">
        <f>VLOOKUP(D310,Summary!$A$2:$B$11,2,FALSE)</f>
        <v>SUP</v>
      </c>
      <c r="M310" s="23">
        <f t="shared" si="4"/>
        <v>22.90338983050847</v>
      </c>
      <c r="N310" s="7" t="str">
        <f>IF(AND(OR(D310="Information Technology", D310="Sales"), F310&gt;M310), "YES", "NO")</f>
        <v>NO</v>
      </c>
    </row>
    <row r="311" spans="1:14" x14ac:dyDescent="0.25">
      <c r="A311" s="7">
        <v>3481</v>
      </c>
      <c r="B311" s="7" t="s">
        <v>552</v>
      </c>
      <c r="C311" s="7">
        <v>1845987305</v>
      </c>
      <c r="D311" s="7" t="s">
        <v>884</v>
      </c>
      <c r="E311" s="8">
        <v>42483</v>
      </c>
      <c r="F311" s="23">
        <v>30</v>
      </c>
      <c r="G311" t="str">
        <f>LEFT(B311, SEARCH(" ", B311) - 1)</f>
        <v>Maya</v>
      </c>
      <c r="H311" t="str">
        <f>RIGHT(B311, LEN(B311) - SEARCH(" ", B311))</f>
        <v>Kennedy</v>
      </c>
      <c r="I311" s="7">
        <f ca="1">DATEDIF(E311, TODAY(), "Y")</f>
        <v>9</v>
      </c>
      <c r="J311" s="23">
        <f ca="1">IF(I311&gt;5, F311*5%, 0)</f>
        <v>1.5</v>
      </c>
      <c r="K311" s="22">
        <f ca="1">J311+F311</f>
        <v>31.5</v>
      </c>
      <c r="L311" s="8" t="str">
        <f>VLOOKUP(D311,Summary!$A$2:$B$11,2,FALSE)</f>
        <v>SUP</v>
      </c>
      <c r="M311" s="23">
        <f t="shared" si="4"/>
        <v>22.90338983050847</v>
      </c>
      <c r="N311" s="7" t="str">
        <f>IF(AND(OR(D311="Information Technology", D311="Sales"), F311&gt;M311), "YES", "NO")</f>
        <v>NO</v>
      </c>
    </row>
    <row r="312" spans="1:14" x14ac:dyDescent="0.25">
      <c r="A312" s="7">
        <v>3482</v>
      </c>
      <c r="B312" s="7" t="s">
        <v>553</v>
      </c>
      <c r="C312" s="7">
        <v>1415120955</v>
      </c>
      <c r="D312" s="7" t="s">
        <v>884</v>
      </c>
      <c r="E312" s="8">
        <v>42514</v>
      </c>
      <c r="F312" s="23">
        <v>37.5</v>
      </c>
      <c r="G312" t="str">
        <f>LEFT(B312, SEARCH(" ", B312) - 1)</f>
        <v>Esme</v>
      </c>
      <c r="H312" t="str">
        <f>RIGHT(B312, LEN(B312) - SEARCH(" ", B312))</f>
        <v>Warren</v>
      </c>
      <c r="I312" s="7">
        <f ca="1">DATEDIF(E312, TODAY(), "Y")</f>
        <v>9</v>
      </c>
      <c r="J312" s="23">
        <f ca="1">IF(I312&gt;5, F312*5%, 0)</f>
        <v>1.875</v>
      </c>
      <c r="K312" s="22">
        <f ca="1">J312+F312</f>
        <v>39.375</v>
      </c>
      <c r="L312" s="8" t="str">
        <f>VLOOKUP(D312,Summary!$A$2:$B$11,2,FALSE)</f>
        <v>SUP</v>
      </c>
      <c r="M312" s="23">
        <f t="shared" si="4"/>
        <v>22.90338983050847</v>
      </c>
      <c r="N312" s="7" t="str">
        <f>IF(AND(OR(D312="Information Technology", D312="Sales"), F312&gt;M312), "YES", "NO")</f>
        <v>NO</v>
      </c>
    </row>
    <row r="313" spans="1:14" x14ac:dyDescent="0.25">
      <c r="A313" s="7">
        <v>3507</v>
      </c>
      <c r="B313" s="7" t="s">
        <v>578</v>
      </c>
      <c r="C313" s="7">
        <v>1589713211</v>
      </c>
      <c r="D313" s="7" t="s">
        <v>884</v>
      </c>
      <c r="E313" s="8">
        <v>42542</v>
      </c>
      <c r="F313" s="23">
        <v>15</v>
      </c>
      <c r="G313" t="str">
        <f>LEFT(B313, SEARCH(" ", B313) - 1)</f>
        <v>Ivy</v>
      </c>
      <c r="H313" t="str">
        <f>RIGHT(B313, LEN(B313) - SEARCH(" ", B313))</f>
        <v>Burns</v>
      </c>
      <c r="I313" s="7">
        <f ca="1">DATEDIF(E313, TODAY(), "Y")</f>
        <v>9</v>
      </c>
      <c r="J313" s="23">
        <f ca="1">IF(I313&gt;5, F313*5%, 0)</f>
        <v>0.75</v>
      </c>
      <c r="K313" s="22">
        <f ca="1">J313+F313</f>
        <v>15.75</v>
      </c>
      <c r="L313" s="8" t="str">
        <f>VLOOKUP(D313,Summary!$A$2:$B$11,2,FALSE)</f>
        <v>SUP</v>
      </c>
      <c r="M313" s="23">
        <f t="shared" si="4"/>
        <v>22.90338983050847</v>
      </c>
      <c r="N313" s="7" t="str">
        <f>IF(AND(OR(D313="Information Technology", D313="Sales"), F313&gt;M313), "YES", "NO")</f>
        <v>NO</v>
      </c>
    </row>
    <row r="314" spans="1:14" x14ac:dyDescent="0.25">
      <c r="A314" s="7">
        <v>3550</v>
      </c>
      <c r="B314" s="7" t="s">
        <v>619</v>
      </c>
      <c r="C314" s="7">
        <v>2166380048</v>
      </c>
      <c r="D314" s="7" t="s">
        <v>884</v>
      </c>
      <c r="E314" s="8">
        <v>42572</v>
      </c>
      <c r="F314" s="23">
        <v>18</v>
      </c>
      <c r="G314" t="str">
        <f>LEFT(B314, SEARCH(" ", B314) - 1)</f>
        <v>Beak</v>
      </c>
      <c r="H314" t="str">
        <f>RIGHT(B314, LEN(B314) - SEARCH(" ", B314))</f>
        <v>Kimberly</v>
      </c>
      <c r="I314" s="7">
        <f ca="1">DATEDIF(E314, TODAY(), "Y")</f>
        <v>9</v>
      </c>
      <c r="J314" s="23">
        <f ca="1">IF(I314&gt;5, F314*5%, 0)</f>
        <v>0.9</v>
      </c>
      <c r="K314" s="22">
        <f ca="1">J314+F314</f>
        <v>18.899999999999999</v>
      </c>
      <c r="L314" s="8" t="str">
        <f>VLOOKUP(D314,Summary!$A$2:$B$11,2,FALSE)</f>
        <v>SUP</v>
      </c>
      <c r="M314" s="23">
        <f t="shared" si="4"/>
        <v>22.90338983050847</v>
      </c>
      <c r="N314" s="7" t="str">
        <f>IF(AND(OR(D314="Information Technology", D314="Sales"), F314&gt;M314), "YES", "NO")</f>
        <v>NO</v>
      </c>
    </row>
    <row r="315" spans="1:14" x14ac:dyDescent="0.25">
      <c r="A315" s="7">
        <v>3710</v>
      </c>
      <c r="B315" s="7" t="s">
        <v>769</v>
      </c>
      <c r="C315" s="7">
        <v>681743994</v>
      </c>
      <c r="D315" s="7" t="s">
        <v>884</v>
      </c>
      <c r="E315" s="8">
        <v>42501</v>
      </c>
      <c r="F315" s="23">
        <v>3</v>
      </c>
      <c r="G315" t="str">
        <f>LEFT(B315, SEARCH(" ", B315) - 1)</f>
        <v>Manchester</v>
      </c>
      <c r="H315" t="str">
        <f>RIGHT(B315, LEN(B315) - SEARCH(" ", B315))</f>
        <v>Robyn</v>
      </c>
      <c r="I315" s="7">
        <f ca="1">DATEDIF(E315, TODAY(), "Y")</f>
        <v>9</v>
      </c>
      <c r="J315" s="23">
        <f ca="1">IF(I315&gt;5, F315*5%, 0)</f>
        <v>0.15000000000000002</v>
      </c>
      <c r="K315" s="22">
        <f ca="1">J315+F315</f>
        <v>3.15</v>
      </c>
      <c r="L315" s="8" t="str">
        <f>VLOOKUP(D315,Summary!$A$2:$B$11,2,FALSE)</f>
        <v>SUP</v>
      </c>
      <c r="M315" s="23">
        <f t="shared" si="4"/>
        <v>22.90338983050847</v>
      </c>
      <c r="N315" s="7" t="str">
        <f>IF(AND(OR(D315="Information Technology", D315="Sales"), F315&gt;M315), "YES", "NO")</f>
        <v>NO</v>
      </c>
    </row>
    <row r="316" spans="1:14" x14ac:dyDescent="0.25">
      <c r="A316" s="7">
        <v>3779</v>
      </c>
      <c r="B316" s="7" t="s">
        <v>832</v>
      </c>
      <c r="C316" s="7">
        <v>681614059</v>
      </c>
      <c r="D316" s="7" t="s">
        <v>884</v>
      </c>
      <c r="E316" s="8">
        <v>42555</v>
      </c>
      <c r="F316" s="23">
        <v>14</v>
      </c>
      <c r="G316" t="str">
        <f>LEFT(B316, SEARCH(" ", B316) - 1)</f>
        <v>SaarBeckles,</v>
      </c>
      <c r="H316" t="str">
        <f>RIGHT(B316, LEN(B316) - SEARCH(" ", B316))</f>
        <v>Melinda</v>
      </c>
      <c r="I316" s="7">
        <f ca="1">DATEDIF(E316, TODAY(), "Y")</f>
        <v>9</v>
      </c>
      <c r="J316" s="23">
        <f ca="1">IF(I316&gt;5, F316*5%, 0)</f>
        <v>0.70000000000000007</v>
      </c>
      <c r="K316" s="22">
        <f ca="1">J316+F316</f>
        <v>14.7</v>
      </c>
      <c r="L316" s="8" t="str">
        <f>VLOOKUP(D316,Summary!$A$2:$B$11,2,FALSE)</f>
        <v>SUP</v>
      </c>
      <c r="M316" s="23">
        <f t="shared" si="4"/>
        <v>22.90338983050847</v>
      </c>
      <c r="N316" s="7" t="str">
        <f>IF(AND(OR(D316="Information Technology", D316="Sales"), F316&gt;M316), "YES", "NO")</f>
        <v>NO</v>
      </c>
    </row>
    <row r="317" spans="1:14" x14ac:dyDescent="0.25">
      <c r="A317" s="7">
        <v>3483</v>
      </c>
      <c r="B317" s="7" t="s">
        <v>554</v>
      </c>
      <c r="C317" s="7">
        <v>9874563653</v>
      </c>
      <c r="D317" s="7" t="s">
        <v>884</v>
      </c>
      <c r="E317" s="8">
        <v>42713</v>
      </c>
      <c r="F317" s="23">
        <v>19</v>
      </c>
      <c r="G317" t="str">
        <f>LEFT(B317, SEARCH(" ", B317) - 1)</f>
        <v>Grace</v>
      </c>
      <c r="H317" t="str">
        <f>RIGHT(B317, LEN(B317) - SEARCH(" ", B317))</f>
        <v>Ellis</v>
      </c>
      <c r="I317" s="7">
        <f ca="1">DATEDIF(E317, TODAY(), "Y")</f>
        <v>8</v>
      </c>
      <c r="J317" s="23">
        <f ca="1">IF(I317&gt;5, F317*5%, 0)</f>
        <v>0.95000000000000007</v>
      </c>
      <c r="K317" s="22">
        <f ca="1">J317+F317</f>
        <v>19.95</v>
      </c>
      <c r="L317" s="8" t="str">
        <f>VLOOKUP(D317,Summary!$A$2:$B$11,2,FALSE)</f>
        <v>SUP</v>
      </c>
      <c r="M317" s="23">
        <f t="shared" si="4"/>
        <v>22.90338983050847</v>
      </c>
      <c r="N317" s="7" t="str">
        <f>IF(AND(OR(D317="Information Technology", D317="Sales"), F317&gt;M317), "YES", "NO")</f>
        <v>NO</v>
      </c>
    </row>
    <row r="318" spans="1:14" x14ac:dyDescent="0.25">
      <c r="A318" s="7">
        <v>3813</v>
      </c>
      <c r="B318" s="7" t="s">
        <v>858</v>
      </c>
      <c r="C318" s="7">
        <v>8652136543</v>
      </c>
      <c r="D318" s="7" t="s">
        <v>883</v>
      </c>
      <c r="E318" s="8">
        <v>39258</v>
      </c>
      <c r="F318" s="23">
        <v>32</v>
      </c>
      <c r="G318" t="str">
        <f>LEFT(B318, SEARCH(" ", B318) - 1)</f>
        <v>Thibaud</v>
      </c>
      <c r="H318" t="str">
        <f>RIGHT(B318, LEN(B318) - SEARCH(" ", B318))</f>
        <v>Kenneth</v>
      </c>
      <c r="I318" s="7">
        <f ca="1">DATEDIF(E318, TODAY(), "Y")</f>
        <v>18</v>
      </c>
      <c r="J318" s="23">
        <f ca="1">IF(I318&gt;5, F318*5%, 0)</f>
        <v>1.6</v>
      </c>
      <c r="K318" s="22">
        <f ca="1">J318+F318</f>
        <v>33.6</v>
      </c>
      <c r="L318" s="8" t="str">
        <f>VLOOKUP(D318,Summary!$A$2:$B$11,2,FALSE)</f>
        <v>TECH</v>
      </c>
      <c r="M318" s="23">
        <f t="shared" si="4"/>
        <v>26.253424657534236</v>
      </c>
      <c r="N318" s="7" t="str">
        <f>IF(AND(OR(D318="Information Technology", D318="Sales"), F318&gt;M318), "YES", "NO")</f>
        <v>NO</v>
      </c>
    </row>
    <row r="319" spans="1:14" x14ac:dyDescent="0.25">
      <c r="A319" s="7">
        <v>3542</v>
      </c>
      <c r="B319" s="7" t="s">
        <v>611</v>
      </c>
      <c r="C319" s="7">
        <v>9854236153</v>
      </c>
      <c r="D319" s="7" t="s">
        <v>883</v>
      </c>
      <c r="E319" s="8">
        <v>40000</v>
      </c>
      <c r="F319" s="23">
        <v>26</v>
      </c>
      <c r="G319" t="str">
        <f>LEFT(B319, SEARCH(" ", B319) - 1)</f>
        <v>Bachiochi</v>
      </c>
      <c r="H319" t="str">
        <f>RIGHT(B319, LEN(B319) - SEARCH(" ", B319))</f>
        <v>Linda</v>
      </c>
      <c r="I319" s="7">
        <f ca="1">DATEDIF(E319, TODAY(), "Y")</f>
        <v>16</v>
      </c>
      <c r="J319" s="23">
        <f ca="1">IF(I319&gt;5, F319*5%, 0)</f>
        <v>1.3</v>
      </c>
      <c r="K319" s="22">
        <f ca="1">J319+F319</f>
        <v>27.3</v>
      </c>
      <c r="L319" s="8" t="str">
        <f>VLOOKUP(D319,Summary!$A$2:$B$11,2,FALSE)</f>
        <v>TECH</v>
      </c>
      <c r="M319" s="23">
        <f t="shared" si="4"/>
        <v>26.253424657534236</v>
      </c>
      <c r="N319" s="7" t="str">
        <f>IF(AND(OR(D319="Information Technology", D319="Sales"), F319&gt;M319), "YES", "NO")</f>
        <v>NO</v>
      </c>
    </row>
    <row r="320" spans="1:14" x14ac:dyDescent="0.25">
      <c r="A320" s="7">
        <v>3563</v>
      </c>
      <c r="B320" s="7" t="s">
        <v>632</v>
      </c>
      <c r="C320" s="7">
        <v>987456321</v>
      </c>
      <c r="D320" s="7" t="s">
        <v>883</v>
      </c>
      <c r="E320" s="8">
        <v>39748</v>
      </c>
      <c r="F320" s="23">
        <v>25.8</v>
      </c>
      <c r="G320" t="str">
        <f>LEFT(B320, SEARCH(" ", B320) - 1)</f>
        <v>Brown</v>
      </c>
      <c r="H320" t="str">
        <f>RIGHT(B320, LEN(B320) - SEARCH(" ", B320))</f>
        <v>Mia</v>
      </c>
      <c r="I320" s="7">
        <f ca="1">DATEDIF(E320, TODAY(), "Y")</f>
        <v>16</v>
      </c>
      <c r="J320" s="23">
        <f ca="1">IF(I320&gt;5, F320*5%, 0)</f>
        <v>1.29</v>
      </c>
      <c r="K320" s="22">
        <f ca="1">J320+F320</f>
        <v>27.09</v>
      </c>
      <c r="L320" s="8" t="str">
        <f>VLOOKUP(D320,Summary!$A$2:$B$11,2,FALSE)</f>
        <v>TECH</v>
      </c>
      <c r="M320" s="23">
        <f t="shared" si="4"/>
        <v>26.253424657534236</v>
      </c>
      <c r="N320" s="7" t="str">
        <f>IF(AND(OR(D320="Information Technology", D320="Sales"), F320&gt;M320), "YES", "NO")</f>
        <v>NO</v>
      </c>
    </row>
    <row r="321" spans="1:14" x14ac:dyDescent="0.25">
      <c r="A321" s="7">
        <v>3584</v>
      </c>
      <c r="B321" s="7" t="s">
        <v>652</v>
      </c>
      <c r="C321" s="7">
        <v>8563214785</v>
      </c>
      <c r="D321" s="7" t="s">
        <v>883</v>
      </c>
      <c r="E321" s="8">
        <v>40420</v>
      </c>
      <c r="F321" s="23">
        <v>45.3</v>
      </c>
      <c r="G321" t="str">
        <f>LEFT(B321, SEARCH(" ", B321) - 1)</f>
        <v>Close</v>
      </c>
      <c r="H321" t="str">
        <f>RIGHT(B321, LEN(B321) - SEARCH(" ", B321))</f>
        <v>Phil</v>
      </c>
      <c r="I321" s="7">
        <f ca="1">DATEDIF(E321, TODAY(), "Y")</f>
        <v>15</v>
      </c>
      <c r="J321" s="23">
        <f ca="1">IF(I321&gt;5, F321*5%, 0)</f>
        <v>2.2650000000000001</v>
      </c>
      <c r="K321" s="22">
        <f ca="1">J321+F321</f>
        <v>47.564999999999998</v>
      </c>
      <c r="L321" s="8" t="str">
        <f>VLOOKUP(D321,Summary!$A$2:$B$11,2,FALSE)</f>
        <v>TECH</v>
      </c>
      <c r="M321" s="23">
        <f t="shared" si="4"/>
        <v>26.253424657534236</v>
      </c>
      <c r="N321" s="7" t="str">
        <f>IF(AND(OR(D321="Information Technology", D321="Sales"), F321&gt;M321), "YES", "NO")</f>
        <v>NO</v>
      </c>
    </row>
    <row r="322" spans="1:14" x14ac:dyDescent="0.25">
      <c r="A322" s="7">
        <v>3544</v>
      </c>
      <c r="B322" s="7" t="s">
        <v>613</v>
      </c>
      <c r="C322" s="7">
        <v>9635821478</v>
      </c>
      <c r="D322" s="7" t="s">
        <v>883</v>
      </c>
      <c r="E322" s="8">
        <v>40553</v>
      </c>
      <c r="F322" s="23">
        <v>41</v>
      </c>
      <c r="G322" t="str">
        <f>LEFT(B322, SEARCH(" ", B322) - 1)</f>
        <v>Baczenski</v>
      </c>
      <c r="H322" t="str">
        <f>RIGHT(B322, LEN(B322) - SEARCH(" ", B322))</f>
        <v>Rachael</v>
      </c>
      <c r="I322" s="7">
        <f ca="1">DATEDIF(E322, TODAY(), "Y")</f>
        <v>14</v>
      </c>
      <c r="J322" s="23">
        <f ca="1">IF(I322&gt;5, F322*5%, 0)</f>
        <v>2.0500000000000003</v>
      </c>
      <c r="K322" s="22">
        <f ca="1">J322+F322</f>
        <v>43.05</v>
      </c>
      <c r="L322" s="8" t="str">
        <f>VLOOKUP(D322,Summary!$A$2:$B$11,2,FALSE)</f>
        <v>TECH</v>
      </c>
      <c r="M322" s="23">
        <f t="shared" si="4"/>
        <v>26.253424657534236</v>
      </c>
      <c r="N322" s="7" t="str">
        <f>IF(AND(OR(D322="Information Technology", D322="Sales"), F322&gt;M322), "YES", "NO")</f>
        <v>NO</v>
      </c>
    </row>
    <row r="323" spans="1:14" x14ac:dyDescent="0.25">
      <c r="A323" s="7">
        <v>3549</v>
      </c>
      <c r="B323" s="7" t="s">
        <v>618</v>
      </c>
      <c r="C323" s="7">
        <v>987412365</v>
      </c>
      <c r="D323" s="7" t="s">
        <v>883</v>
      </c>
      <c r="E323" s="8">
        <v>40595</v>
      </c>
      <c r="F323" s="23">
        <v>7.6</v>
      </c>
      <c r="G323" t="str">
        <f>LEFT(B323, SEARCH(" ", B323) - 1)</f>
        <v>Bates</v>
      </c>
      <c r="H323" t="str">
        <f>RIGHT(B323, LEN(B323) - SEARCH(" ", B323))</f>
        <v>Norman</v>
      </c>
      <c r="I323" s="7">
        <f ca="1">DATEDIF(E323, TODAY(), "Y")</f>
        <v>14</v>
      </c>
      <c r="J323" s="23">
        <f ca="1">IF(I323&gt;5, F323*5%, 0)</f>
        <v>0.38</v>
      </c>
      <c r="K323" s="22">
        <f ca="1">J323+F323</f>
        <v>7.9799999999999995</v>
      </c>
      <c r="L323" s="8" t="str">
        <f>VLOOKUP(D323,Summary!$A$2:$B$11,2,FALSE)</f>
        <v>TECH</v>
      </c>
      <c r="M323" s="23">
        <f t="shared" ref="M323:M386" si="5">AVERAGEIF($D:$D, D323, $F:$F)</f>
        <v>26.253424657534236</v>
      </c>
      <c r="N323" s="7" t="str">
        <f>IF(AND(OR(D323="Information Technology", D323="Sales"), F323&gt;M323), "YES", "NO")</f>
        <v>NO</v>
      </c>
    </row>
    <row r="324" spans="1:14" x14ac:dyDescent="0.25">
      <c r="A324" s="7">
        <v>3619</v>
      </c>
      <c r="B324" s="7" t="s">
        <v>684</v>
      </c>
      <c r="C324" s="7">
        <v>845723651</v>
      </c>
      <c r="D324" s="7" t="s">
        <v>883</v>
      </c>
      <c r="E324" s="8">
        <v>40665</v>
      </c>
      <c r="F324" s="23">
        <v>8</v>
      </c>
      <c r="G324" t="str">
        <f>LEFT(B324, SEARCH(" ", B324) - 1)</f>
        <v>Exantus</v>
      </c>
      <c r="H324" t="str">
        <f>RIGHT(B324, LEN(B324) - SEARCH(" ", B324))</f>
        <v>Susan</v>
      </c>
      <c r="I324" s="7">
        <f ca="1">DATEDIF(E324, TODAY(), "Y")</f>
        <v>14</v>
      </c>
      <c r="J324" s="23">
        <f ca="1">IF(I324&gt;5, F324*5%, 0)</f>
        <v>0.4</v>
      </c>
      <c r="K324" s="22">
        <f ca="1">J324+F324</f>
        <v>8.4</v>
      </c>
      <c r="L324" s="8" t="str">
        <f>VLOOKUP(D324,Summary!$A$2:$B$11,2,FALSE)</f>
        <v>TECH</v>
      </c>
      <c r="M324" s="23">
        <f t="shared" si="5"/>
        <v>26.253424657534236</v>
      </c>
      <c r="N324" s="7" t="str">
        <f>IF(AND(OR(D324="Information Technology", D324="Sales"), F324&gt;M324), "YES", "NO")</f>
        <v>NO</v>
      </c>
    </row>
    <row r="325" spans="1:14" x14ac:dyDescent="0.25">
      <c r="A325" s="7">
        <v>3701</v>
      </c>
      <c r="B325" s="7" t="s">
        <v>760</v>
      </c>
      <c r="C325" s="7">
        <v>1158965742</v>
      </c>
      <c r="D325" s="7" t="s">
        <v>883</v>
      </c>
      <c r="E325" s="8">
        <v>40729</v>
      </c>
      <c r="F325" s="23">
        <v>12.3</v>
      </c>
      <c r="G325" t="str">
        <f>LEFT(B325, SEARCH(" ", B325) - 1)</f>
        <v>Linares</v>
      </c>
      <c r="H325" t="str">
        <f>RIGHT(B325, LEN(B325) - SEARCH(" ", B325))</f>
        <v>Marilyn</v>
      </c>
      <c r="I325" s="7">
        <f ca="1">DATEDIF(E325, TODAY(), "Y")</f>
        <v>14</v>
      </c>
      <c r="J325" s="23">
        <f ca="1">IF(I325&gt;5, F325*5%, 0)</f>
        <v>0.6150000000000001</v>
      </c>
      <c r="K325" s="22">
        <f ca="1">J325+F325</f>
        <v>12.915000000000001</v>
      </c>
      <c r="L325" s="8" t="str">
        <f>VLOOKUP(D325,Summary!$A$2:$B$11,2,FALSE)</f>
        <v>TECH</v>
      </c>
      <c r="M325" s="23">
        <f t="shared" si="5"/>
        <v>26.253424657534236</v>
      </c>
      <c r="N325" s="7" t="str">
        <f>IF(AND(OR(D325="Information Technology", D325="Sales"), F325&gt;M325), "YES", "NO")</f>
        <v>NO</v>
      </c>
    </row>
    <row r="326" spans="1:14" x14ac:dyDescent="0.25">
      <c r="A326" s="7">
        <v>3714</v>
      </c>
      <c r="B326" s="7" t="s">
        <v>773</v>
      </c>
      <c r="C326" s="7">
        <v>9874586325</v>
      </c>
      <c r="D326" s="7" t="s">
        <v>883</v>
      </c>
      <c r="E326" s="8">
        <v>40694</v>
      </c>
      <c r="F326" s="23">
        <v>45.1</v>
      </c>
      <c r="G326" t="str">
        <f>LEFT(B326, SEARCH(" ", B326) - 1)</f>
        <v>Maurice</v>
      </c>
      <c r="H326" t="str">
        <f>RIGHT(B326, LEN(B326) - SEARCH(" ", B326))</f>
        <v>Shana</v>
      </c>
      <c r="I326" s="7">
        <f ca="1">DATEDIF(E326, TODAY(), "Y")</f>
        <v>14</v>
      </c>
      <c r="J326" s="23">
        <f ca="1">IF(I326&gt;5, F326*5%, 0)</f>
        <v>2.2550000000000003</v>
      </c>
      <c r="K326" s="22">
        <f ca="1">J326+F326</f>
        <v>47.355000000000004</v>
      </c>
      <c r="L326" s="8" t="str">
        <f>VLOOKUP(D326,Summary!$A$2:$B$11,2,FALSE)</f>
        <v>TECH</v>
      </c>
      <c r="M326" s="23">
        <f t="shared" si="5"/>
        <v>26.253424657534236</v>
      </c>
      <c r="N326" s="7" t="str">
        <f>IF(AND(OR(D326="Information Technology", D326="Sales"), F326&gt;M326), "YES", "NO")</f>
        <v>NO</v>
      </c>
    </row>
    <row r="327" spans="1:14" x14ac:dyDescent="0.25">
      <c r="A327" s="7">
        <v>3768</v>
      </c>
      <c r="B327" s="7" t="s">
        <v>823</v>
      </c>
      <c r="C327" s="7">
        <v>8745213698</v>
      </c>
      <c r="D327" s="7" t="s">
        <v>883</v>
      </c>
      <c r="E327" s="8">
        <v>40553</v>
      </c>
      <c r="F327" s="23">
        <v>17.899999999999999</v>
      </c>
      <c r="G327" t="str">
        <f>LEFT(B327, SEARCH(" ", B327) - 1)</f>
        <v>Robinson</v>
      </c>
      <c r="H327" t="str">
        <f>RIGHT(B327, LEN(B327) - SEARCH(" ", B327))</f>
        <v>Alain</v>
      </c>
      <c r="I327" s="7">
        <f ca="1">DATEDIF(E327, TODAY(), "Y")</f>
        <v>14</v>
      </c>
      <c r="J327" s="23">
        <f ca="1">IF(I327&gt;5, F327*5%, 0)</f>
        <v>0.89500000000000002</v>
      </c>
      <c r="K327" s="22">
        <f ca="1">J327+F327</f>
        <v>18.794999999999998</v>
      </c>
      <c r="L327" s="8" t="str">
        <f>VLOOKUP(D327,Summary!$A$2:$B$11,2,FALSE)</f>
        <v>TECH</v>
      </c>
      <c r="M327" s="23">
        <f t="shared" si="5"/>
        <v>26.253424657534236</v>
      </c>
      <c r="N327" s="7" t="str">
        <f>IF(AND(OR(D327="Information Technology", D327="Sales"), F327&gt;M327), "YES", "NO")</f>
        <v>NO</v>
      </c>
    </row>
    <row r="328" spans="1:14" x14ac:dyDescent="0.25">
      <c r="A328" s="7">
        <v>3769</v>
      </c>
      <c r="B328" s="7" t="s">
        <v>824</v>
      </c>
      <c r="C328" s="7">
        <v>7896541236</v>
      </c>
      <c r="D328" s="7" t="s">
        <v>883</v>
      </c>
      <c r="E328" s="8">
        <v>40553</v>
      </c>
      <c r="F328" s="23">
        <v>13.5</v>
      </c>
      <c r="G328" t="str">
        <f>LEFT(B328, SEARCH(" ", B328) - 1)</f>
        <v>Robinson</v>
      </c>
      <c r="H328" t="str">
        <f>RIGHT(B328, LEN(B328) - SEARCH(" ", B328))</f>
        <v>Cherly</v>
      </c>
      <c r="I328" s="7">
        <f ca="1">DATEDIF(E328, TODAY(), "Y")</f>
        <v>14</v>
      </c>
      <c r="J328" s="23">
        <f ca="1">IF(I328&gt;5, F328*5%, 0)</f>
        <v>0.67500000000000004</v>
      </c>
      <c r="K328" s="22">
        <f ca="1">J328+F328</f>
        <v>14.175000000000001</v>
      </c>
      <c r="L328" s="8" t="str">
        <f>VLOOKUP(D328,Summary!$A$2:$B$11,2,FALSE)</f>
        <v>TECH</v>
      </c>
      <c r="M328" s="23">
        <f t="shared" si="5"/>
        <v>26.253424657534236</v>
      </c>
      <c r="N328" s="7" t="str">
        <f>IF(AND(OR(D328="Information Technology", D328="Sales"), F328&gt;M328), "YES", "NO")</f>
        <v>NO</v>
      </c>
    </row>
    <row r="329" spans="1:14" x14ac:dyDescent="0.25">
      <c r="A329" s="7">
        <v>3775</v>
      </c>
      <c r="B329" s="7" t="s">
        <v>829</v>
      </c>
      <c r="C329" s="7">
        <v>7548963214</v>
      </c>
      <c r="D329" s="7" t="s">
        <v>883</v>
      </c>
      <c r="E329" s="8">
        <v>40637</v>
      </c>
      <c r="F329" s="23">
        <v>12.8</v>
      </c>
      <c r="G329" t="str">
        <f>LEFT(B329, SEARCH(" ", B329) - 1)</f>
        <v>Rossetti</v>
      </c>
      <c r="H329" t="str">
        <f>RIGHT(B329, LEN(B329) - SEARCH(" ", B329))</f>
        <v>Bruno</v>
      </c>
      <c r="I329" s="7">
        <f ca="1">DATEDIF(E329, TODAY(), "Y")</f>
        <v>14</v>
      </c>
      <c r="J329" s="23">
        <f ca="1">IF(I329&gt;5, F329*5%, 0)</f>
        <v>0.64000000000000012</v>
      </c>
      <c r="K329" s="22">
        <f ca="1">J329+F329</f>
        <v>13.440000000000001</v>
      </c>
      <c r="L329" s="8" t="str">
        <f>VLOOKUP(D329,Summary!$A$2:$B$11,2,FALSE)</f>
        <v>TECH</v>
      </c>
      <c r="M329" s="23">
        <f t="shared" si="5"/>
        <v>26.253424657534236</v>
      </c>
      <c r="N329" s="7" t="str">
        <f>IF(AND(OR(D329="Information Technology", D329="Sales"), F329&gt;M329), "YES", "NO")</f>
        <v>NO</v>
      </c>
    </row>
    <row r="330" spans="1:14" x14ac:dyDescent="0.25">
      <c r="A330" s="7">
        <v>3539</v>
      </c>
      <c r="B330" s="7" t="s">
        <v>608</v>
      </c>
      <c r="C330" s="7">
        <v>7589632145</v>
      </c>
      <c r="D330" s="7" t="s">
        <v>883</v>
      </c>
      <c r="E330" s="8">
        <v>40917</v>
      </c>
      <c r="F330" s="23">
        <v>35.700000000000003</v>
      </c>
      <c r="G330" t="str">
        <f>LEFT(B330, SEARCH(" ", B330) - 1)</f>
        <v>Anderson</v>
      </c>
      <c r="H330" t="str">
        <f>RIGHT(B330, LEN(B330) - SEARCH(" ", B330))</f>
        <v>Linda</v>
      </c>
      <c r="I330" s="7">
        <f ca="1">DATEDIF(E330, TODAY(), "Y")</f>
        <v>13</v>
      </c>
      <c r="J330" s="23">
        <f ca="1">IF(I330&gt;5, F330*5%, 0)</f>
        <v>1.7850000000000001</v>
      </c>
      <c r="K330" s="22">
        <f ca="1">J330+F330</f>
        <v>37.484999999999999</v>
      </c>
      <c r="L330" s="8" t="str">
        <f>VLOOKUP(D330,Summary!$A$2:$B$11,2,FALSE)</f>
        <v>TECH</v>
      </c>
      <c r="M330" s="23">
        <f t="shared" si="5"/>
        <v>26.253424657534236</v>
      </c>
      <c r="N330" s="7" t="str">
        <f>IF(AND(OR(D330="Information Technology", D330="Sales"), F330&gt;M330), "YES", "NO")</f>
        <v>NO</v>
      </c>
    </row>
    <row r="331" spans="1:14" x14ac:dyDescent="0.25">
      <c r="A331" s="7">
        <v>3545</v>
      </c>
      <c r="B331" s="7" t="s">
        <v>614</v>
      </c>
      <c r="C331" s="7">
        <v>8541236987</v>
      </c>
      <c r="D331" s="7" t="s">
        <v>883</v>
      </c>
      <c r="E331" s="8">
        <v>41001</v>
      </c>
      <c r="F331" s="23">
        <v>47</v>
      </c>
      <c r="G331" t="str">
        <f>LEFT(B331, SEARCH(" ", B331) - 1)</f>
        <v>Barbara</v>
      </c>
      <c r="H331" t="str">
        <f>RIGHT(B331, LEN(B331) - SEARCH(" ", B331))</f>
        <v>Thomas</v>
      </c>
      <c r="I331" s="7">
        <f ca="1">DATEDIF(E331, TODAY(), "Y")</f>
        <v>13</v>
      </c>
      <c r="J331" s="23">
        <f ca="1">IF(I331&gt;5, F331*5%, 0)</f>
        <v>2.35</v>
      </c>
      <c r="K331" s="22">
        <f ca="1">J331+F331</f>
        <v>49.35</v>
      </c>
      <c r="L331" s="8" t="str">
        <f>VLOOKUP(D331,Summary!$A$2:$B$11,2,FALSE)</f>
        <v>TECH</v>
      </c>
      <c r="M331" s="23">
        <f t="shared" si="5"/>
        <v>26.253424657534236</v>
      </c>
      <c r="N331" s="7" t="str">
        <f>IF(AND(OR(D331="Information Technology", D331="Sales"), F331&gt;M331), "YES", "NO")</f>
        <v>NO</v>
      </c>
    </row>
    <row r="332" spans="1:14" x14ac:dyDescent="0.25">
      <c r="A332" s="7">
        <v>3547</v>
      </c>
      <c r="B332" s="7" t="s">
        <v>616</v>
      </c>
      <c r="C332" s="7">
        <v>1189657423</v>
      </c>
      <c r="D332" s="7" t="s">
        <v>883</v>
      </c>
      <c r="E332" s="8">
        <v>40959</v>
      </c>
      <c r="F332" s="23">
        <v>8.1</v>
      </c>
      <c r="G332" t="str">
        <f>LEFT(B332, SEARCH(" ", B332) - 1)</f>
        <v>Barone</v>
      </c>
      <c r="H332" t="str">
        <f>RIGHT(B332, LEN(B332) - SEARCH(" ", B332))</f>
        <v>Francesco</v>
      </c>
      <c r="I332" s="7">
        <f ca="1">DATEDIF(E332, TODAY(), "Y")</f>
        <v>13</v>
      </c>
      <c r="J332" s="23">
        <f ca="1">IF(I332&gt;5, F332*5%, 0)</f>
        <v>0.40500000000000003</v>
      </c>
      <c r="K332" s="22">
        <f ca="1">J332+F332</f>
        <v>8.504999999999999</v>
      </c>
      <c r="L332" s="8" t="str">
        <f>VLOOKUP(D332,Summary!$A$2:$B$11,2,FALSE)</f>
        <v>TECH</v>
      </c>
      <c r="M332" s="23">
        <f t="shared" si="5"/>
        <v>26.253424657534236</v>
      </c>
      <c r="N332" s="7" t="str">
        <f>IF(AND(OR(D332="Information Technology", D332="Sales"), F332&gt;M332), "YES", "NO")</f>
        <v>NO</v>
      </c>
    </row>
    <row r="333" spans="1:14" x14ac:dyDescent="0.25">
      <c r="A333" s="7">
        <v>3562</v>
      </c>
      <c r="B333" s="7" t="s">
        <v>631</v>
      </c>
      <c r="C333" s="7">
        <v>5896541236</v>
      </c>
      <c r="D333" s="7" t="s">
        <v>883</v>
      </c>
      <c r="E333" s="8">
        <v>41001</v>
      </c>
      <c r="F333" s="23">
        <v>12.6</v>
      </c>
      <c r="G333" t="str">
        <f>LEFT(B333, SEARCH(" ", B333) - 1)</f>
        <v>Brill</v>
      </c>
      <c r="H333" t="str">
        <f>RIGHT(B333, LEN(B333) - SEARCH(" ", B333))</f>
        <v>Donna</v>
      </c>
      <c r="I333" s="7">
        <f ca="1">DATEDIF(E333, TODAY(), "Y")</f>
        <v>13</v>
      </c>
      <c r="J333" s="23">
        <f ca="1">IF(I333&gt;5, F333*5%, 0)</f>
        <v>0.63</v>
      </c>
      <c r="K333" s="22">
        <f ca="1">J333+F333</f>
        <v>13.23</v>
      </c>
      <c r="L333" s="8" t="str">
        <f>VLOOKUP(D333,Summary!$A$2:$B$11,2,FALSE)</f>
        <v>TECH</v>
      </c>
      <c r="M333" s="23">
        <f t="shared" si="5"/>
        <v>26.253424657534236</v>
      </c>
      <c r="N333" s="7" t="str">
        <f>IF(AND(OR(D333="Information Technology", D333="Sales"), F333&gt;M333), "YES", "NO")</f>
        <v>NO</v>
      </c>
    </row>
    <row r="334" spans="1:14" x14ac:dyDescent="0.25">
      <c r="A334" s="7">
        <v>3617</v>
      </c>
      <c r="B334" s="7" t="s">
        <v>682</v>
      </c>
      <c r="C334" s="7">
        <v>8547896378</v>
      </c>
      <c r="D334" s="7" t="s">
        <v>883</v>
      </c>
      <c r="E334" s="8">
        <v>41001</v>
      </c>
      <c r="F334" s="23">
        <v>12.8</v>
      </c>
      <c r="G334" t="str">
        <f>LEFT(B334, SEARCH(" ", B334) - 1)</f>
        <v>Estremera</v>
      </c>
      <c r="H334" t="str">
        <f>RIGHT(B334, LEN(B334) - SEARCH(" ", B334))</f>
        <v>Miguel</v>
      </c>
      <c r="I334" s="7">
        <f ca="1">DATEDIF(E334, TODAY(), "Y")</f>
        <v>13</v>
      </c>
      <c r="J334" s="23">
        <f ca="1">IF(I334&gt;5, F334*5%, 0)</f>
        <v>0.64000000000000012</v>
      </c>
      <c r="K334" s="22">
        <f ca="1">J334+F334</f>
        <v>13.440000000000001</v>
      </c>
      <c r="L334" s="8" t="str">
        <f>VLOOKUP(D334,Summary!$A$2:$B$11,2,FALSE)</f>
        <v>TECH</v>
      </c>
      <c r="M334" s="23">
        <f t="shared" si="5"/>
        <v>26.253424657534236</v>
      </c>
      <c r="N334" s="7" t="str">
        <f>IF(AND(OR(D334="Information Technology", D334="Sales"), F334&gt;M334), "YES", "NO")</f>
        <v>NO</v>
      </c>
    </row>
    <row r="335" spans="1:14" x14ac:dyDescent="0.25">
      <c r="A335" s="7">
        <v>3622</v>
      </c>
      <c r="B335" s="7" t="s">
        <v>687</v>
      </c>
      <c r="C335" s="7">
        <v>8745965423</v>
      </c>
      <c r="D335" s="7" t="s">
        <v>883</v>
      </c>
      <c r="E335" s="8">
        <v>40854</v>
      </c>
      <c r="F335" s="23">
        <v>23.9</v>
      </c>
      <c r="G335" t="str">
        <f>LEFT(B335, SEARCH(" ", B335) - 1)</f>
        <v>Ferguson</v>
      </c>
      <c r="H335" t="str">
        <f>RIGHT(B335, LEN(B335) - SEARCH(" ", B335))</f>
        <v>Susan</v>
      </c>
      <c r="I335" s="7">
        <f ca="1">DATEDIF(E335, TODAY(), "Y")</f>
        <v>13</v>
      </c>
      <c r="J335" s="23">
        <f ca="1">IF(I335&gt;5, F335*5%, 0)</f>
        <v>1.1950000000000001</v>
      </c>
      <c r="K335" s="22">
        <f ca="1">J335+F335</f>
        <v>25.094999999999999</v>
      </c>
      <c r="L335" s="8" t="str">
        <f>VLOOKUP(D335,Summary!$A$2:$B$11,2,FALSE)</f>
        <v>TECH</v>
      </c>
      <c r="M335" s="23">
        <f t="shared" si="5"/>
        <v>26.253424657534236</v>
      </c>
      <c r="N335" s="7" t="str">
        <f>IF(AND(OR(D335="Information Technology", D335="Sales"), F335&gt;M335), "YES", "NO")</f>
        <v>NO</v>
      </c>
    </row>
    <row r="336" spans="1:14" x14ac:dyDescent="0.25">
      <c r="A336" s="7">
        <v>3625</v>
      </c>
      <c r="B336" s="7" t="s">
        <v>690</v>
      </c>
      <c r="C336" s="7">
        <v>8745693216</v>
      </c>
      <c r="D336" s="7" t="s">
        <v>883</v>
      </c>
      <c r="E336" s="8">
        <v>40917</v>
      </c>
      <c r="F336" s="23">
        <v>28.1</v>
      </c>
      <c r="G336" t="str">
        <f>LEFT(B336, SEARCH(" ", B336) - 1)</f>
        <v>Fidelia</v>
      </c>
      <c r="H336" t="str">
        <f>RIGHT(B336, LEN(B336) - SEARCH(" ", B336))</f>
        <v xml:space="preserve"> Libby</v>
      </c>
      <c r="I336" s="7">
        <f ca="1">DATEDIF(E336, TODAY(), "Y")</f>
        <v>13</v>
      </c>
      <c r="J336" s="23">
        <f ca="1">IF(I336&gt;5, F336*5%, 0)</f>
        <v>1.4050000000000002</v>
      </c>
      <c r="K336" s="22">
        <f ca="1">J336+F336</f>
        <v>29.505000000000003</v>
      </c>
      <c r="L336" s="8" t="str">
        <f>VLOOKUP(D336,Summary!$A$2:$B$11,2,FALSE)</f>
        <v>TECH</v>
      </c>
      <c r="M336" s="23">
        <f t="shared" si="5"/>
        <v>26.253424657534236</v>
      </c>
      <c r="N336" s="7" t="str">
        <f>IF(AND(OR(D336="Information Technology", D336="Sales"), F336&gt;M336), "YES", "NO")</f>
        <v>NO</v>
      </c>
    </row>
    <row r="337" spans="1:14" x14ac:dyDescent="0.25">
      <c r="A337" s="7">
        <v>3638</v>
      </c>
      <c r="B337" s="7" t="s">
        <v>701</v>
      </c>
      <c r="C337" s="7">
        <v>8654752136</v>
      </c>
      <c r="D337" s="7" t="s">
        <v>883</v>
      </c>
      <c r="E337" s="8">
        <v>41001</v>
      </c>
      <c r="F337" s="23">
        <v>32.9</v>
      </c>
      <c r="G337" t="str">
        <f>LEFT(B337, SEARCH(" ", B337) - 1)</f>
        <v>Gilles</v>
      </c>
      <c r="H337" t="str">
        <f>RIGHT(B337, LEN(B337) - SEARCH(" ", B337))</f>
        <v>Alex</v>
      </c>
      <c r="I337" s="7">
        <f ca="1">DATEDIF(E337, TODAY(), "Y")</f>
        <v>13</v>
      </c>
      <c r="J337" s="23">
        <f ca="1">IF(I337&gt;5, F337*5%, 0)</f>
        <v>1.645</v>
      </c>
      <c r="K337" s="22">
        <f ca="1">J337+F337</f>
        <v>34.545000000000002</v>
      </c>
      <c r="L337" s="8" t="str">
        <f>VLOOKUP(D337,Summary!$A$2:$B$11,2,FALSE)</f>
        <v>TECH</v>
      </c>
      <c r="M337" s="23">
        <f t="shared" si="5"/>
        <v>26.253424657534236</v>
      </c>
      <c r="N337" s="7" t="str">
        <f>IF(AND(OR(D337="Information Technology", D337="Sales"), F337&gt;M337), "YES", "NO")</f>
        <v>NO</v>
      </c>
    </row>
    <row r="338" spans="1:14" x14ac:dyDescent="0.25">
      <c r="A338" s="7">
        <v>3692</v>
      </c>
      <c r="B338" s="7" t="s">
        <v>751</v>
      </c>
      <c r="C338" s="7">
        <v>8965741236</v>
      </c>
      <c r="D338" s="7" t="s">
        <v>883</v>
      </c>
      <c r="E338" s="8">
        <v>41099</v>
      </c>
      <c r="F338" s="23">
        <v>32.799999999999997</v>
      </c>
      <c r="G338" t="str">
        <f>LEFT(B338, SEARCH(" ", B338) - 1)</f>
        <v>Langton</v>
      </c>
      <c r="H338" t="str">
        <f>RIGHT(B338, LEN(B338) - SEARCH(" ", B338))</f>
        <v>Enrico</v>
      </c>
      <c r="I338" s="7">
        <f ca="1">DATEDIF(E338, TODAY(), "Y")</f>
        <v>13</v>
      </c>
      <c r="J338" s="23">
        <f ca="1">IF(I338&gt;5, F338*5%, 0)</f>
        <v>1.64</v>
      </c>
      <c r="K338" s="22">
        <f ca="1">J338+F338</f>
        <v>34.44</v>
      </c>
      <c r="L338" s="8" t="str">
        <f>VLOOKUP(D338,Summary!$A$2:$B$11,2,FALSE)</f>
        <v>TECH</v>
      </c>
      <c r="M338" s="23">
        <f t="shared" si="5"/>
        <v>26.253424657534236</v>
      </c>
      <c r="N338" s="7" t="str">
        <f>IF(AND(OR(D338="Information Technology", D338="Sales"), F338&gt;M338), "YES", "NO")</f>
        <v>NO</v>
      </c>
    </row>
    <row r="339" spans="1:14" x14ac:dyDescent="0.25">
      <c r="A339" s="7">
        <v>3694</v>
      </c>
      <c r="B339" s="7" t="s">
        <v>753</v>
      </c>
      <c r="C339" s="7">
        <v>9547854698</v>
      </c>
      <c r="D339" s="7" t="s">
        <v>883</v>
      </c>
      <c r="E339" s="8">
        <v>41001</v>
      </c>
      <c r="F339" s="23">
        <v>45</v>
      </c>
      <c r="G339" t="str">
        <f>LEFT(B339, SEARCH(" ", B339) - 1)</f>
        <v>Latif</v>
      </c>
      <c r="H339" t="str">
        <f>RIGHT(B339, LEN(B339) - SEARCH(" ", B339))</f>
        <v>Mohammed</v>
      </c>
      <c r="I339" s="7">
        <f ca="1">DATEDIF(E339, TODAY(), "Y")</f>
        <v>13</v>
      </c>
      <c r="J339" s="23">
        <f ca="1">IF(I339&gt;5, F339*5%, 0)</f>
        <v>2.25</v>
      </c>
      <c r="K339" s="22">
        <f ca="1">J339+F339</f>
        <v>47.25</v>
      </c>
      <c r="L339" s="8" t="str">
        <f>VLOOKUP(D339,Summary!$A$2:$B$11,2,FALSE)</f>
        <v>TECH</v>
      </c>
      <c r="M339" s="23">
        <f t="shared" si="5"/>
        <v>26.253424657534236</v>
      </c>
      <c r="N339" s="7" t="str">
        <f>IF(AND(OR(D339="Information Technology", D339="Sales"), F339&gt;M339), "YES", "NO")</f>
        <v>NO</v>
      </c>
    </row>
    <row r="340" spans="1:14" x14ac:dyDescent="0.25">
      <c r="A340" s="7">
        <v>3696</v>
      </c>
      <c r="B340" s="7" t="s">
        <v>755</v>
      </c>
      <c r="C340" s="7">
        <v>8844756953</v>
      </c>
      <c r="D340" s="7" t="s">
        <v>883</v>
      </c>
      <c r="E340" s="8">
        <v>40812</v>
      </c>
      <c r="F340" s="23">
        <v>7.6</v>
      </c>
      <c r="G340" t="str">
        <f>LEFT(B340, SEARCH(" ", B340) - 1)</f>
        <v>Leach</v>
      </c>
      <c r="H340" t="str">
        <f>RIGHT(B340, LEN(B340) - SEARCH(" ", B340))</f>
        <v>Dallas</v>
      </c>
      <c r="I340" s="7">
        <f ca="1">DATEDIF(E340, TODAY(), "Y")</f>
        <v>13</v>
      </c>
      <c r="J340" s="23">
        <f ca="1">IF(I340&gt;5, F340*5%, 0)</f>
        <v>0.38</v>
      </c>
      <c r="K340" s="22">
        <f ca="1">J340+F340</f>
        <v>7.9799999999999995</v>
      </c>
      <c r="L340" s="8" t="str">
        <f>VLOOKUP(D340,Summary!$A$2:$B$11,2,FALSE)</f>
        <v>TECH</v>
      </c>
      <c r="M340" s="23">
        <f t="shared" si="5"/>
        <v>26.253424657534236</v>
      </c>
      <c r="N340" s="7" t="str">
        <f>IF(AND(OR(D340="Information Technology", D340="Sales"), F340&gt;M340), "YES", "NO")</f>
        <v>NO</v>
      </c>
    </row>
    <row r="341" spans="1:14" x14ac:dyDescent="0.25">
      <c r="A341" s="7">
        <v>3698</v>
      </c>
      <c r="B341" s="7" t="s">
        <v>757</v>
      </c>
      <c r="C341" s="7">
        <v>7569889994</v>
      </c>
      <c r="D341" s="7" t="s">
        <v>883</v>
      </c>
      <c r="E341" s="8">
        <v>41043</v>
      </c>
      <c r="F341" s="23">
        <v>13</v>
      </c>
      <c r="G341" t="str">
        <f>LEFT(B341, SEARCH(" ", B341) - 1)</f>
        <v>Lecter</v>
      </c>
      <c r="H341" t="str">
        <f>RIGHT(B341, LEN(B341) - SEARCH(" ", B341))</f>
        <v>Hannibal</v>
      </c>
      <c r="I341" s="7">
        <f ca="1">DATEDIF(E341, TODAY(), "Y")</f>
        <v>13</v>
      </c>
      <c r="J341" s="23">
        <f ca="1">IF(I341&gt;5, F341*5%, 0)</f>
        <v>0.65</v>
      </c>
      <c r="K341" s="22">
        <f ca="1">J341+F341</f>
        <v>13.65</v>
      </c>
      <c r="L341" s="8" t="str">
        <f>VLOOKUP(D341,Summary!$A$2:$B$11,2,FALSE)</f>
        <v>TECH</v>
      </c>
      <c r="M341" s="23">
        <f t="shared" si="5"/>
        <v>26.253424657534236</v>
      </c>
      <c r="N341" s="7" t="str">
        <f>IF(AND(OR(D341="Information Technology", D341="Sales"), F341&gt;M341), "YES", "NO")</f>
        <v>NO</v>
      </c>
    </row>
    <row r="342" spans="1:14" x14ac:dyDescent="0.25">
      <c r="A342" s="7">
        <v>3699</v>
      </c>
      <c r="B342" s="7" t="s">
        <v>758</v>
      </c>
      <c r="C342" s="7">
        <v>7788445698</v>
      </c>
      <c r="D342" s="7" t="s">
        <v>883</v>
      </c>
      <c r="E342" s="8">
        <v>41029</v>
      </c>
      <c r="F342" s="23">
        <v>18</v>
      </c>
      <c r="G342" t="str">
        <f>LEFT(B342, SEARCH(" ", B342) - 1)</f>
        <v>Leruth</v>
      </c>
      <c r="H342" t="str">
        <f>RIGHT(B342, LEN(B342) - SEARCH(" ", B342))</f>
        <v>Giovanni</v>
      </c>
      <c r="I342" s="7">
        <f ca="1">DATEDIF(E342, TODAY(), "Y")</f>
        <v>13</v>
      </c>
      <c r="J342" s="23">
        <f ca="1">IF(I342&gt;5, F342*5%, 0)</f>
        <v>0.9</v>
      </c>
      <c r="K342" s="22">
        <f ca="1">J342+F342</f>
        <v>18.899999999999999</v>
      </c>
      <c r="L342" s="8" t="str">
        <f>VLOOKUP(D342,Summary!$A$2:$B$11,2,FALSE)</f>
        <v>TECH</v>
      </c>
      <c r="M342" s="23">
        <f t="shared" si="5"/>
        <v>26.253424657534236</v>
      </c>
      <c r="N342" s="7" t="str">
        <f>IF(AND(OR(D342="Information Technology", D342="Sales"), F342&gt;M342), "YES", "NO")</f>
        <v>NO</v>
      </c>
    </row>
    <row r="343" spans="1:14" x14ac:dyDescent="0.25">
      <c r="A343" s="7">
        <v>3777</v>
      </c>
      <c r="B343" s="7" t="s">
        <v>830</v>
      </c>
      <c r="C343" s="7">
        <v>7845216985</v>
      </c>
      <c r="D343" s="7" t="s">
        <v>883</v>
      </c>
      <c r="E343" s="8">
        <v>40917</v>
      </c>
      <c r="F343" s="23">
        <v>19.899999999999999</v>
      </c>
      <c r="G343" t="str">
        <f>LEFT(B343, SEARCH(" ", B343) - 1)</f>
        <v>Ruiz</v>
      </c>
      <c r="H343" t="str">
        <f>RIGHT(B343, LEN(B343) - SEARCH(" ", B343))</f>
        <v>Ricardo</v>
      </c>
      <c r="I343" s="7">
        <f ca="1">DATEDIF(E343, TODAY(), "Y")</f>
        <v>13</v>
      </c>
      <c r="J343" s="23">
        <f ca="1">IF(I343&gt;5, F343*5%, 0)</f>
        <v>0.995</v>
      </c>
      <c r="K343" s="22">
        <f ca="1">J343+F343</f>
        <v>20.895</v>
      </c>
      <c r="L343" s="8" t="str">
        <f>VLOOKUP(D343,Summary!$A$2:$B$11,2,FALSE)</f>
        <v>TECH</v>
      </c>
      <c r="M343" s="23">
        <f t="shared" si="5"/>
        <v>26.253424657534236</v>
      </c>
      <c r="N343" s="7" t="str">
        <f>IF(AND(OR(D343="Information Technology", D343="Sales"), F343&gt;M343), "YES", "NO")</f>
        <v>NO</v>
      </c>
    </row>
    <row r="344" spans="1:14" x14ac:dyDescent="0.25">
      <c r="A344" s="7">
        <v>3792</v>
      </c>
      <c r="B344" s="7" t="s">
        <v>900</v>
      </c>
      <c r="C344" s="7">
        <v>8695745213</v>
      </c>
      <c r="D344" s="7" t="s">
        <v>883</v>
      </c>
      <c r="E344" s="8">
        <v>40812</v>
      </c>
      <c r="F344" s="23">
        <v>15.8</v>
      </c>
      <c r="G344" t="str">
        <f>LEFT(B344, SEARCH(" ", B344) - 1)</f>
        <v>Leigh</v>
      </c>
      <c r="H344" t="str">
        <f>RIGHT(B344, LEN(B344) - SEARCH(" ", B344))</f>
        <v>Ann</v>
      </c>
      <c r="I344" s="7">
        <f ca="1">DATEDIF(E344, TODAY(), "Y")</f>
        <v>13</v>
      </c>
      <c r="J344" s="23">
        <f ca="1">IF(I344&gt;5, F344*5%, 0)</f>
        <v>0.79</v>
      </c>
      <c r="K344" s="22">
        <f ca="1">J344+F344</f>
        <v>16.59</v>
      </c>
      <c r="L344" s="8" t="str">
        <f>VLOOKUP(D344,Summary!$A$2:$B$11,2,FALSE)</f>
        <v>TECH</v>
      </c>
      <c r="M344" s="23">
        <f t="shared" si="5"/>
        <v>26.253424657534236</v>
      </c>
      <c r="N344" s="7" t="str">
        <f>IF(AND(OR(D344="Information Technology", D344="Sales"), F344&gt;M344), "YES", "NO")</f>
        <v>NO</v>
      </c>
    </row>
    <row r="345" spans="1:14" x14ac:dyDescent="0.25">
      <c r="A345" s="7">
        <v>3548</v>
      </c>
      <c r="B345" s="7" t="s">
        <v>617</v>
      </c>
      <c r="C345" s="7">
        <v>874569325</v>
      </c>
      <c r="D345" s="7" t="s">
        <v>883</v>
      </c>
      <c r="E345" s="8">
        <v>41176</v>
      </c>
      <c r="F345" s="23">
        <v>12.6</v>
      </c>
      <c r="G345" t="str">
        <f>LEFT(B345, SEARCH(" ", B345) - 1)</f>
        <v>Barton</v>
      </c>
      <c r="H345" t="str">
        <f>RIGHT(B345, LEN(B345) - SEARCH(" ", B345))</f>
        <v>Nader</v>
      </c>
      <c r="I345" s="7">
        <f ca="1">DATEDIF(E345, TODAY(), "Y")</f>
        <v>12</v>
      </c>
      <c r="J345" s="23">
        <f ca="1">IF(I345&gt;5, F345*5%, 0)</f>
        <v>0.63</v>
      </c>
      <c r="K345" s="22">
        <f ca="1">J345+F345</f>
        <v>13.23</v>
      </c>
      <c r="L345" s="8" t="str">
        <f>VLOOKUP(D345,Summary!$A$2:$B$11,2,FALSE)</f>
        <v>TECH</v>
      </c>
      <c r="M345" s="23">
        <f t="shared" si="5"/>
        <v>26.253424657534236</v>
      </c>
      <c r="N345" s="7" t="str">
        <f>IF(AND(OR(D345="Information Technology", D345="Sales"), F345&gt;M345), "YES", "NO")</f>
        <v>NO</v>
      </c>
    </row>
    <row r="346" spans="1:14" x14ac:dyDescent="0.25">
      <c r="A346" s="7">
        <v>3702</v>
      </c>
      <c r="B346" s="7" t="s">
        <v>761</v>
      </c>
      <c r="C346" s="7">
        <v>8745965235</v>
      </c>
      <c r="D346" s="7" t="s">
        <v>883</v>
      </c>
      <c r="E346" s="8">
        <v>41463</v>
      </c>
      <c r="F346" s="23">
        <v>16</v>
      </c>
      <c r="G346" t="str">
        <f>LEFT(B346, SEARCH(" ", B346) - 1)</f>
        <v>Linden</v>
      </c>
      <c r="H346" t="str">
        <f>RIGHT(B346, LEN(B346) - SEARCH(" ", B346))</f>
        <v>Mathew</v>
      </c>
      <c r="I346" s="7">
        <f ca="1">DATEDIF(E346, TODAY(), "Y")</f>
        <v>12</v>
      </c>
      <c r="J346" s="23">
        <f ca="1">IF(I346&gt;5, F346*5%, 0)</f>
        <v>0.8</v>
      </c>
      <c r="K346" s="22">
        <f ca="1">J346+F346</f>
        <v>16.8</v>
      </c>
      <c r="L346" s="8" t="str">
        <f>VLOOKUP(D346,Summary!$A$2:$B$11,2,FALSE)</f>
        <v>TECH</v>
      </c>
      <c r="M346" s="23">
        <f t="shared" si="5"/>
        <v>26.253424657534236</v>
      </c>
      <c r="N346" s="7" t="str">
        <f>IF(AND(OR(D346="Information Technology", D346="Sales"), F346&gt;M346), "YES", "NO")</f>
        <v>NO</v>
      </c>
    </row>
    <row r="347" spans="1:14" x14ac:dyDescent="0.25">
      <c r="A347" s="7">
        <v>3716</v>
      </c>
      <c r="B347" s="7" t="s">
        <v>774</v>
      </c>
      <c r="C347" s="7">
        <v>8547632569</v>
      </c>
      <c r="D347" s="7" t="s">
        <v>883</v>
      </c>
      <c r="E347" s="8">
        <v>41281</v>
      </c>
      <c r="F347" s="23">
        <v>40</v>
      </c>
      <c r="G347" t="str">
        <f>LEFT(B347, SEARCH(" ", B347) - 1)</f>
        <v>Mckenna</v>
      </c>
      <c r="H347" t="str">
        <f>RIGHT(B347, LEN(B347) - SEARCH(" ", B347))</f>
        <v>Sandy</v>
      </c>
      <c r="I347" s="7">
        <f ca="1">DATEDIF(E347, TODAY(), "Y")</f>
        <v>12</v>
      </c>
      <c r="J347" s="23">
        <f ca="1">IF(I347&gt;5, F347*5%, 0)</f>
        <v>2</v>
      </c>
      <c r="K347" s="22">
        <f ca="1">J347+F347</f>
        <v>42</v>
      </c>
      <c r="L347" s="8" t="str">
        <f>VLOOKUP(D347,Summary!$A$2:$B$11,2,FALSE)</f>
        <v>TECH</v>
      </c>
      <c r="M347" s="23">
        <f t="shared" si="5"/>
        <v>26.253424657534236</v>
      </c>
      <c r="N347" s="7" t="str">
        <f>IF(AND(OR(D347="Information Technology", D347="Sales"), F347&gt;M347), "YES", "NO")</f>
        <v>NO</v>
      </c>
    </row>
    <row r="348" spans="1:14" x14ac:dyDescent="0.25">
      <c r="A348" s="7">
        <v>3770</v>
      </c>
      <c r="B348" s="7" t="s">
        <v>825</v>
      </c>
      <c r="C348" s="7">
        <v>8567458965</v>
      </c>
      <c r="D348" s="7" t="s">
        <v>883</v>
      </c>
      <c r="E348" s="8">
        <v>41463</v>
      </c>
      <c r="F348" s="23">
        <v>9.4</v>
      </c>
      <c r="G348" t="str">
        <f>LEFT(B348, SEARCH(" ", B348) - 1)</f>
        <v>Robinson</v>
      </c>
      <c r="H348" t="str">
        <f>RIGHT(B348, LEN(B348) - SEARCH(" ", B348))</f>
        <v>Elias</v>
      </c>
      <c r="I348" s="7">
        <f ca="1">DATEDIF(E348, TODAY(), "Y")</f>
        <v>12</v>
      </c>
      <c r="J348" s="23">
        <f ca="1">IF(I348&gt;5, F348*5%, 0)</f>
        <v>0.47000000000000003</v>
      </c>
      <c r="K348" s="22">
        <f ca="1">J348+F348</f>
        <v>9.870000000000001</v>
      </c>
      <c r="L348" s="8" t="str">
        <f>VLOOKUP(D348,Summary!$A$2:$B$11,2,FALSE)</f>
        <v>TECH</v>
      </c>
      <c r="M348" s="23">
        <f t="shared" si="5"/>
        <v>26.253424657534236</v>
      </c>
      <c r="N348" s="7" t="str">
        <f>IF(AND(OR(D348="Information Technology", D348="Sales"), F348&gt;M348), "YES", "NO")</f>
        <v>NO</v>
      </c>
    </row>
    <row r="349" spans="1:14" x14ac:dyDescent="0.25">
      <c r="A349" s="7">
        <v>3776</v>
      </c>
      <c r="B349" s="7" t="s">
        <v>891</v>
      </c>
      <c r="C349" s="7">
        <v>7854263985</v>
      </c>
      <c r="D349" s="7" t="s">
        <v>883</v>
      </c>
      <c r="E349" s="8">
        <v>41294</v>
      </c>
      <c r="F349" s="23">
        <v>6.4</v>
      </c>
      <c r="G349" t="str">
        <f>LEFT(B349, SEARCH(" ", B349) - 1)</f>
        <v>Roup</v>
      </c>
      <c r="H349" t="str">
        <f>RIGHT(B349, LEN(B349) - SEARCH(" ", B349))</f>
        <v>Simon</v>
      </c>
      <c r="I349" s="7">
        <f ca="1">DATEDIF(E349, TODAY(), "Y")</f>
        <v>12</v>
      </c>
      <c r="J349" s="23">
        <f ca="1">IF(I349&gt;5, F349*5%, 0)</f>
        <v>0.32000000000000006</v>
      </c>
      <c r="K349" s="22">
        <f ca="1">J349+F349</f>
        <v>6.7200000000000006</v>
      </c>
      <c r="L349" s="8" t="str">
        <f>VLOOKUP(D349,Summary!$A$2:$B$11,2,FALSE)</f>
        <v>TECH</v>
      </c>
      <c r="M349" s="23">
        <f t="shared" si="5"/>
        <v>26.253424657534236</v>
      </c>
      <c r="N349" s="7" t="str">
        <f>IF(AND(OR(D349="Information Technology", D349="Sales"), F349&gt;M349), "YES", "NO")</f>
        <v>NO</v>
      </c>
    </row>
    <row r="350" spans="1:14" x14ac:dyDescent="0.25">
      <c r="A350" s="7">
        <v>3778</v>
      </c>
      <c r="B350" s="7" t="s">
        <v>831</v>
      </c>
      <c r="C350" s="7">
        <v>854123698</v>
      </c>
      <c r="D350" s="7" t="s">
        <v>883</v>
      </c>
      <c r="E350" s="8">
        <v>41218</v>
      </c>
      <c r="F350" s="23">
        <v>6.7</v>
      </c>
      <c r="G350" t="str">
        <f>LEFT(B350, SEARCH(" ", B350) - 1)</f>
        <v>Saada</v>
      </c>
      <c r="H350" t="str">
        <f>RIGHT(B350, LEN(B350) - SEARCH(" ", B350))</f>
        <v>Adell</v>
      </c>
      <c r="I350" s="7">
        <f ca="1">DATEDIF(E350, TODAY(), "Y")</f>
        <v>12</v>
      </c>
      <c r="J350" s="23">
        <f ca="1">IF(I350&gt;5, F350*5%, 0)</f>
        <v>0.33500000000000002</v>
      </c>
      <c r="K350" s="22">
        <f ca="1">J350+F350</f>
        <v>7.0350000000000001</v>
      </c>
      <c r="L350" s="8" t="str">
        <f>VLOOKUP(D350,Summary!$A$2:$B$11,2,FALSE)</f>
        <v>TECH</v>
      </c>
      <c r="M350" s="23">
        <f t="shared" si="5"/>
        <v>26.253424657534236</v>
      </c>
      <c r="N350" s="7" t="str">
        <f>IF(AND(OR(D350="Information Technology", D350="Sales"), F350&gt;M350), "YES", "NO")</f>
        <v>NO</v>
      </c>
    </row>
    <row r="351" spans="1:14" x14ac:dyDescent="0.25">
      <c r="A351" s="7">
        <v>3541</v>
      </c>
      <c r="B351" s="7" t="s">
        <v>610</v>
      </c>
      <c r="C351" s="7">
        <v>8745213698</v>
      </c>
      <c r="D351" s="7" t="s">
        <v>883</v>
      </c>
      <c r="E351" s="8">
        <v>41547</v>
      </c>
      <c r="F351" s="23">
        <v>18</v>
      </c>
      <c r="G351" t="str">
        <f>LEFT(B351, SEARCH(" ", B351) - 1)</f>
        <v>Athwal</v>
      </c>
      <c r="H351" t="str">
        <f>RIGHT(B351, LEN(B351) - SEARCH(" ", B351))</f>
        <v>Sam</v>
      </c>
      <c r="I351" s="7">
        <f ca="1">DATEDIF(E351, TODAY(), "Y")</f>
        <v>11</v>
      </c>
      <c r="J351" s="23">
        <f ca="1">IF(I351&gt;5, F351*5%, 0)</f>
        <v>0.9</v>
      </c>
      <c r="K351" s="22">
        <f ca="1">J351+F351</f>
        <v>18.899999999999999</v>
      </c>
      <c r="L351" s="8" t="str">
        <f>VLOOKUP(D351,Summary!$A$2:$B$11,2,FALSE)</f>
        <v>TECH</v>
      </c>
      <c r="M351" s="23">
        <f t="shared" si="5"/>
        <v>26.253424657534236</v>
      </c>
      <c r="N351" s="7" t="str">
        <f>IF(AND(OR(D351="Information Technology", D351="Sales"), F351&gt;M351), "YES", "NO")</f>
        <v>NO</v>
      </c>
    </row>
    <row r="352" spans="1:14" x14ac:dyDescent="0.25">
      <c r="A352" s="7">
        <v>3561</v>
      </c>
      <c r="B352" s="7" t="s">
        <v>630</v>
      </c>
      <c r="C352" s="7">
        <v>8952338645</v>
      </c>
      <c r="D352" s="7" t="s">
        <v>883</v>
      </c>
      <c r="E352" s="8">
        <v>41547</v>
      </c>
      <c r="F352" s="23">
        <v>23.5</v>
      </c>
      <c r="G352" t="str">
        <f>LEFT(B352, SEARCH(" ", B352) - 1)</f>
        <v>Bozzi</v>
      </c>
      <c r="H352" t="str">
        <f>RIGHT(B352, LEN(B352) - SEARCH(" ", B352))</f>
        <v>Charles</v>
      </c>
      <c r="I352" s="7">
        <f ca="1">DATEDIF(E352, TODAY(), "Y")</f>
        <v>11</v>
      </c>
      <c r="J352" s="23">
        <f ca="1">IF(I352&gt;5, F352*5%, 0)</f>
        <v>1.175</v>
      </c>
      <c r="K352" s="22">
        <f ca="1">J352+F352</f>
        <v>24.675000000000001</v>
      </c>
      <c r="L352" s="8" t="str">
        <f>VLOOKUP(D352,Summary!$A$2:$B$11,2,FALSE)</f>
        <v>TECH</v>
      </c>
      <c r="M352" s="23">
        <f t="shared" si="5"/>
        <v>26.253424657534236</v>
      </c>
      <c r="N352" s="7" t="str">
        <f>IF(AND(OR(D352="Information Technology", D352="Sales"), F352&gt;M352), "YES", "NO")</f>
        <v>NO</v>
      </c>
    </row>
    <row r="353" spans="1:14" x14ac:dyDescent="0.25">
      <c r="A353" s="7">
        <v>3615</v>
      </c>
      <c r="B353" s="7" t="s">
        <v>680</v>
      </c>
      <c r="C353" s="7">
        <v>5577441166</v>
      </c>
      <c r="D353" s="7" t="s">
        <v>883</v>
      </c>
      <c r="E353" s="8">
        <v>41729</v>
      </c>
      <c r="F353" s="23">
        <v>13.4</v>
      </c>
      <c r="G353" t="str">
        <f>LEFT(B353, SEARCH(" ", B353) - 1)</f>
        <v>England</v>
      </c>
      <c r="H353" t="str">
        <f>RIGHT(B353, LEN(B353) - SEARCH(" ", B353))</f>
        <v>Rex</v>
      </c>
      <c r="I353" s="7">
        <f ca="1">DATEDIF(E353, TODAY(), "Y")</f>
        <v>11</v>
      </c>
      <c r="J353" s="23">
        <f ca="1">IF(I353&gt;5, F353*5%, 0)</f>
        <v>0.67</v>
      </c>
      <c r="K353" s="22">
        <f ca="1">J353+F353</f>
        <v>14.07</v>
      </c>
      <c r="L353" s="8" t="str">
        <f>VLOOKUP(D353,Summary!$A$2:$B$11,2,FALSE)</f>
        <v>TECH</v>
      </c>
      <c r="M353" s="23">
        <f t="shared" si="5"/>
        <v>26.253424657534236</v>
      </c>
      <c r="N353" s="7" t="str">
        <f>IF(AND(OR(D353="Information Technology", D353="Sales"), F353&gt;M353), "YES", "NO")</f>
        <v>NO</v>
      </c>
    </row>
    <row r="354" spans="1:14" x14ac:dyDescent="0.25">
      <c r="A354" s="7">
        <v>3616</v>
      </c>
      <c r="B354" s="7" t="s">
        <v>681</v>
      </c>
      <c r="C354" s="7">
        <v>9985477855</v>
      </c>
      <c r="D354" s="7" t="s">
        <v>883</v>
      </c>
      <c r="E354" s="8">
        <v>41827</v>
      </c>
      <c r="F354" s="23">
        <v>19.399999999999999</v>
      </c>
      <c r="G354" t="str">
        <f>LEFT(B354, SEARCH(" ", B354) - 1)</f>
        <v>Erilus</v>
      </c>
      <c r="H354" t="str">
        <f>RIGHT(B354, LEN(B354) - SEARCH(" ", B354))</f>
        <v>Angela</v>
      </c>
      <c r="I354" s="7">
        <f ca="1">DATEDIF(E354, TODAY(), "Y")</f>
        <v>11</v>
      </c>
      <c r="J354" s="23">
        <f ca="1">IF(I354&gt;5, F354*5%, 0)</f>
        <v>0.97</v>
      </c>
      <c r="K354" s="22">
        <f ca="1">J354+F354</f>
        <v>20.369999999999997</v>
      </c>
      <c r="L354" s="8" t="str">
        <f>VLOOKUP(D354,Summary!$A$2:$B$11,2,FALSE)</f>
        <v>TECH</v>
      </c>
      <c r="M354" s="23">
        <f t="shared" si="5"/>
        <v>26.253424657534236</v>
      </c>
      <c r="N354" s="7" t="str">
        <f>IF(AND(OR(D354="Information Technology", D354="Sales"), F354&gt;M354), "YES", "NO")</f>
        <v>NO</v>
      </c>
    </row>
    <row r="355" spans="1:14" x14ac:dyDescent="0.25">
      <c r="A355" s="7">
        <v>3618</v>
      </c>
      <c r="B355" s="7" t="s">
        <v>683</v>
      </c>
      <c r="C355" s="7">
        <v>8745698423</v>
      </c>
      <c r="D355" s="7" t="s">
        <v>883</v>
      </c>
      <c r="E355" s="8">
        <v>41687</v>
      </c>
      <c r="F355" s="23">
        <v>49</v>
      </c>
      <c r="G355" t="str">
        <f>LEFT(B355, SEARCH(" ", B355) - 1)</f>
        <v>Evensen</v>
      </c>
      <c r="H355" t="str">
        <f>RIGHT(B355, LEN(B355) - SEARCH(" ", B355))</f>
        <v>April</v>
      </c>
      <c r="I355" s="7">
        <f ca="1">DATEDIF(E355, TODAY(), "Y")</f>
        <v>11</v>
      </c>
      <c r="J355" s="23">
        <f ca="1">IF(I355&gt;5, F355*5%, 0)</f>
        <v>2.4500000000000002</v>
      </c>
      <c r="K355" s="22">
        <f ca="1">J355+F355</f>
        <v>51.45</v>
      </c>
      <c r="L355" s="8" t="str">
        <f>VLOOKUP(D355,Summary!$A$2:$B$11,2,FALSE)</f>
        <v>TECH</v>
      </c>
      <c r="M355" s="23">
        <f t="shared" si="5"/>
        <v>26.253424657534236</v>
      </c>
      <c r="N355" s="7" t="str">
        <f>IF(AND(OR(D355="Information Technology", D355="Sales"), F355&gt;M355), "YES", "NO")</f>
        <v>NO</v>
      </c>
    </row>
    <row r="356" spans="1:14" x14ac:dyDescent="0.25">
      <c r="A356" s="7">
        <v>3620</v>
      </c>
      <c r="B356" s="7" t="s">
        <v>685</v>
      </c>
      <c r="C356" s="7">
        <v>7548965321</v>
      </c>
      <c r="D356" s="7" t="s">
        <v>883</v>
      </c>
      <c r="E356" s="8">
        <v>41827</v>
      </c>
      <c r="F356" s="23">
        <v>35</v>
      </c>
      <c r="G356" t="str">
        <f>LEFT(B356, SEARCH(" ", B356) - 1)</f>
        <v>Faller</v>
      </c>
      <c r="H356" t="str">
        <f>RIGHT(B356, LEN(B356) - SEARCH(" ", B356))</f>
        <v>Megan</v>
      </c>
      <c r="I356" s="7">
        <f ca="1">DATEDIF(E356, TODAY(), "Y")</f>
        <v>11</v>
      </c>
      <c r="J356" s="23">
        <f ca="1">IF(I356&gt;5, F356*5%, 0)</f>
        <v>1.75</v>
      </c>
      <c r="K356" s="22">
        <f ca="1">J356+F356</f>
        <v>36.75</v>
      </c>
      <c r="L356" s="8" t="str">
        <f>VLOOKUP(D356,Summary!$A$2:$B$11,2,FALSE)</f>
        <v>TECH</v>
      </c>
      <c r="M356" s="23">
        <f t="shared" si="5"/>
        <v>26.253424657534236</v>
      </c>
      <c r="N356" s="7" t="str">
        <f>IF(AND(OR(D356="Information Technology", D356="Sales"), F356&gt;M356), "YES", "NO")</f>
        <v>NO</v>
      </c>
    </row>
    <row r="357" spans="1:14" x14ac:dyDescent="0.25">
      <c r="A357" s="7">
        <v>3621</v>
      </c>
      <c r="B357" s="7" t="s">
        <v>686</v>
      </c>
      <c r="C357" s="7">
        <v>8965874569</v>
      </c>
      <c r="D357" s="7" t="s">
        <v>883</v>
      </c>
      <c r="E357" s="8">
        <v>41687</v>
      </c>
      <c r="F357" s="23">
        <v>50</v>
      </c>
      <c r="G357" t="str">
        <f>LEFT(B357, SEARCH(" ", B357) - 1)</f>
        <v>Fancett</v>
      </c>
      <c r="H357" t="str">
        <f>RIGHT(B357, LEN(B357) - SEARCH(" ", B357))</f>
        <v>Nicole</v>
      </c>
      <c r="I357" s="7">
        <f ca="1">DATEDIF(E357, TODAY(), "Y")</f>
        <v>11</v>
      </c>
      <c r="J357" s="23">
        <f ca="1">IF(I357&gt;5, F357*5%, 0)</f>
        <v>2.5</v>
      </c>
      <c r="K357" s="22">
        <f ca="1">J357+F357</f>
        <v>52.5</v>
      </c>
      <c r="L357" s="8" t="str">
        <f>VLOOKUP(D357,Summary!$A$2:$B$11,2,FALSE)</f>
        <v>TECH</v>
      </c>
      <c r="M357" s="23">
        <f t="shared" si="5"/>
        <v>26.253424657534236</v>
      </c>
      <c r="N357" s="7" t="str">
        <f>IF(AND(OR(D357="Information Technology", D357="Sales"), F357&gt;M357), "YES", "NO")</f>
        <v>NO</v>
      </c>
    </row>
    <row r="358" spans="1:14" x14ac:dyDescent="0.25">
      <c r="A358" s="7">
        <v>3693</v>
      </c>
      <c r="B358" s="7" t="s">
        <v>752</v>
      </c>
      <c r="C358" s="7">
        <v>7884526785</v>
      </c>
      <c r="D358" s="7" t="s">
        <v>883</v>
      </c>
      <c r="E358" s="8">
        <v>41645</v>
      </c>
      <c r="F358" s="23">
        <v>56</v>
      </c>
      <c r="G358" t="str">
        <f>LEFT(B358, SEARCH(" ", B358) - 1)</f>
        <v>LaRotonda</v>
      </c>
      <c r="H358" t="str">
        <f>RIGHT(B358, LEN(B358) - SEARCH(" ", B358))</f>
        <v>William</v>
      </c>
      <c r="I358" s="7">
        <f ca="1">DATEDIF(E358, TODAY(), "Y")</f>
        <v>11</v>
      </c>
      <c r="J358" s="23">
        <f ca="1">IF(I358&gt;5, F358*5%, 0)</f>
        <v>2.8000000000000003</v>
      </c>
      <c r="K358" s="22">
        <f ca="1">J358+F358</f>
        <v>58.8</v>
      </c>
      <c r="L358" s="8" t="str">
        <f>VLOOKUP(D358,Summary!$A$2:$B$11,2,FALSE)</f>
        <v>TECH</v>
      </c>
      <c r="M358" s="23">
        <f t="shared" si="5"/>
        <v>26.253424657534236</v>
      </c>
      <c r="N358" s="7" t="str">
        <f>IF(AND(OR(D358="Information Technology", D358="Sales"), F358&gt;M358), "YES", "NO")</f>
        <v>NO</v>
      </c>
    </row>
    <row r="359" spans="1:14" x14ac:dyDescent="0.25">
      <c r="A359" s="7">
        <v>3700</v>
      </c>
      <c r="B359" s="7" t="s">
        <v>759</v>
      </c>
      <c r="C359" s="7">
        <v>7854698213</v>
      </c>
      <c r="D359" s="7" t="s">
        <v>883</v>
      </c>
      <c r="E359" s="8">
        <v>41547</v>
      </c>
      <c r="F359" s="23">
        <v>32.6</v>
      </c>
      <c r="G359" t="str">
        <f>LEFT(B359, SEARCH(" ", B359) - 1)</f>
        <v>Liebig</v>
      </c>
      <c r="H359" t="str">
        <f>RIGHT(B359, LEN(B359) - SEARCH(" ", B359))</f>
        <v>Ketsia</v>
      </c>
      <c r="I359" s="7">
        <f ca="1">DATEDIF(E359, TODAY(), "Y")</f>
        <v>11</v>
      </c>
      <c r="J359" s="23">
        <f ca="1">IF(I359&gt;5, F359*5%, 0)</f>
        <v>1.6300000000000001</v>
      </c>
      <c r="K359" s="22">
        <f ca="1">J359+F359</f>
        <v>34.230000000000004</v>
      </c>
      <c r="L359" s="8" t="str">
        <f>VLOOKUP(D359,Summary!$A$2:$B$11,2,FALSE)</f>
        <v>TECH</v>
      </c>
      <c r="M359" s="23">
        <f t="shared" si="5"/>
        <v>26.253424657534236</v>
      </c>
      <c r="N359" s="7" t="str">
        <f>IF(AND(OR(D359="Information Technology", D359="Sales"), F359&gt;M359), "YES", "NO")</f>
        <v>NO</v>
      </c>
    </row>
    <row r="360" spans="1:14" x14ac:dyDescent="0.25">
      <c r="A360" s="7">
        <v>3774</v>
      </c>
      <c r="B360" s="7" t="s">
        <v>828</v>
      </c>
      <c r="C360" s="7">
        <v>1155874569</v>
      </c>
      <c r="D360" s="7" t="s">
        <v>883</v>
      </c>
      <c r="E360" s="8">
        <v>41645</v>
      </c>
      <c r="F360" s="23">
        <v>50.5</v>
      </c>
      <c r="G360" t="str">
        <f>LEFT(B360, SEARCH(" ", B360) - 1)</f>
        <v>Rose</v>
      </c>
      <c r="H360" t="str">
        <f>RIGHT(B360, LEN(B360) - SEARCH(" ", B360))</f>
        <v>Ashley</v>
      </c>
      <c r="I360" s="7">
        <f ca="1">DATEDIF(E360, TODAY(), "Y")</f>
        <v>11</v>
      </c>
      <c r="J360" s="23">
        <f ca="1">IF(I360&gt;5, F360*5%, 0)</f>
        <v>2.5250000000000004</v>
      </c>
      <c r="K360" s="22">
        <f ca="1">J360+F360</f>
        <v>53.024999999999999</v>
      </c>
      <c r="L360" s="8" t="str">
        <f>VLOOKUP(D360,Summary!$A$2:$B$11,2,FALSE)</f>
        <v>TECH</v>
      </c>
      <c r="M360" s="23">
        <f t="shared" si="5"/>
        <v>26.253424657534236</v>
      </c>
      <c r="N360" s="7" t="str">
        <f>IF(AND(OR(D360="Information Technology", D360="Sales"), F360&gt;M360), "YES", "NO")</f>
        <v>NO</v>
      </c>
    </row>
    <row r="361" spans="1:14" x14ac:dyDescent="0.25">
      <c r="A361" s="7">
        <v>3791</v>
      </c>
      <c r="B361" s="7" t="s">
        <v>899</v>
      </c>
      <c r="C361" s="7">
        <v>1187544693</v>
      </c>
      <c r="D361" s="7" t="s">
        <v>883</v>
      </c>
      <c r="E361" s="8">
        <v>41777</v>
      </c>
      <c r="F361" s="23">
        <v>42.3</v>
      </c>
      <c r="G361" t="str">
        <f>LEFT(B361, SEARCH(" ", B361) - 1)</f>
        <v>John</v>
      </c>
      <c r="H361" t="str">
        <f>RIGHT(B361, LEN(B361) - SEARCH(" ", B361))</f>
        <v>Taylor</v>
      </c>
      <c r="I361" s="7">
        <f ca="1">DATEDIF(E361, TODAY(), "Y")</f>
        <v>11</v>
      </c>
      <c r="J361" s="23">
        <f ca="1">IF(I361&gt;5, F361*5%, 0)</f>
        <v>2.1149999999999998</v>
      </c>
      <c r="K361" s="22">
        <f ca="1">J361+F361</f>
        <v>44.414999999999999</v>
      </c>
      <c r="L361" s="8" t="str">
        <f>VLOOKUP(D361,Summary!$A$2:$B$11,2,FALSE)</f>
        <v>TECH</v>
      </c>
      <c r="M361" s="23">
        <f t="shared" si="5"/>
        <v>26.253424657534236</v>
      </c>
      <c r="N361" s="7" t="str">
        <f>IF(AND(OR(D361="Information Technology", D361="Sales"), F361&gt;M361), "YES", "NO")</f>
        <v>NO</v>
      </c>
    </row>
    <row r="362" spans="1:14" x14ac:dyDescent="0.25">
      <c r="A362" s="7">
        <v>3540</v>
      </c>
      <c r="B362" s="7" t="s">
        <v>609</v>
      </c>
      <c r="C362" s="7">
        <v>8974563214</v>
      </c>
      <c r="D362" s="7" t="s">
        <v>883</v>
      </c>
      <c r="E362" s="8">
        <v>41953</v>
      </c>
      <c r="F362" s="23">
        <v>49</v>
      </c>
      <c r="G362" t="str">
        <f>LEFT(B362, SEARCH(" ", B362) - 1)</f>
        <v>Andreola</v>
      </c>
      <c r="H362" t="str">
        <f>RIGHT(B362, LEN(B362) - SEARCH(" ", B362))</f>
        <v>Colby</v>
      </c>
      <c r="I362" s="7">
        <f ca="1">DATEDIF(E362, TODAY(), "Y")</f>
        <v>10</v>
      </c>
      <c r="J362" s="23">
        <f ca="1">IF(I362&gt;5, F362*5%, 0)</f>
        <v>2.4500000000000002</v>
      </c>
      <c r="K362" s="22">
        <f ca="1">J362+F362</f>
        <v>51.45</v>
      </c>
      <c r="L362" s="8" t="str">
        <f>VLOOKUP(D362,Summary!$A$2:$B$11,2,FALSE)</f>
        <v>TECH</v>
      </c>
      <c r="M362" s="23">
        <f t="shared" si="5"/>
        <v>26.253424657534236</v>
      </c>
      <c r="N362" s="7" t="str">
        <f>IF(AND(OR(D362="Information Technology", D362="Sales"), F362&gt;M362), "YES", "NO")</f>
        <v>NO</v>
      </c>
    </row>
    <row r="363" spans="1:14" x14ac:dyDescent="0.25">
      <c r="A363" s="7">
        <v>3543</v>
      </c>
      <c r="B363" s="7" t="s">
        <v>612</v>
      </c>
      <c r="C363" s="7">
        <v>8965475236</v>
      </c>
      <c r="D363" s="7" t="s">
        <v>883</v>
      </c>
      <c r="E363" s="8">
        <v>42009</v>
      </c>
      <c r="F363" s="23">
        <v>47.2</v>
      </c>
      <c r="G363" t="str">
        <f>LEFT(B363, SEARCH(" ", B363) - 1)</f>
        <v>Bacong</v>
      </c>
      <c r="H363" t="str">
        <f>RIGHT(B363, LEN(B363) - SEARCH(" ", B363))</f>
        <v>Alejandro</v>
      </c>
      <c r="I363" s="7">
        <f ca="1">DATEDIF(E363, TODAY(), "Y")</f>
        <v>10</v>
      </c>
      <c r="J363" s="23">
        <f ca="1">IF(I363&gt;5, F363*5%, 0)</f>
        <v>2.3600000000000003</v>
      </c>
      <c r="K363" s="22">
        <f ca="1">J363+F363</f>
        <v>49.56</v>
      </c>
      <c r="L363" s="8" t="str">
        <f>VLOOKUP(D363,Summary!$A$2:$B$11,2,FALSE)</f>
        <v>TECH</v>
      </c>
      <c r="M363" s="23">
        <f t="shared" si="5"/>
        <v>26.253424657534236</v>
      </c>
      <c r="N363" s="7" t="str">
        <f>IF(AND(OR(D363="Information Technology", D363="Sales"), F363&gt;M363), "YES", "NO")</f>
        <v>NO</v>
      </c>
    </row>
    <row r="364" spans="1:14" x14ac:dyDescent="0.25">
      <c r="A364" s="7">
        <v>3546</v>
      </c>
      <c r="B364" s="7" t="s">
        <v>615</v>
      </c>
      <c r="C364" s="7">
        <v>8741258963</v>
      </c>
      <c r="D364" s="7" t="s">
        <v>883</v>
      </c>
      <c r="E364" s="8">
        <v>41953</v>
      </c>
      <c r="F364" s="23">
        <v>51.3</v>
      </c>
      <c r="G364" t="str">
        <f>LEFT(B364, SEARCH(" ", B364) - 1)</f>
        <v>Barbossa</v>
      </c>
      <c r="H364" t="str">
        <f>RIGHT(B364, LEN(B364) - SEARCH(" ", B364))</f>
        <v>Hector</v>
      </c>
      <c r="I364" s="7">
        <f ca="1">DATEDIF(E364, TODAY(), "Y")</f>
        <v>10</v>
      </c>
      <c r="J364" s="23">
        <f ca="1">IF(I364&gt;5, F364*5%, 0)</f>
        <v>2.5649999999999999</v>
      </c>
      <c r="K364" s="22">
        <f ca="1">J364+F364</f>
        <v>53.864999999999995</v>
      </c>
      <c r="L364" s="8" t="str">
        <f>VLOOKUP(D364,Summary!$A$2:$B$11,2,FALSE)</f>
        <v>TECH</v>
      </c>
      <c r="M364" s="23">
        <f t="shared" si="5"/>
        <v>26.253424657534236</v>
      </c>
      <c r="N364" s="7" t="str">
        <f>IF(AND(OR(D364="Information Technology", D364="Sales"), F364&gt;M364), "YES", "NO")</f>
        <v>NO</v>
      </c>
    </row>
    <row r="365" spans="1:14" x14ac:dyDescent="0.25">
      <c r="A365" s="7">
        <v>3623</v>
      </c>
      <c r="B365" s="7" t="s">
        <v>688</v>
      </c>
      <c r="C365" s="7">
        <v>8963254712</v>
      </c>
      <c r="D365" s="7" t="s">
        <v>883</v>
      </c>
      <c r="E365" s="8">
        <v>42135</v>
      </c>
      <c r="F365" s="23">
        <v>26.3</v>
      </c>
      <c r="G365" t="str">
        <f>LEFT(B365, SEARCH(" ", B365) - 1)</f>
        <v>Fernandes</v>
      </c>
      <c r="H365" t="str">
        <f>RIGHT(B365, LEN(B365) - SEARCH(" ", B365))</f>
        <v>Nilson</v>
      </c>
      <c r="I365" s="7">
        <f ca="1">DATEDIF(E365, TODAY(), "Y")</f>
        <v>10</v>
      </c>
      <c r="J365" s="23">
        <f ca="1">IF(I365&gt;5, F365*5%, 0)</f>
        <v>1.3150000000000002</v>
      </c>
      <c r="K365" s="22">
        <f ca="1">J365+F365</f>
        <v>27.615000000000002</v>
      </c>
      <c r="L365" s="8" t="str">
        <f>VLOOKUP(D365,Summary!$A$2:$B$11,2,FALSE)</f>
        <v>TECH</v>
      </c>
      <c r="M365" s="23">
        <f t="shared" si="5"/>
        <v>26.253424657534236</v>
      </c>
      <c r="N365" s="7" t="str">
        <f>IF(AND(OR(D365="Information Technology", D365="Sales"), F365&gt;M365), "YES", "NO")</f>
        <v>NO</v>
      </c>
    </row>
    <row r="366" spans="1:14" x14ac:dyDescent="0.25">
      <c r="A366" s="7">
        <v>3624</v>
      </c>
      <c r="B366" s="7" t="s">
        <v>689</v>
      </c>
      <c r="C366" s="7">
        <v>8741259632</v>
      </c>
      <c r="D366" s="7" t="s">
        <v>883</v>
      </c>
      <c r="E366" s="8">
        <v>42093</v>
      </c>
      <c r="F366" s="23">
        <v>28</v>
      </c>
      <c r="G366" t="str">
        <f>LEFT(B366, SEARCH(" ", B366) - 1)</f>
        <v>Fett</v>
      </c>
      <c r="H366" t="str">
        <f>RIGHT(B366, LEN(B366) - SEARCH(" ", B366))</f>
        <v>Boba</v>
      </c>
      <c r="I366" s="7">
        <f ca="1">DATEDIF(E366, TODAY(), "Y")</f>
        <v>10</v>
      </c>
      <c r="J366" s="23">
        <f ca="1">IF(I366&gt;5, F366*5%, 0)</f>
        <v>1.4000000000000001</v>
      </c>
      <c r="K366" s="22">
        <f ca="1">J366+F366</f>
        <v>29.4</v>
      </c>
      <c r="L366" s="8" t="str">
        <f>VLOOKUP(D366,Summary!$A$2:$B$11,2,FALSE)</f>
        <v>TECH</v>
      </c>
      <c r="M366" s="23">
        <f t="shared" si="5"/>
        <v>26.253424657534236</v>
      </c>
      <c r="N366" s="7" t="str">
        <f>IF(AND(OR(D366="Information Technology", D366="Sales"), F366&gt;M366), "YES", "NO")</f>
        <v>NO</v>
      </c>
    </row>
    <row r="367" spans="1:14" x14ac:dyDescent="0.25">
      <c r="A367" s="7">
        <v>3639</v>
      </c>
      <c r="B367" s="7" t="s">
        <v>702</v>
      </c>
      <c r="C367" s="7">
        <v>8521478963</v>
      </c>
      <c r="D367" s="7" t="s">
        <v>883</v>
      </c>
      <c r="E367" s="8">
        <v>41911</v>
      </c>
      <c r="F367" s="23">
        <v>9.1</v>
      </c>
      <c r="G367" t="str">
        <f>LEFT(B367, SEARCH(" ", B367) - 1)</f>
        <v>Girifalco</v>
      </c>
      <c r="H367" t="str">
        <f>RIGHT(B367, LEN(B367) - SEARCH(" ", B367))</f>
        <v>Evelyn</v>
      </c>
      <c r="I367" s="7">
        <f ca="1">DATEDIF(E367, TODAY(), "Y")</f>
        <v>10</v>
      </c>
      <c r="J367" s="23">
        <f ca="1">IF(I367&gt;5, F367*5%, 0)</f>
        <v>0.45500000000000002</v>
      </c>
      <c r="K367" s="22">
        <f ca="1">J367+F367</f>
        <v>9.5549999999999997</v>
      </c>
      <c r="L367" s="8" t="str">
        <f>VLOOKUP(D367,Summary!$A$2:$B$11,2,FALSE)</f>
        <v>TECH</v>
      </c>
      <c r="M367" s="23">
        <f t="shared" si="5"/>
        <v>26.253424657534236</v>
      </c>
      <c r="N367" s="7" t="str">
        <f>IF(AND(OR(D367="Information Technology", D367="Sales"), F367&gt;M367), "YES", "NO")</f>
        <v>NO</v>
      </c>
    </row>
    <row r="368" spans="1:14" x14ac:dyDescent="0.25">
      <c r="A368" s="7">
        <v>3715</v>
      </c>
      <c r="B368" s="7" t="s">
        <v>893</v>
      </c>
      <c r="C368" s="7">
        <v>8475693214</v>
      </c>
      <c r="D368" s="7" t="s">
        <v>883</v>
      </c>
      <c r="E368" s="8">
        <v>42093</v>
      </c>
      <c r="F368" s="23">
        <v>9.1</v>
      </c>
      <c r="G368" t="str">
        <f>LEFT(B368, SEARCH(" ", B368) - 1)</f>
        <v>Carthy</v>
      </c>
      <c r="H368" t="str">
        <f>RIGHT(B368, LEN(B368) - SEARCH(" ", B368))</f>
        <v>wright</v>
      </c>
      <c r="I368" s="7">
        <f ca="1">DATEDIF(E368, TODAY(), "Y")</f>
        <v>10</v>
      </c>
      <c r="J368" s="23">
        <f ca="1">IF(I368&gt;5, F368*5%, 0)</f>
        <v>0.45500000000000002</v>
      </c>
      <c r="K368" s="22">
        <f ca="1">J368+F368</f>
        <v>9.5549999999999997</v>
      </c>
      <c r="L368" s="8" t="str">
        <f>VLOOKUP(D368,Summary!$A$2:$B$11,2,FALSE)</f>
        <v>TECH</v>
      </c>
      <c r="M368" s="23">
        <f t="shared" si="5"/>
        <v>26.253424657534236</v>
      </c>
      <c r="N368" s="7" t="str">
        <f>IF(AND(OR(D368="Information Technology", D368="Sales"), F368&gt;M368), "YES", "NO")</f>
        <v>NO</v>
      </c>
    </row>
    <row r="369" spans="1:14" x14ac:dyDescent="0.25">
      <c r="A369" s="7">
        <v>3737</v>
      </c>
      <c r="B369" s="7" t="s">
        <v>795</v>
      </c>
      <c r="C369" s="7">
        <v>9658741236</v>
      </c>
      <c r="D369" s="7" t="s">
        <v>883</v>
      </c>
      <c r="E369" s="8">
        <v>41953</v>
      </c>
      <c r="F369" s="23">
        <v>45.8</v>
      </c>
      <c r="G369" t="str">
        <f>LEFT(B369, SEARCH(" ", B369) - 1)</f>
        <v>Nowlan</v>
      </c>
      <c r="H369" t="str">
        <f>RIGHT(B369, LEN(B369) - SEARCH(" ", B369))</f>
        <v>Kristie</v>
      </c>
      <c r="I369" s="7">
        <f ca="1">DATEDIF(E369, TODAY(), "Y")</f>
        <v>10</v>
      </c>
      <c r="J369" s="23">
        <f ca="1">IF(I369&gt;5, F369*5%, 0)</f>
        <v>2.29</v>
      </c>
      <c r="K369" s="22">
        <f ca="1">J369+F369</f>
        <v>48.089999999999996</v>
      </c>
      <c r="L369" s="8" t="str">
        <f>VLOOKUP(D369,Summary!$A$2:$B$11,2,FALSE)</f>
        <v>TECH</v>
      </c>
      <c r="M369" s="23">
        <f t="shared" si="5"/>
        <v>26.253424657534236</v>
      </c>
      <c r="N369" s="7" t="str">
        <f>IF(AND(OR(D369="Information Technology", D369="Sales"), F369&gt;M369), "YES", "NO")</f>
        <v>NO</v>
      </c>
    </row>
    <row r="370" spans="1:14" x14ac:dyDescent="0.25">
      <c r="A370" s="7">
        <v>3771</v>
      </c>
      <c r="B370" s="7" t="s">
        <v>826</v>
      </c>
      <c r="C370" s="7">
        <v>9632587412</v>
      </c>
      <c r="D370" s="7" t="s">
        <v>883</v>
      </c>
      <c r="E370" s="8">
        <v>42051</v>
      </c>
      <c r="F370" s="23">
        <v>6.2</v>
      </c>
      <c r="G370" t="str">
        <f>LEFT(B370, SEARCH(" ", B370) - 1)</f>
        <v>Roby</v>
      </c>
      <c r="H370" t="str">
        <f>RIGHT(B370, LEN(B370) - SEARCH(" ", B370))</f>
        <v>Lori</v>
      </c>
      <c r="I370" s="7">
        <f ca="1">DATEDIF(E370, TODAY(), "Y")</f>
        <v>10</v>
      </c>
      <c r="J370" s="23">
        <f ca="1">IF(I370&gt;5, F370*5%, 0)</f>
        <v>0.31000000000000005</v>
      </c>
      <c r="K370" s="22">
        <f ca="1">J370+F370</f>
        <v>6.51</v>
      </c>
      <c r="L370" s="8" t="str">
        <f>VLOOKUP(D370,Summary!$A$2:$B$11,2,FALSE)</f>
        <v>TECH</v>
      </c>
      <c r="M370" s="23">
        <f t="shared" si="5"/>
        <v>26.253424657534236</v>
      </c>
      <c r="N370" s="7" t="str">
        <f>IF(AND(OR(D370="Information Technology", D370="Sales"), F370&gt;M370), "YES", "NO")</f>
        <v>NO</v>
      </c>
    </row>
    <row r="371" spans="1:14" x14ac:dyDescent="0.25">
      <c r="A371" s="7">
        <v>3772</v>
      </c>
      <c r="B371" s="7" t="s">
        <v>879</v>
      </c>
      <c r="C371" s="7">
        <v>963852741</v>
      </c>
      <c r="D371" s="7" t="s">
        <v>883</v>
      </c>
      <c r="E371" s="8">
        <v>42009</v>
      </c>
      <c r="F371" s="23">
        <v>15.6</v>
      </c>
      <c r="G371" t="str">
        <f>LEFT(B371, SEARCH(" ", B371) - 1)</f>
        <v>RoeHRich</v>
      </c>
      <c r="H371" t="str">
        <f>RIGHT(B371, LEN(B371) - SEARCH(" ", B371))</f>
        <v>Bianca</v>
      </c>
      <c r="I371" s="7">
        <f ca="1">DATEDIF(E371, TODAY(), "Y")</f>
        <v>10</v>
      </c>
      <c r="J371" s="23">
        <f ca="1">IF(I371&gt;5, F371*5%, 0)</f>
        <v>0.78</v>
      </c>
      <c r="K371" s="22">
        <f ca="1">J371+F371</f>
        <v>16.38</v>
      </c>
      <c r="L371" s="8" t="str">
        <f>VLOOKUP(D371,Summary!$A$2:$B$11,2,FALSE)</f>
        <v>TECH</v>
      </c>
      <c r="M371" s="23">
        <f t="shared" si="5"/>
        <v>26.253424657534236</v>
      </c>
      <c r="N371" s="7" t="str">
        <f>IF(AND(OR(D371="Information Technology", D371="Sales"), F371&gt;M371), "YES", "NO")</f>
        <v>NO</v>
      </c>
    </row>
    <row r="372" spans="1:14" x14ac:dyDescent="0.25">
      <c r="A372" s="7">
        <v>3790</v>
      </c>
      <c r="B372" s="7" t="s">
        <v>898</v>
      </c>
      <c r="C372" s="7">
        <v>9685741236</v>
      </c>
      <c r="D372" s="7" t="s">
        <v>883</v>
      </c>
      <c r="E372" s="8">
        <v>41911</v>
      </c>
      <c r="F372" s="23">
        <v>18.600000000000001</v>
      </c>
      <c r="G372" t="str">
        <f>LEFT(B372, SEARCH(" ", B372) - 1)</f>
        <v>Joe</v>
      </c>
      <c r="H372" t="str">
        <f>RIGHT(B372, LEN(B372) - SEARCH(" ", B372))</f>
        <v>Smith</v>
      </c>
      <c r="I372" s="7">
        <f ca="1">DATEDIF(E372, TODAY(), "Y")</f>
        <v>10</v>
      </c>
      <c r="J372" s="23">
        <f ca="1">IF(I372&gt;5, F372*5%, 0)</f>
        <v>0.93000000000000016</v>
      </c>
      <c r="K372" s="22">
        <f ca="1">J372+F372</f>
        <v>19.53</v>
      </c>
      <c r="L372" s="8" t="str">
        <f>VLOOKUP(D372,Summary!$A$2:$B$11,2,FALSE)</f>
        <v>TECH</v>
      </c>
      <c r="M372" s="23">
        <f t="shared" si="5"/>
        <v>26.253424657534236</v>
      </c>
      <c r="N372" s="7" t="str">
        <f>IF(AND(OR(D372="Information Technology", D372="Sales"), F372&gt;M372), "YES", "NO")</f>
        <v>NO</v>
      </c>
    </row>
    <row r="373" spans="1:14" x14ac:dyDescent="0.25">
      <c r="A373" s="7">
        <v>3462</v>
      </c>
      <c r="B373" s="7" t="s">
        <v>533</v>
      </c>
      <c r="C373" s="7">
        <v>8741256936</v>
      </c>
      <c r="D373" s="7" t="s">
        <v>883</v>
      </c>
      <c r="E373" s="8">
        <v>42583</v>
      </c>
      <c r="F373" s="23">
        <v>15.3</v>
      </c>
      <c r="G373" t="str">
        <f>LEFT(B373, SEARCH(" ", B373) - 1)</f>
        <v>Chloe</v>
      </c>
      <c r="H373" t="str">
        <f>RIGHT(B373, LEN(B373) - SEARCH(" ", B373))</f>
        <v>Cruz</v>
      </c>
      <c r="I373" s="7">
        <f ca="1">DATEDIF(E373, TODAY(), "Y")</f>
        <v>9</v>
      </c>
      <c r="J373" s="23">
        <f ca="1">IF(I373&gt;5, F373*5%, 0)</f>
        <v>0.76500000000000012</v>
      </c>
      <c r="K373" s="22">
        <f ca="1">J373+F373</f>
        <v>16.065000000000001</v>
      </c>
      <c r="L373" s="8" t="str">
        <f>VLOOKUP(D373,Summary!$A$2:$B$11,2,FALSE)</f>
        <v>TECH</v>
      </c>
      <c r="M373" s="23">
        <f t="shared" si="5"/>
        <v>26.253424657534236</v>
      </c>
      <c r="N373" s="7" t="str">
        <f>IF(AND(OR(D373="Information Technology", D373="Sales"), F373&gt;M373), "YES", "NO")</f>
        <v>NO</v>
      </c>
    </row>
    <row r="374" spans="1:14" x14ac:dyDescent="0.25">
      <c r="A374" s="7">
        <v>3463</v>
      </c>
      <c r="B374" s="7" t="s">
        <v>534</v>
      </c>
      <c r="C374" s="7">
        <v>8963258741</v>
      </c>
      <c r="D374" s="7" t="s">
        <v>883</v>
      </c>
      <c r="E374" s="8">
        <v>42439</v>
      </c>
      <c r="F374" s="23">
        <v>28.6</v>
      </c>
      <c r="G374" t="str">
        <f>LEFT(B374, SEARCH(" ", B374) - 1)</f>
        <v>Isabelle</v>
      </c>
      <c r="H374" t="str">
        <f>RIGHT(B374, LEN(B374) - SEARCH(" ", B374))</f>
        <v>Marshall</v>
      </c>
      <c r="I374" s="7">
        <f ca="1">DATEDIF(E374, TODAY(), "Y")</f>
        <v>9</v>
      </c>
      <c r="J374" s="23">
        <f ca="1">IF(I374&gt;5, F374*5%, 0)</f>
        <v>1.4300000000000002</v>
      </c>
      <c r="K374" s="22">
        <f ca="1">J374+F374</f>
        <v>30.03</v>
      </c>
      <c r="L374" s="8" t="str">
        <f>VLOOKUP(D374,Summary!$A$2:$B$11,2,FALSE)</f>
        <v>TECH</v>
      </c>
      <c r="M374" s="23">
        <f t="shared" si="5"/>
        <v>26.253424657534236</v>
      </c>
      <c r="N374" s="7" t="str">
        <f>IF(AND(OR(D374="Information Technology", D374="Sales"), F374&gt;M374), "YES", "NO")</f>
        <v>NO</v>
      </c>
    </row>
    <row r="375" spans="1:14" x14ac:dyDescent="0.25">
      <c r="A375" s="7">
        <v>3466</v>
      </c>
      <c r="B375" s="7" t="s">
        <v>537</v>
      </c>
      <c r="C375" s="7">
        <v>8975632142</v>
      </c>
      <c r="D375" s="7" t="s">
        <v>883</v>
      </c>
      <c r="E375" s="8">
        <v>42373</v>
      </c>
      <c r="F375" s="23">
        <v>28</v>
      </c>
      <c r="G375" t="str">
        <f>LEFT(B375, SEARCH(" ", B375) - 1)</f>
        <v>Elizabeth</v>
      </c>
      <c r="H375" t="str">
        <f>RIGHT(B375, LEN(B375) - SEARCH(" ", B375))</f>
        <v>Dixon</v>
      </c>
      <c r="I375" s="7">
        <f ca="1">DATEDIF(E375, TODAY(), "Y")</f>
        <v>9</v>
      </c>
      <c r="J375" s="23">
        <f ca="1">IF(I375&gt;5, F375*5%, 0)</f>
        <v>1.4000000000000001</v>
      </c>
      <c r="K375" s="22">
        <f ca="1">J375+F375</f>
        <v>29.4</v>
      </c>
      <c r="L375" s="8" t="str">
        <f>VLOOKUP(D375,Summary!$A$2:$B$11,2,FALSE)</f>
        <v>TECH</v>
      </c>
      <c r="M375" s="23">
        <f t="shared" si="5"/>
        <v>26.253424657534236</v>
      </c>
      <c r="N375" s="7" t="str">
        <f>IF(AND(OR(D375="Information Technology", D375="Sales"), F375&gt;M375), "YES", "NO")</f>
        <v>NO</v>
      </c>
    </row>
    <row r="376" spans="1:14" x14ac:dyDescent="0.25">
      <c r="A376" s="7">
        <v>3467</v>
      </c>
      <c r="B376" s="7" t="s">
        <v>538</v>
      </c>
      <c r="C376" s="7">
        <v>8974561238</v>
      </c>
      <c r="D376" s="7" t="s">
        <v>883</v>
      </c>
      <c r="E376" s="8">
        <v>42448</v>
      </c>
      <c r="F376" s="23">
        <v>24</v>
      </c>
      <c r="G376" t="str">
        <f>LEFT(B376, SEARCH(" ", B376) - 1)</f>
        <v>Florence</v>
      </c>
      <c r="H376" t="str">
        <f>RIGHT(B376, LEN(B376) - SEARCH(" ", B376))</f>
        <v>Freeman</v>
      </c>
      <c r="I376" s="7">
        <f ca="1">DATEDIF(E376, TODAY(), "Y")</f>
        <v>9</v>
      </c>
      <c r="J376" s="23">
        <f ca="1">IF(I376&gt;5, F376*5%, 0)</f>
        <v>1.2000000000000002</v>
      </c>
      <c r="K376" s="22">
        <f ca="1">J376+F376</f>
        <v>25.2</v>
      </c>
      <c r="L376" s="8" t="str">
        <f>VLOOKUP(D376,Summary!$A$2:$B$11,2,FALSE)</f>
        <v>TECH</v>
      </c>
      <c r="M376" s="23">
        <f t="shared" si="5"/>
        <v>26.253424657534236</v>
      </c>
      <c r="N376" s="7" t="str">
        <f>IF(AND(OR(D376="Information Technology", D376="Sales"), F376&gt;M376), "YES", "NO")</f>
        <v>NO</v>
      </c>
    </row>
    <row r="377" spans="1:14" x14ac:dyDescent="0.25">
      <c r="A377" s="7">
        <v>3468</v>
      </c>
      <c r="B377" s="7" t="s">
        <v>539</v>
      </c>
      <c r="C377" s="7">
        <v>874563219</v>
      </c>
      <c r="D377" s="7" t="s">
        <v>883</v>
      </c>
      <c r="E377" s="8">
        <v>42393</v>
      </c>
      <c r="F377" s="23">
        <v>25.6</v>
      </c>
      <c r="G377" t="str">
        <f>LEFT(B377, SEARCH(" ", B377) - 1)</f>
        <v>Alice</v>
      </c>
      <c r="H377" t="str">
        <f>RIGHT(B377, LEN(B377) - SEARCH(" ", B377))</f>
        <v>Wells</v>
      </c>
      <c r="I377" s="7">
        <f ca="1">DATEDIF(E377, TODAY(), "Y")</f>
        <v>9</v>
      </c>
      <c r="J377" s="23">
        <f ca="1">IF(I377&gt;5, F377*5%, 0)</f>
        <v>1.2800000000000002</v>
      </c>
      <c r="K377" s="22">
        <f ca="1">J377+F377</f>
        <v>26.880000000000003</v>
      </c>
      <c r="L377" s="8" t="str">
        <f>VLOOKUP(D377,Summary!$A$2:$B$11,2,FALSE)</f>
        <v>TECH</v>
      </c>
      <c r="M377" s="23">
        <f t="shared" si="5"/>
        <v>26.253424657534236</v>
      </c>
      <c r="N377" s="7" t="str">
        <f>IF(AND(OR(D377="Information Technology", D377="Sales"), F377&gt;M377), "YES", "NO")</f>
        <v>NO</v>
      </c>
    </row>
    <row r="378" spans="1:14" x14ac:dyDescent="0.25">
      <c r="A378" s="7">
        <v>3469</v>
      </c>
      <c r="B378" s="7" t="s">
        <v>540</v>
      </c>
      <c r="C378" s="7">
        <v>9874563216</v>
      </c>
      <c r="D378" s="7" t="s">
        <v>883</v>
      </c>
      <c r="E378" s="8">
        <v>42423</v>
      </c>
      <c r="F378" s="23">
        <v>43.5</v>
      </c>
      <c r="G378" t="str">
        <f>LEFT(B378, SEARCH(" ", B378) - 1)</f>
        <v>Charlotte</v>
      </c>
      <c r="H378" t="str">
        <f>RIGHT(B378, LEN(B378) - SEARCH(" ", B378))</f>
        <v>Webb</v>
      </c>
      <c r="I378" s="7">
        <f ca="1">DATEDIF(E378, TODAY(), "Y")</f>
        <v>9</v>
      </c>
      <c r="J378" s="23">
        <f ca="1">IF(I378&gt;5, F378*5%, 0)</f>
        <v>2.1750000000000003</v>
      </c>
      <c r="K378" s="22">
        <f ca="1">J378+F378</f>
        <v>45.674999999999997</v>
      </c>
      <c r="L378" s="8" t="str">
        <f>VLOOKUP(D378,Summary!$A$2:$B$11,2,FALSE)</f>
        <v>TECH</v>
      </c>
      <c r="M378" s="23">
        <f t="shared" si="5"/>
        <v>26.253424657534236</v>
      </c>
      <c r="N378" s="7" t="str">
        <f>IF(AND(OR(D378="Information Technology", D378="Sales"), F378&gt;M378), "YES", "NO")</f>
        <v>NO</v>
      </c>
    </row>
    <row r="379" spans="1:14" x14ac:dyDescent="0.25">
      <c r="A379" s="7">
        <v>3470</v>
      </c>
      <c r="B379" s="7" t="s">
        <v>541</v>
      </c>
      <c r="C379" s="7">
        <v>8745692136</v>
      </c>
      <c r="D379" s="7" t="s">
        <v>883</v>
      </c>
      <c r="E379" s="8">
        <v>42453</v>
      </c>
      <c r="F379" s="23">
        <v>19.899999999999999</v>
      </c>
      <c r="G379" t="str">
        <f>LEFT(B379, SEARCH(" ", B379) - 1)</f>
        <v>Sienna</v>
      </c>
      <c r="H379" t="str">
        <f>RIGHT(B379, LEN(B379) - SEARCH(" ", B379))</f>
        <v>Simpson</v>
      </c>
      <c r="I379" s="7">
        <f ca="1">DATEDIF(E379, TODAY(), "Y")</f>
        <v>9</v>
      </c>
      <c r="J379" s="23">
        <f ca="1">IF(I379&gt;5, F379*5%, 0)</f>
        <v>0.995</v>
      </c>
      <c r="K379" s="22">
        <f ca="1">J379+F379</f>
        <v>20.895</v>
      </c>
      <c r="L379" s="8" t="str">
        <f>VLOOKUP(D379,Summary!$A$2:$B$11,2,FALSE)</f>
        <v>TECH</v>
      </c>
      <c r="M379" s="23">
        <f t="shared" si="5"/>
        <v>26.253424657534236</v>
      </c>
      <c r="N379" s="7" t="str">
        <f>IF(AND(OR(D379="Information Technology", D379="Sales"), F379&gt;M379), "YES", "NO")</f>
        <v>NO</v>
      </c>
    </row>
    <row r="380" spans="1:14" x14ac:dyDescent="0.25">
      <c r="A380" s="7">
        <v>3471</v>
      </c>
      <c r="B380" s="7" t="s">
        <v>542</v>
      </c>
      <c r="C380" s="7">
        <v>8795647869</v>
      </c>
      <c r="D380" s="7" t="s">
        <v>883</v>
      </c>
      <c r="E380" s="8">
        <v>42481</v>
      </c>
      <c r="F380" s="23">
        <v>17.3</v>
      </c>
      <c r="G380" t="str">
        <f>LEFT(B380, SEARCH(" ", B380) - 1)</f>
        <v>Matilda</v>
      </c>
      <c r="H380" t="str">
        <f>RIGHT(B380, LEN(B380) - SEARCH(" ", B380))</f>
        <v>Stevens</v>
      </c>
      <c r="I380" s="7">
        <f ca="1">DATEDIF(E380, TODAY(), "Y")</f>
        <v>9</v>
      </c>
      <c r="J380" s="23">
        <f ca="1">IF(I380&gt;5, F380*5%, 0)</f>
        <v>0.8650000000000001</v>
      </c>
      <c r="K380" s="22">
        <f ca="1">J380+F380</f>
        <v>18.164999999999999</v>
      </c>
      <c r="L380" s="8" t="str">
        <f>VLOOKUP(D380,Summary!$A$2:$B$11,2,FALSE)</f>
        <v>TECH</v>
      </c>
      <c r="M380" s="23">
        <f t="shared" si="5"/>
        <v>26.253424657534236</v>
      </c>
      <c r="N380" s="7" t="str">
        <f>IF(AND(OR(D380="Information Technology", D380="Sales"), F380&gt;M380), "YES", "NO")</f>
        <v>NO</v>
      </c>
    </row>
    <row r="381" spans="1:14" x14ac:dyDescent="0.25">
      <c r="A381" s="7">
        <v>3472</v>
      </c>
      <c r="B381" s="7" t="s">
        <v>543</v>
      </c>
      <c r="C381" s="7">
        <v>8745963215</v>
      </c>
      <c r="D381" s="7" t="s">
        <v>883</v>
      </c>
      <c r="E381" s="8">
        <v>42440</v>
      </c>
      <c r="F381" s="23">
        <v>19</v>
      </c>
      <c r="G381" t="str">
        <f>LEFT(B381, SEARCH(" ", B381) - 1)</f>
        <v>Evelyn</v>
      </c>
      <c r="H381" t="str">
        <f>RIGHT(B381, LEN(B381) - SEARCH(" ", B381))</f>
        <v>Tucker</v>
      </c>
      <c r="I381" s="7">
        <f ca="1">DATEDIF(E381, TODAY(), "Y")</f>
        <v>9</v>
      </c>
      <c r="J381" s="23">
        <f ca="1">IF(I381&gt;5, F381*5%, 0)</f>
        <v>0.95000000000000007</v>
      </c>
      <c r="K381" s="22">
        <f ca="1">J381+F381</f>
        <v>19.95</v>
      </c>
      <c r="L381" s="8" t="str">
        <f>VLOOKUP(D381,Summary!$A$2:$B$11,2,FALSE)</f>
        <v>TECH</v>
      </c>
      <c r="M381" s="23">
        <f t="shared" si="5"/>
        <v>26.253424657534236</v>
      </c>
      <c r="N381" s="7" t="str">
        <f>IF(AND(OR(D381="Information Technology", D381="Sales"), F381&gt;M381), "YES", "NO")</f>
        <v>NO</v>
      </c>
    </row>
    <row r="382" spans="1:14" x14ac:dyDescent="0.25">
      <c r="A382" s="7">
        <v>3484</v>
      </c>
      <c r="B382" s="7" t="s">
        <v>555</v>
      </c>
      <c r="C382" s="7">
        <v>87459654233</v>
      </c>
      <c r="D382" s="7" t="s">
        <v>883</v>
      </c>
      <c r="E382" s="8">
        <v>42459</v>
      </c>
      <c r="F382" s="23">
        <v>23</v>
      </c>
      <c r="G382" t="str">
        <f>LEFT(B382, SEARCH(" ", B382) - 1)</f>
        <v>Lily</v>
      </c>
      <c r="H382" t="str">
        <f>RIGHT(B382, LEN(B382) - SEARCH(" ", B382))</f>
        <v>Fisher</v>
      </c>
      <c r="I382" s="7">
        <f ca="1">DATEDIF(E382, TODAY(), "Y")</f>
        <v>9</v>
      </c>
      <c r="J382" s="23">
        <f ca="1">IF(I382&gt;5, F382*5%, 0)</f>
        <v>1.1500000000000001</v>
      </c>
      <c r="K382" s="22">
        <f ca="1">J382+F382</f>
        <v>24.15</v>
      </c>
      <c r="L382" s="8" t="str">
        <f>VLOOKUP(D382,Summary!$A$2:$B$11,2,FALSE)</f>
        <v>TECH</v>
      </c>
      <c r="M382" s="23">
        <f t="shared" si="5"/>
        <v>26.253424657534236</v>
      </c>
      <c r="N382" s="7" t="str">
        <f>IF(AND(OR(D382="Information Technology", D382="Sales"), F382&gt;M382), "YES", "NO")</f>
        <v>NO</v>
      </c>
    </row>
    <row r="383" spans="1:14" x14ac:dyDescent="0.25">
      <c r="A383" s="7">
        <v>3485</v>
      </c>
      <c r="B383" s="7" t="s">
        <v>556</v>
      </c>
      <c r="C383" s="7">
        <v>848521369</v>
      </c>
      <c r="D383" s="7" t="s">
        <v>883</v>
      </c>
      <c r="E383" s="8">
        <v>42602</v>
      </c>
      <c r="F383" s="23">
        <v>46.5</v>
      </c>
      <c r="G383" t="str">
        <f>LEFT(B383, SEARCH(" ", B383) - 1)</f>
        <v>Sophia</v>
      </c>
      <c r="H383" t="str">
        <f>RIGHT(B383, LEN(B383) - SEARCH(" ", B383))</f>
        <v>Reynolds</v>
      </c>
      <c r="I383" s="7">
        <f ca="1">DATEDIF(E383, TODAY(), "Y")</f>
        <v>9</v>
      </c>
      <c r="J383" s="23">
        <f ca="1">IF(I383&gt;5, F383*5%, 0)</f>
        <v>2.3250000000000002</v>
      </c>
      <c r="K383" s="22">
        <f ca="1">J383+F383</f>
        <v>48.825000000000003</v>
      </c>
      <c r="L383" s="8" t="str">
        <f>VLOOKUP(D383,Summary!$A$2:$B$11,2,FALSE)</f>
        <v>TECH</v>
      </c>
      <c r="M383" s="23">
        <f t="shared" si="5"/>
        <v>26.253424657534236</v>
      </c>
      <c r="N383" s="7" t="str">
        <f>IF(AND(OR(D383="Information Technology", D383="Sales"), F383&gt;M383), "YES", "NO")</f>
        <v>NO</v>
      </c>
    </row>
    <row r="384" spans="1:14" x14ac:dyDescent="0.25">
      <c r="A384" s="7">
        <v>3486</v>
      </c>
      <c r="B384" s="7" t="s">
        <v>557</v>
      </c>
      <c r="C384" s="7">
        <v>85471256339</v>
      </c>
      <c r="D384" s="7" t="s">
        <v>883</v>
      </c>
      <c r="E384" s="8">
        <v>42453</v>
      </c>
      <c r="F384" s="23">
        <v>35.1</v>
      </c>
      <c r="G384" t="str">
        <f>LEFT(B384, SEARCH(" ", B384) - 1)</f>
        <v>Sophie</v>
      </c>
      <c r="H384" t="str">
        <f>RIGHT(B384, LEN(B384) - SEARCH(" ", B384))</f>
        <v>Owens</v>
      </c>
      <c r="I384" s="7">
        <f ca="1">DATEDIF(E384, TODAY(), "Y")</f>
        <v>9</v>
      </c>
      <c r="J384" s="23">
        <f ca="1">IF(I384&gt;5, F384*5%, 0)</f>
        <v>1.7550000000000001</v>
      </c>
      <c r="K384" s="22">
        <f ca="1">J384+F384</f>
        <v>36.855000000000004</v>
      </c>
      <c r="L384" s="8" t="str">
        <f>VLOOKUP(D384,Summary!$A$2:$B$11,2,FALSE)</f>
        <v>TECH</v>
      </c>
      <c r="M384" s="23">
        <f t="shared" si="5"/>
        <v>26.253424657534236</v>
      </c>
      <c r="N384" s="7" t="str">
        <f>IF(AND(OR(D384="Information Technology", D384="Sales"), F384&gt;M384), "YES", "NO")</f>
        <v>NO</v>
      </c>
    </row>
    <row r="385" spans="1:14" x14ac:dyDescent="0.25">
      <c r="A385" s="7">
        <v>3508</v>
      </c>
      <c r="B385" s="7" t="s">
        <v>579</v>
      </c>
      <c r="C385" s="7">
        <v>8745963258</v>
      </c>
      <c r="D385" s="7" t="s">
        <v>883</v>
      </c>
      <c r="E385" s="8">
        <v>42403</v>
      </c>
      <c r="F385" s="23">
        <v>36</v>
      </c>
      <c r="G385" t="str">
        <f>LEFT(B385, SEARCH(" ", B385) - 1)</f>
        <v>Erin</v>
      </c>
      <c r="H385" t="str">
        <f>RIGHT(B385, LEN(B385) - SEARCH(" ", B385))</f>
        <v>Gordon</v>
      </c>
      <c r="I385" s="7">
        <f ca="1">DATEDIF(E385, TODAY(), "Y")</f>
        <v>9</v>
      </c>
      <c r="J385" s="23">
        <f ca="1">IF(I385&gt;5, F385*5%, 0)</f>
        <v>1.8</v>
      </c>
      <c r="K385" s="22">
        <f ca="1">J385+F385</f>
        <v>37.799999999999997</v>
      </c>
      <c r="L385" s="8" t="str">
        <f>VLOOKUP(D385,Summary!$A$2:$B$11,2,FALSE)</f>
        <v>TECH</v>
      </c>
      <c r="M385" s="23">
        <f t="shared" si="5"/>
        <v>26.253424657534236</v>
      </c>
      <c r="N385" s="7" t="str">
        <f>IF(AND(OR(D385="Information Technology", D385="Sales"), F385&gt;M385), "YES", "NO")</f>
        <v>NO</v>
      </c>
    </row>
    <row r="386" spans="1:14" x14ac:dyDescent="0.25">
      <c r="A386" s="7">
        <v>3697</v>
      </c>
      <c r="B386" s="7" t="s">
        <v>756</v>
      </c>
      <c r="C386" s="7">
        <v>896325874</v>
      </c>
      <c r="D386" s="7" t="s">
        <v>883</v>
      </c>
      <c r="E386" s="8">
        <v>42374</v>
      </c>
      <c r="F386" s="23">
        <v>34.5</v>
      </c>
      <c r="G386" t="str">
        <f>LEFT(B386, SEARCH(" ", B386) - 1)</f>
        <v>LeBlanc</v>
      </c>
      <c r="H386" t="str">
        <f>RIGHT(B386, LEN(B386) - SEARCH(" ", B386))</f>
        <v>Brandon</v>
      </c>
      <c r="I386" s="7">
        <f ca="1">DATEDIF(E386, TODAY(), "Y")</f>
        <v>9</v>
      </c>
      <c r="J386" s="23">
        <f ca="1">IF(I386&gt;5, F386*5%, 0)</f>
        <v>1.7250000000000001</v>
      </c>
      <c r="K386" s="22">
        <f ca="1">J386+F386</f>
        <v>36.225000000000001</v>
      </c>
      <c r="L386" s="8" t="str">
        <f>VLOOKUP(D386,Summary!$A$2:$B$11,2,FALSE)</f>
        <v>TECH</v>
      </c>
      <c r="M386" s="23">
        <f t="shared" si="5"/>
        <v>26.253424657534236</v>
      </c>
      <c r="N386" s="7" t="str">
        <f>IF(AND(OR(D386="Information Technology", D386="Sales"), F386&gt;M386), "YES", "NO")</f>
        <v>NO</v>
      </c>
    </row>
    <row r="387" spans="1:14" x14ac:dyDescent="0.25">
      <c r="A387" s="7">
        <v>3464</v>
      </c>
      <c r="B387" s="7" t="s">
        <v>535</v>
      </c>
      <c r="C387" s="7">
        <v>7854693215</v>
      </c>
      <c r="D387" s="7" t="s">
        <v>883</v>
      </c>
      <c r="E387" s="8">
        <v>42719</v>
      </c>
      <c r="F387" s="23">
        <v>18.899999999999999</v>
      </c>
      <c r="G387" t="str">
        <f>LEFT(B387, SEARCH(" ", B387) - 1)</f>
        <v>Daisy</v>
      </c>
      <c r="H387" t="str">
        <f>RIGHT(B387, LEN(B387) - SEARCH(" ", B387))</f>
        <v>Ortiz</v>
      </c>
      <c r="I387" s="7">
        <f ca="1">DATEDIF(E387, TODAY(), "Y")</f>
        <v>8</v>
      </c>
      <c r="J387" s="23">
        <f ca="1">IF(I387&gt;5, F387*5%, 0)</f>
        <v>0.94499999999999995</v>
      </c>
      <c r="K387" s="22">
        <f ca="1">J387+F387</f>
        <v>19.844999999999999</v>
      </c>
      <c r="L387" s="8" t="str">
        <f>VLOOKUP(D387,Summary!$A$2:$B$11,2,FALSE)</f>
        <v>TECH</v>
      </c>
      <c r="M387" s="23">
        <f t="shared" ref="M387:M390" si="6">AVERAGEIF($D:$D, D387, $F:$F)</f>
        <v>26.253424657534236</v>
      </c>
      <c r="N387" s="7" t="str">
        <f>IF(AND(OR(D387="Information Technology", D387="Sales"), F387&gt;M387), "YES", "NO")</f>
        <v>NO</v>
      </c>
    </row>
    <row r="388" spans="1:14" x14ac:dyDescent="0.25">
      <c r="A388" s="7">
        <v>3465</v>
      </c>
      <c r="B388" s="7" t="s">
        <v>536</v>
      </c>
      <c r="C388" s="7">
        <v>7842569358</v>
      </c>
      <c r="D388" s="7" t="s">
        <v>883</v>
      </c>
      <c r="E388" s="8">
        <v>42677</v>
      </c>
      <c r="F388" s="23">
        <v>16.100000000000001</v>
      </c>
      <c r="G388" t="str">
        <f>LEFT(B388, SEARCH(" ", B388) - 1)</f>
        <v>Freya</v>
      </c>
      <c r="H388" t="str">
        <f>RIGHT(B388, LEN(B388) - SEARCH(" ", B388))</f>
        <v>Gomez</v>
      </c>
      <c r="I388" s="7">
        <f ca="1">DATEDIF(E388, TODAY(), "Y")</f>
        <v>8</v>
      </c>
      <c r="J388" s="23">
        <f ca="1">IF(I388&gt;5, F388*5%, 0)</f>
        <v>0.80500000000000016</v>
      </c>
      <c r="K388" s="22">
        <f ca="1">J388+F388</f>
        <v>16.905000000000001</v>
      </c>
      <c r="L388" s="8" t="str">
        <f>VLOOKUP(D388,Summary!$A$2:$B$11,2,FALSE)</f>
        <v>TECH</v>
      </c>
      <c r="M388" s="23">
        <f t="shared" si="6"/>
        <v>26.253424657534236</v>
      </c>
      <c r="N388" s="7" t="str">
        <f>IF(AND(OR(D388="Information Technology", D388="Sales"), F388&gt;M388), "YES", "NO")</f>
        <v>NO</v>
      </c>
    </row>
    <row r="389" spans="1:14" x14ac:dyDescent="0.25">
      <c r="A389" s="7">
        <v>3695</v>
      </c>
      <c r="B389" s="7" t="s">
        <v>754</v>
      </c>
      <c r="C389" s="7">
        <v>1122589674</v>
      </c>
      <c r="D389" s="7" t="s">
        <v>883</v>
      </c>
      <c r="E389" s="8">
        <v>42645</v>
      </c>
      <c r="F389" s="23">
        <v>6.7</v>
      </c>
      <c r="G389" t="str">
        <f>LEFT(B389, SEARCH(" ", B389) - 1)</f>
        <v>Le</v>
      </c>
      <c r="H389" t="str">
        <f>RIGHT(B389, LEN(B389) - SEARCH(" ", B389))</f>
        <v>Binh</v>
      </c>
      <c r="I389" s="7">
        <f ca="1">DATEDIF(E389, TODAY(), "Y")</f>
        <v>8</v>
      </c>
      <c r="J389" s="23">
        <f ca="1">IF(I389&gt;5, F389*5%, 0)</f>
        <v>0.33500000000000002</v>
      </c>
      <c r="K389" s="22">
        <f ca="1">J389+F389</f>
        <v>7.0350000000000001</v>
      </c>
      <c r="L389" s="8" t="str">
        <f>VLOOKUP(D389,Summary!$A$2:$B$11,2,FALSE)</f>
        <v>TECH</v>
      </c>
      <c r="M389" s="23">
        <f t="shared" si="6"/>
        <v>26.253424657534236</v>
      </c>
      <c r="N389" s="7" t="str">
        <f>IF(AND(OR(D389="Information Technology", D389="Sales"), F389&gt;M389), "YES", "NO")</f>
        <v>NO</v>
      </c>
    </row>
    <row r="390" spans="1:14" x14ac:dyDescent="0.25">
      <c r="A390" s="7">
        <v>3773</v>
      </c>
      <c r="B390" s="7" t="s">
        <v>827</v>
      </c>
      <c r="C390" s="7">
        <v>4478569875</v>
      </c>
      <c r="D390" s="7" t="s">
        <v>883</v>
      </c>
      <c r="E390" s="8">
        <v>42742</v>
      </c>
      <c r="F390" s="23">
        <v>51</v>
      </c>
      <c r="G390" t="str">
        <f>LEFT(B390, SEARCH(" ", B390) - 1)</f>
        <v>Roper</v>
      </c>
      <c r="H390" t="str">
        <f>RIGHT(B390, LEN(B390) - SEARCH(" ", B390))</f>
        <v>Katie</v>
      </c>
      <c r="I390" s="7">
        <f ca="1">DATEDIF(E390, TODAY(), "Y")</f>
        <v>8</v>
      </c>
      <c r="J390" s="23">
        <f ca="1">IF(I390&gt;5, F390*5%, 0)</f>
        <v>2.5500000000000003</v>
      </c>
      <c r="K390" s="22">
        <f ca="1">J390+F390</f>
        <v>53.55</v>
      </c>
      <c r="L390" s="8" t="str">
        <f>VLOOKUP(D390,Summary!$A$2:$B$11,2,FALSE)</f>
        <v>TECH</v>
      </c>
      <c r="M390" s="23">
        <f t="shared" si="6"/>
        <v>26.253424657534236</v>
      </c>
      <c r="N390" s="7" t="str">
        <f>IF(AND(OR(D390="Information Technology", D390="Sales"), F390&gt;M390), "YES", "NO")</f>
        <v>NO</v>
      </c>
    </row>
    <row r="391" spans="1:14" x14ac:dyDescent="0.25">
      <c r="C391" s="7"/>
    </row>
    <row r="392" spans="1:14" x14ac:dyDescent="0.25">
      <c r="C392" s="7"/>
    </row>
    <row r="393" spans="1:14" x14ac:dyDescent="0.25">
      <c r="C393" s="7"/>
    </row>
    <row r="394" spans="1:14" x14ac:dyDescent="0.25">
      <c r="C394" s="7"/>
    </row>
    <row r="395" spans="1:14" x14ac:dyDescent="0.25">
      <c r="C395" s="7"/>
    </row>
    <row r="396" spans="1:14" x14ac:dyDescent="0.25">
      <c r="C396" s="7"/>
    </row>
    <row r="397" spans="1:14" x14ac:dyDescent="0.25">
      <c r="C397" s="7"/>
    </row>
    <row r="398" spans="1:14" x14ac:dyDescent="0.25">
      <c r="C398" s="7"/>
    </row>
    <row r="399" spans="1:14" x14ac:dyDescent="0.25">
      <c r="C399" s="7"/>
    </row>
    <row r="400" spans="1:14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</sheetData>
  <sortState ref="B2:L433">
    <sortCondition ref="D2:D433"/>
    <sortCondition descending="1" ref="I2:I433"/>
  </sortState>
  <dataValidations count="1">
    <dataValidation type="decimal" allowBlank="1" showInputMessage="1" showErrorMessage="1" sqref="F55:F1048576 F1:F53" xr:uid="{8E4E7ED5-AE1E-4333-9568-BD525099B4BE}">
      <formula1>2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ACFC-349A-4638-9A82-66CADB0C6E26}">
  <dimension ref="A1:B11"/>
  <sheetViews>
    <sheetView workbookViewId="0">
      <selection activeCell="F15" sqref="F15"/>
    </sheetView>
  </sheetViews>
  <sheetFormatPr defaultRowHeight="15" x14ac:dyDescent="0.25"/>
  <cols>
    <col min="1" max="1" width="15.7109375" style="7" customWidth="1"/>
    <col min="2" max="2" width="9.140625" style="7"/>
  </cols>
  <sheetData>
    <row r="1" spans="1:2" s="24" customFormat="1" x14ac:dyDescent="0.25">
      <c r="A1" s="24" t="s">
        <v>875</v>
      </c>
      <c r="B1" s="24" t="s">
        <v>906</v>
      </c>
    </row>
    <row r="2" spans="1:2" s="20" customFormat="1" x14ac:dyDescent="0.25">
      <c r="A2" s="20" t="s">
        <v>882</v>
      </c>
      <c r="B2" s="20" t="s">
        <v>907</v>
      </c>
    </row>
    <row r="3" spans="1:2" s="20" customFormat="1" x14ac:dyDescent="0.25">
      <c r="A3" s="20" t="s">
        <v>877</v>
      </c>
      <c r="B3" s="20" t="s">
        <v>877</v>
      </c>
    </row>
    <row r="4" spans="1:2" s="20" customFormat="1" x14ac:dyDescent="0.25">
      <c r="A4" s="20" t="s">
        <v>880</v>
      </c>
      <c r="B4" s="20" t="s">
        <v>908</v>
      </c>
    </row>
    <row r="5" spans="1:2" s="20" customFormat="1" x14ac:dyDescent="0.25">
      <c r="A5" s="20" t="s">
        <v>915</v>
      </c>
      <c r="B5" s="20" t="s">
        <v>913</v>
      </c>
    </row>
    <row r="6" spans="1:2" s="20" customFormat="1" x14ac:dyDescent="0.25">
      <c r="A6" s="20" t="s">
        <v>885</v>
      </c>
      <c r="B6" s="20" t="s">
        <v>914</v>
      </c>
    </row>
    <row r="7" spans="1:2" s="20" customFormat="1" x14ac:dyDescent="0.25">
      <c r="A7" s="20" t="s">
        <v>887</v>
      </c>
      <c r="B7" s="20" t="s">
        <v>909</v>
      </c>
    </row>
    <row r="8" spans="1:2" s="20" customFormat="1" x14ac:dyDescent="0.25">
      <c r="A8" s="20" t="s">
        <v>881</v>
      </c>
      <c r="B8" s="20" t="s">
        <v>910</v>
      </c>
    </row>
    <row r="9" spans="1:2" s="20" customFormat="1" x14ac:dyDescent="0.25">
      <c r="A9" s="20" t="s">
        <v>884</v>
      </c>
      <c r="B9" s="20" t="s">
        <v>911</v>
      </c>
    </row>
    <row r="10" spans="1:2" s="20" customFormat="1" x14ac:dyDescent="0.25">
      <c r="A10" s="20" t="s">
        <v>883</v>
      </c>
      <c r="B10" s="20" t="s">
        <v>912</v>
      </c>
    </row>
    <row r="11" spans="1:2" s="20" customFormat="1" x14ac:dyDescent="0.25">
      <c r="A11" s="20" t="s">
        <v>886</v>
      </c>
      <c r="B11" s="20" t="s">
        <v>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BCF9-4118-47A9-AF9E-8B8302504134}">
  <dimension ref="A1:P203"/>
  <sheetViews>
    <sheetView workbookViewId="0">
      <selection activeCell="G3" sqref="G3"/>
    </sheetView>
  </sheetViews>
  <sheetFormatPr defaultRowHeight="15" x14ac:dyDescent="0.25"/>
  <cols>
    <col min="4" max="4" width="14.140625" customWidth="1"/>
    <col min="5" max="5" width="11.28515625" customWidth="1"/>
    <col min="6" max="6" width="12.42578125" bestFit="1" customWidth="1"/>
    <col min="7" max="7" width="14.5703125" bestFit="1" customWidth="1"/>
    <col min="9" max="9" width="13.85546875" bestFit="1" customWidth="1"/>
    <col min="10" max="11" width="11.5703125" customWidth="1"/>
    <col min="12" max="12" width="12.85546875" customWidth="1"/>
    <col min="13" max="13" width="11.7109375" customWidth="1"/>
    <col min="15" max="15" width="16" customWidth="1"/>
  </cols>
  <sheetData>
    <row r="1" spans="1:16" s="6" customFormat="1" x14ac:dyDescent="0.25">
      <c r="A1" s="1" t="s">
        <v>918</v>
      </c>
      <c r="B1" s="1" t="s">
        <v>919</v>
      </c>
      <c r="C1" s="1" t="s">
        <v>920</v>
      </c>
      <c r="D1" s="26" t="s">
        <v>1186</v>
      </c>
      <c r="E1" s="1" t="s">
        <v>924</v>
      </c>
      <c r="F1" s="1" t="s">
        <v>921</v>
      </c>
      <c r="G1" s="1" t="s">
        <v>922</v>
      </c>
      <c r="H1" s="1" t="s">
        <v>2</v>
      </c>
      <c r="I1" s="1" t="s">
        <v>923</v>
      </c>
      <c r="J1" s="25" t="s">
        <v>1182</v>
      </c>
      <c r="K1" s="26" t="s">
        <v>1184</v>
      </c>
      <c r="L1" s="26" t="s">
        <v>1185</v>
      </c>
      <c r="M1" s="26" t="s">
        <v>1187</v>
      </c>
      <c r="N1" s="3" t="s">
        <v>1200</v>
      </c>
      <c r="O1" s="26" t="s">
        <v>1183</v>
      </c>
      <c r="P1" s="3" t="s">
        <v>1201</v>
      </c>
    </row>
    <row r="2" spans="1:16" x14ac:dyDescent="0.25">
      <c r="A2" t="s">
        <v>925</v>
      </c>
      <c r="B2" t="s">
        <v>926</v>
      </c>
      <c r="C2" t="s">
        <v>927</v>
      </c>
      <c r="D2">
        <f>VLOOKUP(E2,'Supplier contact'!$A$2:$D$5,3,FALSE)</f>
        <v>9123865489</v>
      </c>
      <c r="E2" t="s">
        <v>928</v>
      </c>
      <c r="F2">
        <v>26</v>
      </c>
      <c r="G2">
        <v>17</v>
      </c>
      <c r="H2">
        <v>241.07</v>
      </c>
      <c r="I2" s="2">
        <v>44926</v>
      </c>
      <c r="J2" t="str">
        <f>PROPER(TRIM(B2))</f>
        <v>Rice</v>
      </c>
      <c r="K2">
        <f>F2*H2</f>
        <v>6267.82</v>
      </c>
      <c r="L2" t="str">
        <f>VLOOKUP(E2,'Supplier contact'!$A$2:$D$5,2,FALSE)</f>
        <v>Alice Johnson</v>
      </c>
      <c r="M2" t="str">
        <f>VLOOKUP(E2,'Supplier contact'!$A$2:$D$5,4,FALSE)</f>
        <v>alice@abc.com</v>
      </c>
      <c r="N2">
        <f ca="1">DATEDIF(I2,TODAY(),"Y")</f>
        <v>2</v>
      </c>
      <c r="O2" t="str">
        <f>IF(F2&lt;=G2, "YES", "NO")</f>
        <v>NO</v>
      </c>
      <c r="P2">
        <f>IF(F2&lt;=G2, ROUNDUP((G2*1.5) - F2,0),0)</f>
        <v>0</v>
      </c>
    </row>
    <row r="3" spans="1:16" x14ac:dyDescent="0.25">
      <c r="A3" t="s">
        <v>929</v>
      </c>
      <c r="B3" t="s">
        <v>930</v>
      </c>
      <c r="C3" t="s">
        <v>931</v>
      </c>
      <c r="D3">
        <f>VLOOKUP(E3,'Supplier contact'!$A$2:$D$5,3,FALSE)</f>
        <v>9658743215</v>
      </c>
      <c r="E3" t="s">
        <v>932</v>
      </c>
      <c r="F3">
        <v>317</v>
      </c>
      <c r="G3">
        <v>25</v>
      </c>
      <c r="H3">
        <v>174.42</v>
      </c>
      <c r="I3" s="2">
        <v>43654</v>
      </c>
      <c r="J3" t="str">
        <f t="shared" ref="J3:J66" si="0">PROPER(TRIM(B3))</f>
        <v>Pencil</v>
      </c>
      <c r="K3">
        <f t="shared" ref="K3:K66" si="1">F3*H3</f>
        <v>55291.14</v>
      </c>
      <c r="L3" t="str">
        <f>VLOOKUP(E3,'Supplier contact'!$A$2:$D$5,2,FALSE)</f>
        <v>Mike Brown</v>
      </c>
      <c r="M3" t="str">
        <f>VLOOKUP(E3,'Supplier contact'!$A$2:$D$5,4,FALSE)</f>
        <v>mike@abc.com</v>
      </c>
      <c r="N3">
        <f t="shared" ref="N3:N66" ca="1" si="2">DATEDIF(I3,TODAY(),"Y")</f>
        <v>6</v>
      </c>
      <c r="O3" t="str">
        <f>IF(F3&lt;=G3, "YES", "NO")</f>
        <v>NO</v>
      </c>
      <c r="P3">
        <f t="shared" ref="P3:P66" si="3">IF(F3&lt;=G3, ROUNDUP((G3*1.5) - F3,0),0)</f>
        <v>0</v>
      </c>
    </row>
    <row r="4" spans="1:16" x14ac:dyDescent="0.25">
      <c r="A4" t="s">
        <v>933</v>
      </c>
      <c r="B4" t="s">
        <v>934</v>
      </c>
      <c r="C4" t="s">
        <v>935</v>
      </c>
      <c r="D4">
        <f>VLOOKUP(E4,'Supplier contact'!$A$2:$D$5,3,FALSE)</f>
        <v>9123865489</v>
      </c>
      <c r="E4" t="s">
        <v>928</v>
      </c>
      <c r="F4">
        <v>262</v>
      </c>
      <c r="G4">
        <v>12</v>
      </c>
      <c r="H4">
        <v>410.77</v>
      </c>
      <c r="I4" s="2">
        <v>44238</v>
      </c>
      <c r="J4" t="str">
        <f t="shared" si="0"/>
        <v>Laptop</v>
      </c>
      <c r="K4">
        <f t="shared" si="1"/>
        <v>107621.73999999999</v>
      </c>
      <c r="L4" t="str">
        <f>VLOOKUP(E4,'Supplier contact'!$A$2:$D$5,2,FALSE)</f>
        <v>Alice Johnson</v>
      </c>
      <c r="M4" t="str">
        <f>VLOOKUP(E4,'Supplier contact'!$A$2:$D$5,4,FALSE)</f>
        <v>alice@abc.com</v>
      </c>
      <c r="N4">
        <f t="shared" ca="1" si="2"/>
        <v>4</v>
      </c>
      <c r="O4" t="str">
        <f>IF(F4&lt;=G4, "YES", "NO")</f>
        <v>NO</v>
      </c>
      <c r="P4">
        <f t="shared" si="3"/>
        <v>0</v>
      </c>
    </row>
    <row r="5" spans="1:16" x14ac:dyDescent="0.25">
      <c r="A5" t="s">
        <v>936</v>
      </c>
      <c r="B5" t="s">
        <v>937</v>
      </c>
      <c r="C5" t="s">
        <v>938</v>
      </c>
      <c r="D5">
        <f>VLOOKUP(E5,'Supplier contact'!$A$2:$D$5,3,FALSE)</f>
        <v>9123865489</v>
      </c>
      <c r="E5" t="s">
        <v>928</v>
      </c>
      <c r="F5">
        <v>424</v>
      </c>
      <c r="G5">
        <v>40</v>
      </c>
      <c r="H5">
        <v>158.07</v>
      </c>
      <c r="I5" s="2">
        <v>45649</v>
      </c>
      <c r="J5" t="str">
        <f t="shared" si="0"/>
        <v>Cabinet</v>
      </c>
      <c r="K5">
        <f t="shared" si="1"/>
        <v>67021.679999999993</v>
      </c>
      <c r="L5" t="str">
        <f>VLOOKUP(E5,'Supplier contact'!$A$2:$D$5,2,FALSE)</f>
        <v>Alice Johnson</v>
      </c>
      <c r="M5" t="str">
        <f>VLOOKUP(E5,'Supplier contact'!$A$2:$D$5,4,FALSE)</f>
        <v>alice@abc.com</v>
      </c>
      <c r="N5">
        <f t="shared" ca="1" si="2"/>
        <v>0</v>
      </c>
      <c r="O5" t="str">
        <f>IF(F5&lt;=G5, "YES", "NO")</f>
        <v>NO</v>
      </c>
      <c r="P5">
        <f t="shared" si="3"/>
        <v>0</v>
      </c>
    </row>
    <row r="6" spans="1:16" x14ac:dyDescent="0.25">
      <c r="A6" t="s">
        <v>939</v>
      </c>
      <c r="B6" t="s">
        <v>940</v>
      </c>
      <c r="C6" t="s">
        <v>941</v>
      </c>
      <c r="D6">
        <f>VLOOKUP(E6,'Supplier contact'!$A$2:$D$5,3,FALSE)</f>
        <v>9587568921</v>
      </c>
      <c r="E6" t="s">
        <v>942</v>
      </c>
      <c r="F6">
        <v>187</v>
      </c>
      <c r="G6">
        <v>47</v>
      </c>
      <c r="H6">
        <v>126.71</v>
      </c>
      <c r="I6" s="2">
        <v>45628</v>
      </c>
      <c r="J6" t="str">
        <f t="shared" si="0"/>
        <v>Vitamins</v>
      </c>
      <c r="K6">
        <f t="shared" si="1"/>
        <v>23694.77</v>
      </c>
      <c r="L6" t="str">
        <f>VLOOKUP(E6,'Supplier contact'!$A$2:$D$5,2,FALSE)</f>
        <v>John Smith</v>
      </c>
      <c r="M6" t="str">
        <f>VLOOKUP(E6,'Supplier contact'!$A$2:$D$5,4,FALSE)</f>
        <v>john@abc.com</v>
      </c>
      <c r="N6">
        <f t="shared" ca="1" si="2"/>
        <v>0</v>
      </c>
      <c r="O6" t="str">
        <f>IF(F6&lt;=G6, "YES", "NO")</f>
        <v>NO</v>
      </c>
      <c r="P6">
        <f t="shared" si="3"/>
        <v>0</v>
      </c>
    </row>
    <row r="7" spans="1:16" x14ac:dyDescent="0.25">
      <c r="A7" t="s">
        <v>943</v>
      </c>
      <c r="B7" t="s">
        <v>937</v>
      </c>
      <c r="C7" t="s">
        <v>938</v>
      </c>
      <c r="D7">
        <f>VLOOKUP(E7,'Supplier contact'!$A$2:$D$5,3,FALSE)</f>
        <v>9658743215</v>
      </c>
      <c r="E7" t="s">
        <v>932</v>
      </c>
      <c r="F7">
        <v>436</v>
      </c>
      <c r="G7">
        <v>11</v>
      </c>
      <c r="H7">
        <v>5.64</v>
      </c>
      <c r="I7" s="2">
        <v>45735</v>
      </c>
      <c r="J7" t="str">
        <f t="shared" si="0"/>
        <v>Cabinet</v>
      </c>
      <c r="K7">
        <f t="shared" si="1"/>
        <v>2459.04</v>
      </c>
      <c r="L7" t="str">
        <f>VLOOKUP(E7,'Supplier contact'!$A$2:$D$5,2,FALSE)</f>
        <v>Mike Brown</v>
      </c>
      <c r="M7" t="str">
        <f>VLOOKUP(E7,'Supplier contact'!$A$2:$D$5,4,FALSE)</f>
        <v>mike@abc.com</v>
      </c>
      <c r="N7">
        <f t="shared" ca="1" si="2"/>
        <v>0</v>
      </c>
      <c r="O7" t="str">
        <f>IF(F7&lt;=G7, "YES", "NO")</f>
        <v>NO</v>
      </c>
      <c r="P7">
        <f t="shared" si="3"/>
        <v>0</v>
      </c>
    </row>
    <row r="8" spans="1:16" x14ac:dyDescent="0.25">
      <c r="A8" t="s">
        <v>944</v>
      </c>
      <c r="B8" t="s">
        <v>945</v>
      </c>
      <c r="C8" t="s">
        <v>946</v>
      </c>
      <c r="D8">
        <f>VLOOKUP(E8,'Supplier contact'!$A$2:$D$5,3,FALSE)</f>
        <v>9847236554</v>
      </c>
      <c r="E8" t="s">
        <v>947</v>
      </c>
      <c r="F8">
        <v>105</v>
      </c>
      <c r="G8">
        <v>22</v>
      </c>
      <c r="H8">
        <v>16.579999999999998</v>
      </c>
      <c r="I8" s="2">
        <v>44821</v>
      </c>
      <c r="J8" t="str">
        <f t="shared" si="0"/>
        <v>Lego</v>
      </c>
      <c r="K8">
        <f t="shared" si="1"/>
        <v>1740.8999999999999</v>
      </c>
      <c r="L8" t="str">
        <f>VLOOKUP(E8,'Supplier contact'!$A$2:$D$5,2,FALSE)</f>
        <v>Sarah Lee</v>
      </c>
      <c r="M8" t="str">
        <f>VLOOKUP(E8,'Supplier contact'!$A$2:$D$5,4,FALSE)</f>
        <v>sarah@abc.com</v>
      </c>
      <c r="N8">
        <f t="shared" ca="1" si="2"/>
        <v>3</v>
      </c>
      <c r="O8" t="str">
        <f>IF(F8&lt;=G8, "YES", "NO")</f>
        <v>NO</v>
      </c>
      <c r="P8">
        <f t="shared" si="3"/>
        <v>0</v>
      </c>
    </row>
    <row r="9" spans="1:16" x14ac:dyDescent="0.25">
      <c r="A9" t="s">
        <v>948</v>
      </c>
      <c r="B9" t="s">
        <v>949</v>
      </c>
      <c r="C9" t="s">
        <v>938</v>
      </c>
      <c r="D9">
        <f>VLOOKUP(E9,'Supplier contact'!$A$2:$D$5,3,FALSE)</f>
        <v>9123865489</v>
      </c>
      <c r="E9" t="s">
        <v>928</v>
      </c>
      <c r="F9">
        <v>470</v>
      </c>
      <c r="G9">
        <v>37</v>
      </c>
      <c r="H9">
        <v>333.69</v>
      </c>
      <c r="I9" s="2">
        <v>45913</v>
      </c>
      <c r="J9" t="str">
        <f t="shared" si="0"/>
        <v>Sofa</v>
      </c>
      <c r="K9">
        <f t="shared" si="1"/>
        <v>156834.29999999999</v>
      </c>
      <c r="L9" t="str">
        <f>VLOOKUP(E9,'Supplier contact'!$A$2:$D$5,2,FALSE)</f>
        <v>Alice Johnson</v>
      </c>
      <c r="M9" t="str">
        <f>VLOOKUP(E9,'Supplier contact'!$A$2:$D$5,4,FALSE)</f>
        <v>alice@abc.com</v>
      </c>
      <c r="N9">
        <f t="shared" ca="1" si="2"/>
        <v>0</v>
      </c>
      <c r="O9" t="str">
        <f>IF(F9&lt;=G9, "YES", "NO")</f>
        <v>NO</v>
      </c>
      <c r="P9">
        <f t="shared" si="3"/>
        <v>0</v>
      </c>
    </row>
    <row r="10" spans="1:16" x14ac:dyDescent="0.25">
      <c r="A10" t="s">
        <v>950</v>
      </c>
      <c r="B10" t="s">
        <v>951</v>
      </c>
      <c r="C10" t="s">
        <v>946</v>
      </c>
      <c r="D10">
        <f>VLOOKUP(E10,'Supplier contact'!$A$2:$D$5,3,FALSE)</f>
        <v>9847236554</v>
      </c>
      <c r="E10" t="s">
        <v>947</v>
      </c>
      <c r="F10">
        <v>48</v>
      </c>
      <c r="G10">
        <v>29</v>
      </c>
      <c r="H10">
        <v>453.97</v>
      </c>
      <c r="I10" s="2">
        <v>45556</v>
      </c>
      <c r="J10" t="str">
        <f t="shared" si="0"/>
        <v>Doll</v>
      </c>
      <c r="K10">
        <f t="shared" si="1"/>
        <v>21790.560000000001</v>
      </c>
      <c r="L10" t="str">
        <f>VLOOKUP(E10,'Supplier contact'!$A$2:$D$5,2,FALSE)</f>
        <v>Sarah Lee</v>
      </c>
      <c r="M10" t="str">
        <f>VLOOKUP(E10,'Supplier contact'!$A$2:$D$5,4,FALSE)</f>
        <v>sarah@abc.com</v>
      </c>
      <c r="N10">
        <f t="shared" ca="1" si="2"/>
        <v>1</v>
      </c>
      <c r="O10" t="str">
        <f>IF(F10&lt;=G10, "YES", "NO")</f>
        <v>NO</v>
      </c>
      <c r="P10">
        <f t="shared" si="3"/>
        <v>0</v>
      </c>
    </row>
    <row r="11" spans="1:16" x14ac:dyDescent="0.25">
      <c r="A11" t="s">
        <v>952</v>
      </c>
      <c r="B11" t="s">
        <v>953</v>
      </c>
      <c r="C11" t="s">
        <v>954</v>
      </c>
      <c r="D11">
        <f>VLOOKUP(E11,'Supplier contact'!$A$2:$D$5,3,FALSE)</f>
        <v>9847236554</v>
      </c>
      <c r="E11" t="s">
        <v>947</v>
      </c>
      <c r="F11">
        <v>287</v>
      </c>
      <c r="G11">
        <v>48</v>
      </c>
      <c r="H11">
        <v>458.59</v>
      </c>
      <c r="I11" s="2">
        <v>45247</v>
      </c>
      <c r="J11" t="str">
        <f t="shared" si="0"/>
        <v>Jacket</v>
      </c>
      <c r="K11">
        <f t="shared" si="1"/>
        <v>131615.32999999999</v>
      </c>
      <c r="L11" t="str">
        <f>VLOOKUP(E11,'Supplier contact'!$A$2:$D$5,2,FALSE)</f>
        <v>Sarah Lee</v>
      </c>
      <c r="M11" t="str">
        <f>VLOOKUP(E11,'Supplier contact'!$A$2:$D$5,4,FALSE)</f>
        <v>sarah@abc.com</v>
      </c>
      <c r="N11">
        <f t="shared" ca="1" si="2"/>
        <v>1</v>
      </c>
      <c r="O11" t="str">
        <f>IF(F11&lt;=G11, "YES", "NO")</f>
        <v>NO</v>
      </c>
      <c r="P11">
        <f t="shared" si="3"/>
        <v>0</v>
      </c>
    </row>
    <row r="12" spans="1:16" x14ac:dyDescent="0.25">
      <c r="A12" t="s">
        <v>955</v>
      </c>
      <c r="B12" t="s">
        <v>956</v>
      </c>
      <c r="C12" t="s">
        <v>946</v>
      </c>
      <c r="D12">
        <f>VLOOKUP(E12,'Supplier contact'!$A$2:$D$5,3,FALSE)</f>
        <v>9123865489</v>
      </c>
      <c r="E12" t="s">
        <v>928</v>
      </c>
      <c r="F12">
        <v>499</v>
      </c>
      <c r="G12">
        <v>41</v>
      </c>
      <c r="H12">
        <v>413.49</v>
      </c>
      <c r="I12" s="2">
        <v>44676</v>
      </c>
      <c r="J12" t="str">
        <f t="shared" si="0"/>
        <v>Ball</v>
      </c>
      <c r="K12">
        <f t="shared" si="1"/>
        <v>206331.51</v>
      </c>
      <c r="L12" t="str">
        <f>VLOOKUP(E12,'Supplier contact'!$A$2:$D$5,2,FALSE)</f>
        <v>Alice Johnson</v>
      </c>
      <c r="M12" t="str">
        <f>VLOOKUP(E12,'Supplier contact'!$A$2:$D$5,4,FALSE)</f>
        <v>alice@abc.com</v>
      </c>
      <c r="N12">
        <f t="shared" ca="1" si="2"/>
        <v>3</v>
      </c>
      <c r="O12" t="str">
        <f>IF(F12&lt;=G12, "YES", "NO")</f>
        <v>NO</v>
      </c>
      <c r="P12">
        <f t="shared" si="3"/>
        <v>0</v>
      </c>
    </row>
    <row r="13" spans="1:16" x14ac:dyDescent="0.25">
      <c r="A13" t="s">
        <v>957</v>
      </c>
      <c r="B13" t="s">
        <v>958</v>
      </c>
      <c r="C13" t="s">
        <v>935</v>
      </c>
      <c r="D13">
        <f>VLOOKUP(E13,'Supplier contact'!$A$2:$D$5,3,FALSE)</f>
        <v>9658743215</v>
      </c>
      <c r="E13" t="s">
        <v>932</v>
      </c>
      <c r="F13">
        <v>192</v>
      </c>
      <c r="G13">
        <v>12</v>
      </c>
      <c r="H13">
        <v>298.72000000000003</v>
      </c>
      <c r="I13" s="2">
        <v>45576</v>
      </c>
      <c r="J13" t="str">
        <f t="shared" si="0"/>
        <v>Headphones</v>
      </c>
      <c r="K13">
        <f t="shared" si="1"/>
        <v>57354.240000000005</v>
      </c>
      <c r="L13" t="str">
        <f>VLOOKUP(E13,'Supplier contact'!$A$2:$D$5,2,FALSE)</f>
        <v>Mike Brown</v>
      </c>
      <c r="M13" t="str">
        <f>VLOOKUP(E13,'Supplier contact'!$A$2:$D$5,4,FALSE)</f>
        <v>mike@abc.com</v>
      </c>
      <c r="N13">
        <f t="shared" ca="1" si="2"/>
        <v>0</v>
      </c>
      <c r="O13" t="str">
        <f>IF(F13&lt;=G13, "YES", "NO")</f>
        <v>NO</v>
      </c>
      <c r="P13">
        <f t="shared" si="3"/>
        <v>0</v>
      </c>
    </row>
    <row r="14" spans="1:16" x14ac:dyDescent="0.25">
      <c r="A14" t="s">
        <v>959</v>
      </c>
      <c r="B14" t="s">
        <v>960</v>
      </c>
      <c r="C14" t="s">
        <v>927</v>
      </c>
      <c r="D14">
        <f>VLOOKUP(E14,'Supplier contact'!$A$2:$D$5,3,FALSE)</f>
        <v>9847236554</v>
      </c>
      <c r="E14" t="s">
        <v>947</v>
      </c>
      <c r="F14">
        <v>320</v>
      </c>
      <c r="G14">
        <v>35</v>
      </c>
      <c r="H14">
        <v>474.75</v>
      </c>
      <c r="I14" s="2">
        <v>44702</v>
      </c>
      <c r="J14" t="str">
        <f t="shared" si="0"/>
        <v>Bread</v>
      </c>
      <c r="K14">
        <f t="shared" si="1"/>
        <v>151920</v>
      </c>
      <c r="L14" t="str">
        <f>VLOOKUP(E14,'Supplier contact'!$A$2:$D$5,2,FALSE)</f>
        <v>Sarah Lee</v>
      </c>
      <c r="M14" t="str">
        <f>VLOOKUP(E14,'Supplier contact'!$A$2:$D$5,4,FALSE)</f>
        <v>sarah@abc.com</v>
      </c>
      <c r="N14">
        <f t="shared" ca="1" si="2"/>
        <v>3</v>
      </c>
      <c r="O14" t="str">
        <f>IF(F14&lt;=G14, "YES", "NO")</f>
        <v>NO</v>
      </c>
      <c r="P14">
        <f t="shared" si="3"/>
        <v>0</v>
      </c>
    </row>
    <row r="15" spans="1:16" x14ac:dyDescent="0.25">
      <c r="A15" t="s">
        <v>961</v>
      </c>
      <c r="B15" t="s">
        <v>962</v>
      </c>
      <c r="C15" t="s">
        <v>946</v>
      </c>
      <c r="D15">
        <f>VLOOKUP(E15,'Supplier contact'!$A$2:$D$5,3,FALSE)</f>
        <v>9123865489</v>
      </c>
      <c r="E15" t="s">
        <v>928</v>
      </c>
      <c r="F15">
        <v>319</v>
      </c>
      <c r="G15">
        <v>37</v>
      </c>
      <c r="H15">
        <v>486.87</v>
      </c>
      <c r="I15" s="2">
        <v>45685</v>
      </c>
      <c r="J15" t="str">
        <f t="shared" si="0"/>
        <v>Action Figure</v>
      </c>
      <c r="K15">
        <f t="shared" si="1"/>
        <v>155311.53</v>
      </c>
      <c r="L15" t="str">
        <f>VLOOKUP(E15,'Supplier contact'!$A$2:$D$5,2,FALSE)</f>
        <v>Alice Johnson</v>
      </c>
      <c r="M15" t="str">
        <f>VLOOKUP(E15,'Supplier contact'!$A$2:$D$5,4,FALSE)</f>
        <v>alice@abc.com</v>
      </c>
      <c r="N15">
        <f t="shared" ca="1" si="2"/>
        <v>0</v>
      </c>
      <c r="O15" t="str">
        <f>IF(F15&lt;=G15, "YES", "NO")</f>
        <v>NO</v>
      </c>
      <c r="P15">
        <f t="shared" si="3"/>
        <v>0</v>
      </c>
    </row>
    <row r="16" spans="1:16" x14ac:dyDescent="0.25">
      <c r="A16" t="s">
        <v>963</v>
      </c>
      <c r="B16" t="s">
        <v>964</v>
      </c>
      <c r="C16" t="s">
        <v>938</v>
      </c>
      <c r="D16">
        <f>VLOOKUP(E16,'Supplier contact'!$A$2:$D$5,3,FALSE)</f>
        <v>9587568921</v>
      </c>
      <c r="E16" t="s">
        <v>942</v>
      </c>
      <c r="F16">
        <v>237</v>
      </c>
      <c r="G16">
        <v>18</v>
      </c>
      <c r="H16">
        <v>179.83</v>
      </c>
      <c r="I16" s="2">
        <v>45839</v>
      </c>
      <c r="J16" t="str">
        <f t="shared" si="0"/>
        <v>Cupboard</v>
      </c>
      <c r="K16">
        <f t="shared" si="1"/>
        <v>42619.710000000006</v>
      </c>
      <c r="L16" t="str">
        <f>VLOOKUP(E16,'Supplier contact'!$A$2:$D$5,2,FALSE)</f>
        <v>John Smith</v>
      </c>
      <c r="M16" t="str">
        <f>VLOOKUP(E16,'Supplier contact'!$A$2:$D$5,4,FALSE)</f>
        <v>john@abc.com</v>
      </c>
      <c r="N16">
        <f t="shared" ca="1" si="2"/>
        <v>0</v>
      </c>
      <c r="O16" t="str">
        <f>IF(F16&lt;=G16, "YES", "NO")</f>
        <v>NO</v>
      </c>
      <c r="P16">
        <f t="shared" si="3"/>
        <v>0</v>
      </c>
    </row>
    <row r="17" spans="1:16" x14ac:dyDescent="0.25">
      <c r="A17" t="s">
        <v>965</v>
      </c>
      <c r="B17" t="s">
        <v>951</v>
      </c>
      <c r="C17" t="s">
        <v>946</v>
      </c>
      <c r="D17">
        <f>VLOOKUP(E17,'Supplier contact'!$A$2:$D$5,3,FALSE)</f>
        <v>9658743215</v>
      </c>
      <c r="E17" t="s">
        <v>932</v>
      </c>
      <c r="F17">
        <v>436</v>
      </c>
      <c r="G17">
        <v>42</v>
      </c>
      <c r="H17">
        <v>320.39999999999998</v>
      </c>
      <c r="I17" s="2">
        <v>45354</v>
      </c>
      <c r="J17" t="str">
        <f t="shared" si="0"/>
        <v>Doll</v>
      </c>
      <c r="K17">
        <f t="shared" si="1"/>
        <v>139694.39999999999</v>
      </c>
      <c r="L17" t="str">
        <f>VLOOKUP(E17,'Supplier contact'!$A$2:$D$5,2,FALSE)</f>
        <v>Mike Brown</v>
      </c>
      <c r="M17" t="str">
        <f>VLOOKUP(E17,'Supplier contact'!$A$2:$D$5,4,FALSE)</f>
        <v>mike@abc.com</v>
      </c>
      <c r="N17">
        <f t="shared" ca="1" si="2"/>
        <v>1</v>
      </c>
      <c r="O17" t="str">
        <f>IF(F17&lt;=G17, "YES", "NO")</f>
        <v>NO</v>
      </c>
      <c r="P17">
        <f t="shared" si="3"/>
        <v>0</v>
      </c>
    </row>
    <row r="18" spans="1:16" x14ac:dyDescent="0.25">
      <c r="A18" t="s">
        <v>966</v>
      </c>
      <c r="B18" t="s">
        <v>967</v>
      </c>
      <c r="C18" t="s">
        <v>935</v>
      </c>
      <c r="D18">
        <f>VLOOKUP(E18,'Supplier contact'!$A$2:$D$5,3,FALSE)</f>
        <v>9847236554</v>
      </c>
      <c r="E18" t="s">
        <v>947</v>
      </c>
      <c r="F18">
        <v>308</v>
      </c>
      <c r="G18">
        <v>40</v>
      </c>
      <c r="H18">
        <v>309.12</v>
      </c>
      <c r="I18" s="2">
        <v>45760</v>
      </c>
      <c r="J18" t="str">
        <f t="shared" si="0"/>
        <v>Charger</v>
      </c>
      <c r="K18">
        <f t="shared" si="1"/>
        <v>95208.960000000006</v>
      </c>
      <c r="L18" t="str">
        <f>VLOOKUP(E18,'Supplier contact'!$A$2:$D$5,2,FALSE)</f>
        <v>Sarah Lee</v>
      </c>
      <c r="M18" t="str">
        <f>VLOOKUP(E18,'Supplier contact'!$A$2:$D$5,4,FALSE)</f>
        <v>sarah@abc.com</v>
      </c>
      <c r="N18">
        <f t="shared" ca="1" si="2"/>
        <v>0</v>
      </c>
      <c r="O18" t="str">
        <f>IF(F18&lt;=G18, "YES", "NO")</f>
        <v>NO</v>
      </c>
      <c r="P18">
        <f t="shared" si="3"/>
        <v>0</v>
      </c>
    </row>
    <row r="19" spans="1:16" x14ac:dyDescent="0.25">
      <c r="A19" t="s">
        <v>968</v>
      </c>
      <c r="B19" t="s">
        <v>945</v>
      </c>
      <c r="C19" t="s">
        <v>946</v>
      </c>
      <c r="D19">
        <f>VLOOKUP(E19,'Supplier contact'!$A$2:$D$5,3,FALSE)</f>
        <v>9847236554</v>
      </c>
      <c r="E19" t="s">
        <v>947</v>
      </c>
      <c r="F19">
        <v>270</v>
      </c>
      <c r="G19">
        <v>38</v>
      </c>
      <c r="H19">
        <v>460.84</v>
      </c>
      <c r="I19" s="2">
        <v>45589</v>
      </c>
      <c r="J19" t="str">
        <f t="shared" si="0"/>
        <v>Lego</v>
      </c>
      <c r="K19">
        <f t="shared" si="1"/>
        <v>124426.79999999999</v>
      </c>
      <c r="L19" t="str">
        <f>VLOOKUP(E19,'Supplier contact'!$A$2:$D$5,2,FALSE)</f>
        <v>Sarah Lee</v>
      </c>
      <c r="M19" t="str">
        <f>VLOOKUP(E19,'Supplier contact'!$A$2:$D$5,4,FALSE)</f>
        <v>sarah@abc.com</v>
      </c>
      <c r="N19">
        <f t="shared" ca="1" si="2"/>
        <v>0</v>
      </c>
      <c r="O19" t="str">
        <f>IF(F19&lt;=G19, "YES", "NO")</f>
        <v>NO</v>
      </c>
      <c r="P19">
        <f t="shared" si="3"/>
        <v>0</v>
      </c>
    </row>
    <row r="20" spans="1:16" x14ac:dyDescent="0.25">
      <c r="A20" t="s">
        <v>969</v>
      </c>
      <c r="B20" t="s">
        <v>956</v>
      </c>
      <c r="C20" t="s">
        <v>946</v>
      </c>
      <c r="D20">
        <f>VLOOKUP(E20,'Supplier contact'!$A$2:$D$5,3,FALSE)</f>
        <v>9587568921</v>
      </c>
      <c r="E20" t="s">
        <v>942</v>
      </c>
      <c r="F20">
        <v>248</v>
      </c>
      <c r="G20">
        <v>34</v>
      </c>
      <c r="H20">
        <v>468.08</v>
      </c>
      <c r="I20" s="2">
        <v>45216</v>
      </c>
      <c r="J20" t="str">
        <f t="shared" si="0"/>
        <v>Ball</v>
      </c>
      <c r="K20">
        <f t="shared" si="1"/>
        <v>116083.84</v>
      </c>
      <c r="L20" t="str">
        <f>VLOOKUP(E20,'Supplier contact'!$A$2:$D$5,2,FALSE)</f>
        <v>John Smith</v>
      </c>
      <c r="M20" t="str">
        <f>VLOOKUP(E20,'Supplier contact'!$A$2:$D$5,4,FALSE)</f>
        <v>john@abc.com</v>
      </c>
      <c r="N20">
        <f t="shared" ca="1" si="2"/>
        <v>1</v>
      </c>
      <c r="O20" t="str">
        <f>IF(F20&lt;=G20, "YES", "NO")</f>
        <v>NO</v>
      </c>
      <c r="P20">
        <f t="shared" si="3"/>
        <v>0</v>
      </c>
    </row>
    <row r="21" spans="1:16" x14ac:dyDescent="0.25">
      <c r="A21" t="s">
        <v>970</v>
      </c>
      <c r="B21" t="s">
        <v>953</v>
      </c>
      <c r="C21" t="s">
        <v>954</v>
      </c>
      <c r="D21">
        <f>VLOOKUP(E21,'Supplier contact'!$A$2:$D$5,3,FALSE)</f>
        <v>9847236554</v>
      </c>
      <c r="E21" t="s">
        <v>947</v>
      </c>
      <c r="F21">
        <v>20</v>
      </c>
      <c r="G21">
        <v>25</v>
      </c>
      <c r="H21">
        <v>109.64</v>
      </c>
      <c r="I21" s="2">
        <v>44795</v>
      </c>
      <c r="J21" t="str">
        <f t="shared" si="0"/>
        <v>Jacket</v>
      </c>
      <c r="K21">
        <f t="shared" si="1"/>
        <v>2192.8000000000002</v>
      </c>
      <c r="L21" t="str">
        <f>VLOOKUP(E21,'Supplier contact'!$A$2:$D$5,2,FALSE)</f>
        <v>Sarah Lee</v>
      </c>
      <c r="M21" t="str">
        <f>VLOOKUP(E21,'Supplier contact'!$A$2:$D$5,4,FALSE)</f>
        <v>sarah@abc.com</v>
      </c>
      <c r="N21">
        <f t="shared" ca="1" si="2"/>
        <v>3</v>
      </c>
      <c r="O21" t="str">
        <f>IF(F21&lt;=G21, "YES", "NO")</f>
        <v>YES</v>
      </c>
      <c r="P21">
        <f t="shared" si="3"/>
        <v>18</v>
      </c>
    </row>
    <row r="22" spans="1:16" x14ac:dyDescent="0.25">
      <c r="A22" t="s">
        <v>971</v>
      </c>
      <c r="B22" t="s">
        <v>972</v>
      </c>
      <c r="C22" t="s">
        <v>954</v>
      </c>
      <c r="D22">
        <f>VLOOKUP(E22,'Supplier contact'!$A$2:$D$5,3,FALSE)</f>
        <v>9123865489</v>
      </c>
      <c r="E22" t="s">
        <v>928</v>
      </c>
      <c r="F22">
        <v>33</v>
      </c>
      <c r="G22">
        <v>15</v>
      </c>
      <c r="H22">
        <v>217.4</v>
      </c>
      <c r="I22" s="2">
        <v>45162</v>
      </c>
      <c r="J22" t="str">
        <f t="shared" si="0"/>
        <v>Dress</v>
      </c>
      <c r="K22">
        <f t="shared" si="1"/>
        <v>7174.2</v>
      </c>
      <c r="L22" t="str">
        <f>VLOOKUP(E22,'Supplier contact'!$A$2:$D$5,2,FALSE)</f>
        <v>Alice Johnson</v>
      </c>
      <c r="M22" t="str">
        <f>VLOOKUP(E22,'Supplier contact'!$A$2:$D$5,4,FALSE)</f>
        <v>alice@abc.com</v>
      </c>
      <c r="N22">
        <f t="shared" ca="1" si="2"/>
        <v>2</v>
      </c>
      <c r="O22" t="str">
        <f>IF(F22&lt;=G22, "YES", "NO")</f>
        <v>NO</v>
      </c>
      <c r="P22">
        <f t="shared" si="3"/>
        <v>0</v>
      </c>
    </row>
    <row r="23" spans="1:16" x14ac:dyDescent="0.25">
      <c r="A23" t="s">
        <v>973</v>
      </c>
      <c r="B23" t="s">
        <v>960</v>
      </c>
      <c r="C23" t="s">
        <v>927</v>
      </c>
      <c r="D23">
        <f>VLOOKUP(E23,'Supplier contact'!$A$2:$D$5,3,FALSE)</f>
        <v>9587568921</v>
      </c>
      <c r="E23" t="s">
        <v>942</v>
      </c>
      <c r="F23">
        <v>329</v>
      </c>
      <c r="G23">
        <v>30</v>
      </c>
      <c r="H23">
        <v>446.64</v>
      </c>
      <c r="I23" s="2">
        <v>45241</v>
      </c>
      <c r="J23" t="str">
        <f t="shared" si="0"/>
        <v>Bread</v>
      </c>
      <c r="K23">
        <f t="shared" si="1"/>
        <v>146944.56</v>
      </c>
      <c r="L23" t="str">
        <f>VLOOKUP(E23,'Supplier contact'!$A$2:$D$5,2,FALSE)</f>
        <v>John Smith</v>
      </c>
      <c r="M23" t="str">
        <f>VLOOKUP(E23,'Supplier contact'!$A$2:$D$5,4,FALSE)</f>
        <v>john@abc.com</v>
      </c>
      <c r="N23">
        <f t="shared" ca="1" si="2"/>
        <v>1</v>
      </c>
      <c r="O23" t="str">
        <f>IF(F23&lt;=G23, "YES", "NO")</f>
        <v>NO</v>
      </c>
      <c r="P23">
        <f t="shared" si="3"/>
        <v>0</v>
      </c>
    </row>
    <row r="24" spans="1:16" x14ac:dyDescent="0.25">
      <c r="A24" t="s">
        <v>974</v>
      </c>
      <c r="B24" t="s">
        <v>975</v>
      </c>
      <c r="C24" t="s">
        <v>938</v>
      </c>
      <c r="D24">
        <f>VLOOKUP(E24,'Supplier contact'!$A$2:$D$5,3,FALSE)</f>
        <v>9847236554</v>
      </c>
      <c r="E24" t="s">
        <v>947</v>
      </c>
      <c r="F24">
        <v>164</v>
      </c>
      <c r="G24">
        <v>37</v>
      </c>
      <c r="H24">
        <v>96.78</v>
      </c>
      <c r="I24" s="2">
        <v>45424</v>
      </c>
      <c r="J24" t="str">
        <f t="shared" si="0"/>
        <v>Bed</v>
      </c>
      <c r="K24">
        <f t="shared" si="1"/>
        <v>15871.92</v>
      </c>
      <c r="L24" t="str">
        <f>VLOOKUP(E24,'Supplier contact'!$A$2:$D$5,2,FALSE)</f>
        <v>Sarah Lee</v>
      </c>
      <c r="M24" t="str">
        <f>VLOOKUP(E24,'Supplier contact'!$A$2:$D$5,4,FALSE)</f>
        <v>sarah@abc.com</v>
      </c>
      <c r="N24">
        <f t="shared" ca="1" si="2"/>
        <v>1</v>
      </c>
      <c r="O24" t="str">
        <f>IF(F24&lt;=G24, "YES", "NO")</f>
        <v>NO</v>
      </c>
      <c r="P24">
        <f t="shared" si="3"/>
        <v>0</v>
      </c>
    </row>
    <row r="25" spans="1:16" x14ac:dyDescent="0.25">
      <c r="A25" t="s">
        <v>976</v>
      </c>
      <c r="B25" t="s">
        <v>977</v>
      </c>
      <c r="C25" t="s">
        <v>954</v>
      </c>
      <c r="D25">
        <f>VLOOKUP(E25,'Supplier contact'!$A$2:$D$5,3,FALSE)</f>
        <v>9658743215</v>
      </c>
      <c r="E25" t="s">
        <v>932</v>
      </c>
      <c r="F25">
        <v>16</v>
      </c>
      <c r="G25">
        <v>44</v>
      </c>
      <c r="H25">
        <v>56.6</v>
      </c>
      <c r="I25" s="2">
        <v>45658</v>
      </c>
      <c r="J25" t="str">
        <f t="shared" si="0"/>
        <v>T-Shirt</v>
      </c>
      <c r="K25">
        <f t="shared" si="1"/>
        <v>905.6</v>
      </c>
      <c r="L25" t="str">
        <f>VLOOKUP(E25,'Supplier contact'!$A$2:$D$5,2,FALSE)</f>
        <v>Mike Brown</v>
      </c>
      <c r="M25" t="str">
        <f>VLOOKUP(E25,'Supplier contact'!$A$2:$D$5,4,FALSE)</f>
        <v>mike@abc.com</v>
      </c>
      <c r="N25">
        <f t="shared" ca="1" si="2"/>
        <v>0</v>
      </c>
      <c r="O25" t="str">
        <f>IF(F25&lt;=G25, "YES", "NO")</f>
        <v>YES</v>
      </c>
      <c r="P25">
        <f t="shared" si="3"/>
        <v>50</v>
      </c>
    </row>
    <row r="26" spans="1:16" x14ac:dyDescent="0.25">
      <c r="A26" t="s">
        <v>978</v>
      </c>
      <c r="B26" t="s">
        <v>972</v>
      </c>
      <c r="C26" t="s">
        <v>954</v>
      </c>
      <c r="D26">
        <f>VLOOKUP(E26,'Supplier contact'!$A$2:$D$5,3,FALSE)</f>
        <v>9587568921</v>
      </c>
      <c r="E26" t="s">
        <v>942</v>
      </c>
      <c r="F26">
        <v>430</v>
      </c>
      <c r="G26">
        <v>50</v>
      </c>
      <c r="H26">
        <v>63.76</v>
      </c>
      <c r="I26" s="2">
        <v>45320</v>
      </c>
      <c r="J26" t="str">
        <f t="shared" si="0"/>
        <v>Dress</v>
      </c>
      <c r="K26">
        <f t="shared" si="1"/>
        <v>27416.799999999999</v>
      </c>
      <c r="L26" t="str">
        <f>VLOOKUP(E26,'Supplier contact'!$A$2:$D$5,2,FALSE)</f>
        <v>John Smith</v>
      </c>
      <c r="M26" t="str">
        <f>VLOOKUP(E26,'Supplier contact'!$A$2:$D$5,4,FALSE)</f>
        <v>john@abc.com</v>
      </c>
      <c r="N26">
        <f t="shared" ca="1" si="2"/>
        <v>1</v>
      </c>
      <c r="O26" t="str">
        <f>IF(F26&lt;=G26, "YES", "NO")</f>
        <v>NO</v>
      </c>
      <c r="P26">
        <f t="shared" si="3"/>
        <v>0</v>
      </c>
    </row>
    <row r="27" spans="1:16" x14ac:dyDescent="0.25">
      <c r="A27" t="s">
        <v>979</v>
      </c>
      <c r="B27" t="s">
        <v>980</v>
      </c>
      <c r="C27" t="s">
        <v>927</v>
      </c>
      <c r="D27">
        <f>VLOOKUP(E27,'Supplier contact'!$A$2:$D$5,3,FALSE)</f>
        <v>9847236554</v>
      </c>
      <c r="E27" t="s">
        <v>947</v>
      </c>
      <c r="F27">
        <v>211</v>
      </c>
      <c r="G27">
        <v>47</v>
      </c>
      <c r="H27">
        <v>347.83</v>
      </c>
      <c r="I27" s="2">
        <v>45226</v>
      </c>
      <c r="J27" t="str">
        <f t="shared" si="0"/>
        <v>Eggs</v>
      </c>
      <c r="K27">
        <f t="shared" si="1"/>
        <v>73392.12999999999</v>
      </c>
      <c r="L27" t="str">
        <f>VLOOKUP(E27,'Supplier contact'!$A$2:$D$5,2,FALSE)</f>
        <v>Sarah Lee</v>
      </c>
      <c r="M27" t="str">
        <f>VLOOKUP(E27,'Supplier contact'!$A$2:$D$5,4,FALSE)</f>
        <v>sarah@abc.com</v>
      </c>
      <c r="N27">
        <f t="shared" ca="1" si="2"/>
        <v>1</v>
      </c>
      <c r="O27" t="str">
        <f>IF(F27&lt;=G27, "YES", "NO")</f>
        <v>NO</v>
      </c>
      <c r="P27">
        <f t="shared" si="3"/>
        <v>0</v>
      </c>
    </row>
    <row r="28" spans="1:16" x14ac:dyDescent="0.25">
      <c r="A28" t="s">
        <v>981</v>
      </c>
      <c r="B28" t="s">
        <v>138</v>
      </c>
      <c r="C28" t="s">
        <v>931</v>
      </c>
      <c r="D28">
        <f>VLOOKUP(E28,'Supplier contact'!$A$2:$D$5,3,FALSE)</f>
        <v>9658743215</v>
      </c>
      <c r="E28" t="s">
        <v>932</v>
      </c>
      <c r="F28">
        <v>146</v>
      </c>
      <c r="G28">
        <v>37</v>
      </c>
      <c r="H28">
        <v>82.96</v>
      </c>
      <c r="I28" s="2">
        <v>45307</v>
      </c>
      <c r="J28" t="str">
        <f t="shared" si="0"/>
        <v>Stapler</v>
      </c>
      <c r="K28">
        <f t="shared" si="1"/>
        <v>12112.16</v>
      </c>
      <c r="L28" t="str">
        <f>VLOOKUP(E28,'Supplier contact'!$A$2:$D$5,2,FALSE)</f>
        <v>Mike Brown</v>
      </c>
      <c r="M28" t="str">
        <f>VLOOKUP(E28,'Supplier contact'!$A$2:$D$5,4,FALSE)</f>
        <v>mike@abc.com</v>
      </c>
      <c r="N28">
        <f t="shared" ca="1" si="2"/>
        <v>1</v>
      </c>
      <c r="O28" t="str">
        <f>IF(F28&lt;=G28, "YES", "NO")</f>
        <v>NO</v>
      </c>
      <c r="P28">
        <f t="shared" si="3"/>
        <v>0</v>
      </c>
    </row>
    <row r="29" spans="1:16" x14ac:dyDescent="0.25">
      <c r="A29" t="s">
        <v>982</v>
      </c>
      <c r="B29" t="s">
        <v>983</v>
      </c>
      <c r="C29" t="s">
        <v>935</v>
      </c>
      <c r="D29">
        <f>VLOOKUP(E29,'Supplier contact'!$A$2:$D$5,3,FALSE)</f>
        <v>9658743215</v>
      </c>
      <c r="E29" t="s">
        <v>932</v>
      </c>
      <c r="F29">
        <v>83</v>
      </c>
      <c r="G29">
        <v>48</v>
      </c>
      <c r="H29">
        <v>69.819999999999993</v>
      </c>
      <c r="I29" s="2">
        <v>45225</v>
      </c>
      <c r="J29" t="str">
        <f t="shared" si="0"/>
        <v>Monitor</v>
      </c>
      <c r="K29">
        <f t="shared" si="1"/>
        <v>5795.0599999999995</v>
      </c>
      <c r="L29" t="str">
        <f>VLOOKUP(E29,'Supplier contact'!$A$2:$D$5,2,FALSE)</f>
        <v>Mike Brown</v>
      </c>
      <c r="M29" t="str">
        <f>VLOOKUP(E29,'Supplier contact'!$A$2:$D$5,4,FALSE)</f>
        <v>mike@abc.com</v>
      </c>
      <c r="N29">
        <f t="shared" ca="1" si="2"/>
        <v>1</v>
      </c>
      <c r="O29" t="str">
        <f>IF(F29&lt;=G29, "YES", "NO")</f>
        <v>NO</v>
      </c>
      <c r="P29">
        <f t="shared" si="3"/>
        <v>0</v>
      </c>
    </row>
    <row r="30" spans="1:16" x14ac:dyDescent="0.25">
      <c r="A30" t="s">
        <v>984</v>
      </c>
      <c r="B30" t="s">
        <v>114</v>
      </c>
      <c r="C30" t="s">
        <v>935</v>
      </c>
      <c r="D30">
        <f>VLOOKUP(E30,'Supplier contact'!$A$2:$D$5,3,FALSE)</f>
        <v>9123865489</v>
      </c>
      <c r="E30" t="s">
        <v>928</v>
      </c>
      <c r="F30">
        <v>82</v>
      </c>
      <c r="G30">
        <v>22</v>
      </c>
      <c r="H30">
        <v>14.09</v>
      </c>
      <c r="I30" s="2">
        <v>44268</v>
      </c>
      <c r="J30" t="str">
        <f t="shared" si="0"/>
        <v>Keyboard</v>
      </c>
      <c r="K30">
        <f t="shared" si="1"/>
        <v>1155.3799999999999</v>
      </c>
      <c r="L30" t="str">
        <f>VLOOKUP(E30,'Supplier contact'!$A$2:$D$5,2,FALSE)</f>
        <v>Alice Johnson</v>
      </c>
      <c r="M30" t="str">
        <f>VLOOKUP(E30,'Supplier contact'!$A$2:$D$5,4,FALSE)</f>
        <v>alice@abc.com</v>
      </c>
      <c r="N30">
        <f t="shared" ca="1" si="2"/>
        <v>4</v>
      </c>
      <c r="O30" t="str">
        <f>IF(F30&lt;=G30, "YES", "NO")</f>
        <v>NO</v>
      </c>
      <c r="P30">
        <f t="shared" si="3"/>
        <v>0</v>
      </c>
    </row>
    <row r="31" spans="1:16" x14ac:dyDescent="0.25">
      <c r="A31" t="s">
        <v>985</v>
      </c>
      <c r="B31" t="s">
        <v>986</v>
      </c>
      <c r="C31" t="s">
        <v>938</v>
      </c>
      <c r="D31">
        <f>VLOOKUP(E31,'Supplier contact'!$A$2:$D$5,3,FALSE)</f>
        <v>9587568921</v>
      </c>
      <c r="E31" t="s">
        <v>942</v>
      </c>
      <c r="F31">
        <v>110</v>
      </c>
      <c r="G31">
        <v>34</v>
      </c>
      <c r="H31">
        <v>355.03</v>
      </c>
      <c r="I31" s="2">
        <v>45284</v>
      </c>
      <c r="J31" t="str">
        <f t="shared" si="0"/>
        <v>Table</v>
      </c>
      <c r="K31">
        <f t="shared" si="1"/>
        <v>39053.299999999996</v>
      </c>
      <c r="L31" t="str">
        <f>VLOOKUP(E31,'Supplier contact'!$A$2:$D$5,2,FALSE)</f>
        <v>John Smith</v>
      </c>
      <c r="M31" t="str">
        <f>VLOOKUP(E31,'Supplier contact'!$A$2:$D$5,4,FALSE)</f>
        <v>john@abc.com</v>
      </c>
      <c r="N31">
        <f t="shared" ca="1" si="2"/>
        <v>1</v>
      </c>
      <c r="O31" t="str">
        <f>IF(F31&lt;=G31, "YES", "NO")</f>
        <v>NO</v>
      </c>
      <c r="P31">
        <f t="shared" si="3"/>
        <v>0</v>
      </c>
    </row>
    <row r="32" spans="1:16" x14ac:dyDescent="0.25">
      <c r="A32" t="s">
        <v>987</v>
      </c>
      <c r="B32" t="s">
        <v>988</v>
      </c>
      <c r="C32" t="s">
        <v>935</v>
      </c>
      <c r="D32">
        <f>VLOOKUP(E32,'Supplier contact'!$A$2:$D$5,3,FALSE)</f>
        <v>9587568921</v>
      </c>
      <c r="E32" t="s">
        <v>942</v>
      </c>
      <c r="F32">
        <v>271</v>
      </c>
      <c r="G32">
        <v>11</v>
      </c>
      <c r="H32">
        <v>179.54</v>
      </c>
      <c r="I32" s="2">
        <v>44449</v>
      </c>
      <c r="J32" t="str">
        <f t="shared" si="0"/>
        <v>Mouse</v>
      </c>
      <c r="K32">
        <f t="shared" si="1"/>
        <v>48655.34</v>
      </c>
      <c r="L32" t="str">
        <f>VLOOKUP(E32,'Supplier contact'!$A$2:$D$5,2,FALSE)</f>
        <v>John Smith</v>
      </c>
      <c r="M32" t="str">
        <f>VLOOKUP(E32,'Supplier contact'!$A$2:$D$5,4,FALSE)</f>
        <v>john@abc.com</v>
      </c>
      <c r="N32">
        <f t="shared" ca="1" si="2"/>
        <v>4</v>
      </c>
      <c r="O32" t="str">
        <f>IF(F32&lt;=G32, "YES", "NO")</f>
        <v>NO</v>
      </c>
      <c r="P32">
        <f t="shared" si="3"/>
        <v>0</v>
      </c>
    </row>
    <row r="33" spans="1:16" x14ac:dyDescent="0.25">
      <c r="A33" t="s">
        <v>989</v>
      </c>
      <c r="B33" t="s">
        <v>988</v>
      </c>
      <c r="C33" t="s">
        <v>935</v>
      </c>
      <c r="D33">
        <f>VLOOKUP(E33,'Supplier contact'!$A$2:$D$5,3,FALSE)</f>
        <v>9587568921</v>
      </c>
      <c r="E33" t="s">
        <v>942</v>
      </c>
      <c r="F33">
        <v>144</v>
      </c>
      <c r="G33">
        <v>30</v>
      </c>
      <c r="H33">
        <v>6.29</v>
      </c>
      <c r="I33" s="2">
        <v>45485</v>
      </c>
      <c r="J33" t="str">
        <f t="shared" si="0"/>
        <v>Mouse</v>
      </c>
      <c r="K33">
        <f t="shared" si="1"/>
        <v>905.76</v>
      </c>
      <c r="L33" t="str">
        <f>VLOOKUP(E33,'Supplier contact'!$A$2:$D$5,2,FALSE)</f>
        <v>John Smith</v>
      </c>
      <c r="M33" t="str">
        <f>VLOOKUP(E33,'Supplier contact'!$A$2:$D$5,4,FALSE)</f>
        <v>john@abc.com</v>
      </c>
      <c r="N33">
        <f t="shared" ca="1" si="2"/>
        <v>1</v>
      </c>
      <c r="O33" t="str">
        <f>IF(F33&lt;=G33, "YES", "NO")</f>
        <v>NO</v>
      </c>
      <c r="P33">
        <f t="shared" si="3"/>
        <v>0</v>
      </c>
    </row>
    <row r="34" spans="1:16" x14ac:dyDescent="0.25">
      <c r="A34" t="s">
        <v>990</v>
      </c>
      <c r="B34" t="s">
        <v>937</v>
      </c>
      <c r="C34" t="s">
        <v>938</v>
      </c>
      <c r="D34">
        <f>VLOOKUP(E34,'Supplier contact'!$A$2:$D$5,3,FALSE)</f>
        <v>9847236554</v>
      </c>
      <c r="E34" t="s">
        <v>947</v>
      </c>
      <c r="F34">
        <v>177</v>
      </c>
      <c r="G34">
        <v>23</v>
      </c>
      <c r="H34">
        <v>234.09</v>
      </c>
      <c r="I34" s="2">
        <v>45852</v>
      </c>
      <c r="J34" t="str">
        <f t="shared" si="0"/>
        <v>Cabinet</v>
      </c>
      <c r="K34">
        <f t="shared" si="1"/>
        <v>41433.93</v>
      </c>
      <c r="L34" t="str">
        <f>VLOOKUP(E34,'Supplier contact'!$A$2:$D$5,2,FALSE)</f>
        <v>Sarah Lee</v>
      </c>
      <c r="M34" t="str">
        <f>VLOOKUP(E34,'Supplier contact'!$A$2:$D$5,4,FALSE)</f>
        <v>sarah@abc.com</v>
      </c>
      <c r="N34">
        <f t="shared" ca="1" si="2"/>
        <v>0</v>
      </c>
      <c r="O34" t="str">
        <f>IF(F34&lt;=G34, "YES", "NO")</f>
        <v>NO</v>
      </c>
      <c r="P34">
        <f t="shared" si="3"/>
        <v>0</v>
      </c>
    </row>
    <row r="35" spans="1:16" x14ac:dyDescent="0.25">
      <c r="A35" t="s">
        <v>991</v>
      </c>
      <c r="B35" t="s">
        <v>964</v>
      </c>
      <c r="C35" t="s">
        <v>938</v>
      </c>
      <c r="D35">
        <f>VLOOKUP(E35,'Supplier contact'!$A$2:$D$5,3,FALSE)</f>
        <v>9658743215</v>
      </c>
      <c r="E35" t="s">
        <v>932</v>
      </c>
      <c r="F35">
        <v>78</v>
      </c>
      <c r="G35">
        <v>29</v>
      </c>
      <c r="H35">
        <v>167.59</v>
      </c>
      <c r="I35" s="2">
        <v>45663</v>
      </c>
      <c r="J35" t="str">
        <f t="shared" si="0"/>
        <v>Cupboard</v>
      </c>
      <c r="K35">
        <f t="shared" si="1"/>
        <v>13072.02</v>
      </c>
      <c r="L35" t="str">
        <f>VLOOKUP(E35,'Supplier contact'!$A$2:$D$5,2,FALSE)</f>
        <v>Mike Brown</v>
      </c>
      <c r="M35" t="str">
        <f>VLOOKUP(E35,'Supplier contact'!$A$2:$D$5,4,FALSE)</f>
        <v>mike@abc.com</v>
      </c>
      <c r="N35">
        <f t="shared" ca="1" si="2"/>
        <v>0</v>
      </c>
      <c r="O35" t="str">
        <f>IF(F35&lt;=G35, "YES", "NO")</f>
        <v>NO</v>
      </c>
      <c r="P35">
        <f t="shared" si="3"/>
        <v>0</v>
      </c>
    </row>
    <row r="36" spans="1:16" x14ac:dyDescent="0.25">
      <c r="A36" t="s">
        <v>992</v>
      </c>
      <c r="B36" t="s">
        <v>988</v>
      </c>
      <c r="C36" t="s">
        <v>935</v>
      </c>
      <c r="D36">
        <f>VLOOKUP(E36,'Supplier contact'!$A$2:$D$5,3,FALSE)</f>
        <v>9847236554</v>
      </c>
      <c r="E36" t="s">
        <v>947</v>
      </c>
      <c r="F36">
        <v>464</v>
      </c>
      <c r="G36">
        <v>26</v>
      </c>
      <c r="H36">
        <v>13.8</v>
      </c>
      <c r="I36" s="2">
        <v>45238</v>
      </c>
      <c r="J36" t="str">
        <f t="shared" si="0"/>
        <v>Mouse</v>
      </c>
      <c r="K36">
        <f t="shared" si="1"/>
        <v>6403.2000000000007</v>
      </c>
      <c r="L36" t="str">
        <f>VLOOKUP(E36,'Supplier contact'!$A$2:$D$5,2,FALSE)</f>
        <v>Sarah Lee</v>
      </c>
      <c r="M36" t="str">
        <f>VLOOKUP(E36,'Supplier contact'!$A$2:$D$5,4,FALSE)</f>
        <v>sarah@abc.com</v>
      </c>
      <c r="N36">
        <f t="shared" ca="1" si="2"/>
        <v>1</v>
      </c>
      <c r="O36" t="str">
        <f>IF(F36&lt;=G36, "YES", "NO")</f>
        <v>NO</v>
      </c>
      <c r="P36">
        <f t="shared" si="3"/>
        <v>0</v>
      </c>
    </row>
    <row r="37" spans="1:16" x14ac:dyDescent="0.25">
      <c r="A37" t="s">
        <v>993</v>
      </c>
      <c r="B37" t="s">
        <v>114</v>
      </c>
      <c r="C37" t="s">
        <v>935</v>
      </c>
      <c r="D37">
        <f>VLOOKUP(E37,'Supplier contact'!$A$2:$D$5,3,FALSE)</f>
        <v>9587568921</v>
      </c>
      <c r="E37" t="s">
        <v>942</v>
      </c>
      <c r="F37">
        <v>321</v>
      </c>
      <c r="G37">
        <v>36</v>
      </c>
      <c r="H37">
        <v>124.59</v>
      </c>
      <c r="I37" s="2">
        <v>45882</v>
      </c>
      <c r="J37" t="str">
        <f t="shared" si="0"/>
        <v>Keyboard</v>
      </c>
      <c r="K37">
        <f t="shared" si="1"/>
        <v>39993.39</v>
      </c>
      <c r="L37" t="str">
        <f>VLOOKUP(E37,'Supplier contact'!$A$2:$D$5,2,FALSE)</f>
        <v>John Smith</v>
      </c>
      <c r="M37" t="str">
        <f>VLOOKUP(E37,'Supplier contact'!$A$2:$D$5,4,FALSE)</f>
        <v>john@abc.com</v>
      </c>
      <c r="N37">
        <f t="shared" ca="1" si="2"/>
        <v>0</v>
      </c>
      <c r="O37" t="str">
        <f>IF(F37&lt;=G37, "YES", "NO")</f>
        <v>NO</v>
      </c>
      <c r="P37">
        <f t="shared" si="3"/>
        <v>0</v>
      </c>
    </row>
    <row r="38" spans="1:16" x14ac:dyDescent="0.25">
      <c r="A38" t="s">
        <v>994</v>
      </c>
      <c r="B38" t="s">
        <v>977</v>
      </c>
      <c r="C38" t="s">
        <v>954</v>
      </c>
      <c r="D38">
        <f>VLOOKUP(E38,'Supplier contact'!$A$2:$D$5,3,FALSE)</f>
        <v>9658743215</v>
      </c>
      <c r="E38" t="s">
        <v>932</v>
      </c>
      <c r="F38">
        <v>292</v>
      </c>
      <c r="G38">
        <v>46</v>
      </c>
      <c r="H38">
        <v>281.98</v>
      </c>
      <c r="I38" s="2">
        <v>45772</v>
      </c>
      <c r="J38" t="str">
        <f t="shared" si="0"/>
        <v>T-Shirt</v>
      </c>
      <c r="K38">
        <f t="shared" si="1"/>
        <v>82338.16</v>
      </c>
      <c r="L38" t="str">
        <f>VLOOKUP(E38,'Supplier contact'!$A$2:$D$5,2,FALSE)</f>
        <v>Mike Brown</v>
      </c>
      <c r="M38" t="str">
        <f>VLOOKUP(E38,'Supplier contact'!$A$2:$D$5,4,FALSE)</f>
        <v>mike@abc.com</v>
      </c>
      <c r="N38">
        <f t="shared" ca="1" si="2"/>
        <v>0</v>
      </c>
      <c r="O38" t="str">
        <f>IF(F38&lt;=G38, "YES", "NO")</f>
        <v>NO</v>
      </c>
      <c r="P38">
        <f t="shared" si="3"/>
        <v>0</v>
      </c>
    </row>
    <row r="39" spans="1:16" x14ac:dyDescent="0.25">
      <c r="A39" t="s">
        <v>995</v>
      </c>
      <c r="B39" t="s">
        <v>996</v>
      </c>
      <c r="C39" t="s">
        <v>946</v>
      </c>
      <c r="D39">
        <f>VLOOKUP(E39,'Supplier contact'!$A$2:$D$5,3,FALSE)</f>
        <v>9658743215</v>
      </c>
      <c r="E39" t="s">
        <v>932</v>
      </c>
      <c r="F39">
        <v>33</v>
      </c>
      <c r="G39">
        <v>13</v>
      </c>
      <c r="H39">
        <v>88.17</v>
      </c>
      <c r="I39" s="2">
        <v>45895</v>
      </c>
      <c r="J39" t="str">
        <f t="shared" si="0"/>
        <v>Puzzle</v>
      </c>
      <c r="K39">
        <f t="shared" si="1"/>
        <v>2909.61</v>
      </c>
      <c r="L39" t="str">
        <f>VLOOKUP(E39,'Supplier contact'!$A$2:$D$5,2,FALSE)</f>
        <v>Mike Brown</v>
      </c>
      <c r="M39" t="str">
        <f>VLOOKUP(E39,'Supplier contact'!$A$2:$D$5,4,FALSE)</f>
        <v>mike@abc.com</v>
      </c>
      <c r="N39">
        <f t="shared" ca="1" si="2"/>
        <v>0</v>
      </c>
      <c r="O39" t="str">
        <f>IF(F39&lt;=G39, "YES", "NO")</f>
        <v>NO</v>
      </c>
      <c r="P39">
        <f t="shared" si="3"/>
        <v>0</v>
      </c>
    </row>
    <row r="40" spans="1:16" x14ac:dyDescent="0.25">
      <c r="A40" t="s">
        <v>997</v>
      </c>
      <c r="B40" t="s">
        <v>953</v>
      </c>
      <c r="C40" t="s">
        <v>954</v>
      </c>
      <c r="D40">
        <f>VLOOKUP(E40,'Supplier contact'!$A$2:$D$5,3,FALSE)</f>
        <v>9847236554</v>
      </c>
      <c r="E40" t="s">
        <v>947</v>
      </c>
      <c r="F40">
        <v>72</v>
      </c>
      <c r="G40">
        <v>39</v>
      </c>
      <c r="H40">
        <v>282.45</v>
      </c>
      <c r="I40" s="2">
        <v>45218</v>
      </c>
      <c r="J40" t="str">
        <f t="shared" si="0"/>
        <v>Jacket</v>
      </c>
      <c r="K40">
        <f t="shared" si="1"/>
        <v>20336.399999999998</v>
      </c>
      <c r="L40" t="str">
        <f>VLOOKUP(E40,'Supplier contact'!$A$2:$D$5,2,FALSE)</f>
        <v>Sarah Lee</v>
      </c>
      <c r="M40" t="str">
        <f>VLOOKUP(E40,'Supplier contact'!$A$2:$D$5,4,FALSE)</f>
        <v>sarah@abc.com</v>
      </c>
      <c r="N40">
        <f t="shared" ca="1" si="2"/>
        <v>1</v>
      </c>
      <c r="O40" t="str">
        <f>IF(F40&lt;=G40, "YES", "NO")</f>
        <v>NO</v>
      </c>
      <c r="P40">
        <f t="shared" si="3"/>
        <v>0</v>
      </c>
    </row>
    <row r="41" spans="1:16" x14ac:dyDescent="0.25">
      <c r="A41" t="s">
        <v>998</v>
      </c>
      <c r="B41" t="s">
        <v>958</v>
      </c>
      <c r="C41" t="s">
        <v>935</v>
      </c>
      <c r="D41">
        <f>VLOOKUP(E41,'Supplier contact'!$A$2:$D$5,3,FALSE)</f>
        <v>9123865489</v>
      </c>
      <c r="E41" t="s">
        <v>928</v>
      </c>
      <c r="F41">
        <v>303</v>
      </c>
      <c r="G41">
        <v>16</v>
      </c>
      <c r="H41">
        <v>64.86</v>
      </c>
      <c r="I41" s="2">
        <v>45349</v>
      </c>
      <c r="J41" t="str">
        <f t="shared" si="0"/>
        <v>Headphones</v>
      </c>
      <c r="K41">
        <f t="shared" si="1"/>
        <v>19652.579999999998</v>
      </c>
      <c r="L41" t="str">
        <f>VLOOKUP(E41,'Supplier contact'!$A$2:$D$5,2,FALSE)</f>
        <v>Alice Johnson</v>
      </c>
      <c r="M41" t="str">
        <f>VLOOKUP(E41,'Supplier contact'!$A$2:$D$5,4,FALSE)</f>
        <v>alice@abc.com</v>
      </c>
      <c r="N41">
        <f t="shared" ca="1" si="2"/>
        <v>1</v>
      </c>
      <c r="O41" t="str">
        <f>IF(F41&lt;=G41, "YES", "NO")</f>
        <v>NO</v>
      </c>
      <c r="P41">
        <f t="shared" si="3"/>
        <v>0</v>
      </c>
    </row>
    <row r="42" spans="1:16" x14ac:dyDescent="0.25">
      <c r="A42" t="s">
        <v>999</v>
      </c>
      <c r="B42" t="s">
        <v>138</v>
      </c>
      <c r="C42" t="s">
        <v>931</v>
      </c>
      <c r="D42">
        <f>VLOOKUP(E42,'Supplier contact'!$A$2:$D$5,3,FALSE)</f>
        <v>9847236554</v>
      </c>
      <c r="E42" t="s">
        <v>947</v>
      </c>
      <c r="F42">
        <v>317</v>
      </c>
      <c r="G42">
        <v>50</v>
      </c>
      <c r="H42">
        <v>399.84</v>
      </c>
      <c r="I42" s="2">
        <v>45329</v>
      </c>
      <c r="J42" t="str">
        <f t="shared" si="0"/>
        <v>Stapler</v>
      </c>
      <c r="K42">
        <f t="shared" si="1"/>
        <v>126749.28</v>
      </c>
      <c r="L42" t="str">
        <f>VLOOKUP(E42,'Supplier contact'!$A$2:$D$5,2,FALSE)</f>
        <v>Sarah Lee</v>
      </c>
      <c r="M42" t="str">
        <f>VLOOKUP(E42,'Supplier contact'!$A$2:$D$5,4,FALSE)</f>
        <v>sarah@abc.com</v>
      </c>
      <c r="N42">
        <f t="shared" ca="1" si="2"/>
        <v>1</v>
      </c>
      <c r="O42" t="str">
        <f>IF(F42&lt;=G42, "YES", "NO")</f>
        <v>NO</v>
      </c>
      <c r="P42">
        <f t="shared" si="3"/>
        <v>0</v>
      </c>
    </row>
    <row r="43" spans="1:16" x14ac:dyDescent="0.25">
      <c r="A43" t="s">
        <v>1000</v>
      </c>
      <c r="B43" t="s">
        <v>1001</v>
      </c>
      <c r="C43" t="s">
        <v>946</v>
      </c>
      <c r="D43">
        <f>VLOOKUP(E43,'Supplier contact'!$A$2:$D$5,3,FALSE)</f>
        <v>9587568921</v>
      </c>
      <c r="E43" t="s">
        <v>942</v>
      </c>
      <c r="F43">
        <v>268</v>
      </c>
      <c r="G43">
        <v>30</v>
      </c>
      <c r="H43">
        <v>400.87</v>
      </c>
      <c r="I43" s="2">
        <v>45720</v>
      </c>
      <c r="J43" t="str">
        <f t="shared" si="0"/>
        <v>Car</v>
      </c>
      <c r="K43">
        <f t="shared" si="1"/>
        <v>107433.16</v>
      </c>
      <c r="L43" t="str">
        <f>VLOOKUP(E43,'Supplier contact'!$A$2:$D$5,2,FALSE)</f>
        <v>John Smith</v>
      </c>
      <c r="M43" t="str">
        <f>VLOOKUP(E43,'Supplier contact'!$A$2:$D$5,4,FALSE)</f>
        <v>john@abc.com</v>
      </c>
      <c r="N43">
        <f t="shared" ca="1" si="2"/>
        <v>0</v>
      </c>
      <c r="O43" t="str">
        <f>IF(F43&lt;=G43, "YES", "NO")</f>
        <v>NO</v>
      </c>
      <c r="P43">
        <f t="shared" si="3"/>
        <v>0</v>
      </c>
    </row>
    <row r="44" spans="1:16" x14ac:dyDescent="0.25">
      <c r="A44" t="s">
        <v>1002</v>
      </c>
      <c r="B44" t="s">
        <v>1003</v>
      </c>
      <c r="C44" t="s">
        <v>935</v>
      </c>
      <c r="D44">
        <f>VLOOKUP(E44,'Supplier contact'!$A$2:$D$5,3,FALSE)</f>
        <v>9658743215</v>
      </c>
      <c r="E44" t="s">
        <v>932</v>
      </c>
      <c r="F44">
        <v>35</v>
      </c>
      <c r="G44">
        <v>40</v>
      </c>
      <c r="H44">
        <v>330.27</v>
      </c>
      <c r="I44" s="2">
        <v>45801</v>
      </c>
      <c r="J44" t="str">
        <f t="shared" si="0"/>
        <v>Usb Cable</v>
      </c>
      <c r="K44">
        <f t="shared" si="1"/>
        <v>11559.449999999999</v>
      </c>
      <c r="L44" t="str">
        <f>VLOOKUP(E44,'Supplier contact'!$A$2:$D$5,2,FALSE)</f>
        <v>Mike Brown</v>
      </c>
      <c r="M44" t="str">
        <f>VLOOKUP(E44,'Supplier contact'!$A$2:$D$5,4,FALSE)</f>
        <v>mike@abc.com</v>
      </c>
      <c r="N44">
        <f t="shared" ca="1" si="2"/>
        <v>0</v>
      </c>
      <c r="O44" t="str">
        <f>IF(F44&lt;=G44, "YES", "NO")</f>
        <v>YES</v>
      </c>
      <c r="P44">
        <f t="shared" si="3"/>
        <v>25</v>
      </c>
    </row>
    <row r="45" spans="1:16" x14ac:dyDescent="0.25">
      <c r="A45" t="s">
        <v>1004</v>
      </c>
      <c r="B45" t="s">
        <v>949</v>
      </c>
      <c r="C45" t="s">
        <v>938</v>
      </c>
      <c r="D45">
        <f>VLOOKUP(E45,'Supplier contact'!$A$2:$D$5,3,FALSE)</f>
        <v>9123865489</v>
      </c>
      <c r="E45" t="s">
        <v>928</v>
      </c>
      <c r="F45">
        <v>323</v>
      </c>
      <c r="G45">
        <v>15</v>
      </c>
      <c r="H45">
        <v>61.26</v>
      </c>
      <c r="I45" s="2">
        <v>45469</v>
      </c>
      <c r="J45" t="str">
        <f t="shared" si="0"/>
        <v>Sofa</v>
      </c>
      <c r="K45">
        <f t="shared" si="1"/>
        <v>19786.98</v>
      </c>
      <c r="L45" t="str">
        <f>VLOOKUP(E45,'Supplier contact'!$A$2:$D$5,2,FALSE)</f>
        <v>Alice Johnson</v>
      </c>
      <c r="M45" t="str">
        <f>VLOOKUP(E45,'Supplier contact'!$A$2:$D$5,4,FALSE)</f>
        <v>alice@abc.com</v>
      </c>
      <c r="N45">
        <f t="shared" ca="1" si="2"/>
        <v>1</v>
      </c>
      <c r="O45" t="str">
        <f>IF(F45&lt;=G45, "YES", "NO")</f>
        <v>NO</v>
      </c>
      <c r="P45">
        <f t="shared" si="3"/>
        <v>0</v>
      </c>
    </row>
    <row r="46" spans="1:16" x14ac:dyDescent="0.25">
      <c r="A46" t="s">
        <v>1005</v>
      </c>
      <c r="B46" t="s">
        <v>1006</v>
      </c>
      <c r="C46" t="s">
        <v>931</v>
      </c>
      <c r="D46">
        <f>VLOOKUP(E46,'Supplier contact'!$A$2:$D$5,3,FALSE)</f>
        <v>9123865489</v>
      </c>
      <c r="E46" t="s">
        <v>928</v>
      </c>
      <c r="F46">
        <v>377</v>
      </c>
      <c r="G46">
        <v>27</v>
      </c>
      <c r="H46">
        <v>156.66999999999999</v>
      </c>
      <c r="I46" s="2">
        <v>45246</v>
      </c>
      <c r="J46" t="str">
        <f t="shared" si="0"/>
        <v>Eraser</v>
      </c>
      <c r="K46">
        <f t="shared" si="1"/>
        <v>59064.59</v>
      </c>
      <c r="L46" t="str">
        <f>VLOOKUP(E46,'Supplier contact'!$A$2:$D$5,2,FALSE)</f>
        <v>Alice Johnson</v>
      </c>
      <c r="M46" t="str">
        <f>VLOOKUP(E46,'Supplier contact'!$A$2:$D$5,4,FALSE)</f>
        <v>alice@abc.com</v>
      </c>
      <c r="N46">
        <f t="shared" ca="1" si="2"/>
        <v>1</v>
      </c>
      <c r="O46" t="str">
        <f>IF(F46&lt;=G46, "YES", "NO")</f>
        <v>NO</v>
      </c>
      <c r="P46">
        <f t="shared" si="3"/>
        <v>0</v>
      </c>
    </row>
    <row r="47" spans="1:16" x14ac:dyDescent="0.25">
      <c r="A47" t="s">
        <v>1007</v>
      </c>
      <c r="B47" t="s">
        <v>1008</v>
      </c>
      <c r="C47" t="s">
        <v>941</v>
      </c>
      <c r="D47">
        <f>VLOOKUP(E47,'Supplier contact'!$A$2:$D$5,3,FALSE)</f>
        <v>9123865489</v>
      </c>
      <c r="E47" t="s">
        <v>928</v>
      </c>
      <c r="F47">
        <v>92</v>
      </c>
      <c r="G47">
        <v>48</v>
      </c>
      <c r="H47">
        <v>213.63</v>
      </c>
      <c r="I47" s="2">
        <v>45704</v>
      </c>
      <c r="J47" t="str">
        <f t="shared" si="0"/>
        <v>Gloves</v>
      </c>
      <c r="K47">
        <f t="shared" si="1"/>
        <v>19653.96</v>
      </c>
      <c r="L47" t="str">
        <f>VLOOKUP(E47,'Supplier contact'!$A$2:$D$5,2,FALSE)</f>
        <v>Alice Johnson</v>
      </c>
      <c r="M47" t="str">
        <f>VLOOKUP(E47,'Supplier contact'!$A$2:$D$5,4,FALSE)</f>
        <v>alice@abc.com</v>
      </c>
      <c r="N47">
        <f t="shared" ca="1" si="2"/>
        <v>0</v>
      </c>
      <c r="O47" t="str">
        <f>IF(F47&lt;=G47, "YES", "NO")</f>
        <v>NO</v>
      </c>
      <c r="P47">
        <f t="shared" si="3"/>
        <v>0</v>
      </c>
    </row>
    <row r="48" spans="1:16" x14ac:dyDescent="0.25">
      <c r="A48" t="s">
        <v>1009</v>
      </c>
      <c r="B48" t="s">
        <v>937</v>
      </c>
      <c r="C48" t="s">
        <v>938</v>
      </c>
      <c r="D48">
        <f>VLOOKUP(E48,'Supplier contact'!$A$2:$D$5,3,FALSE)</f>
        <v>9658743215</v>
      </c>
      <c r="E48" t="s">
        <v>932</v>
      </c>
      <c r="F48">
        <v>477</v>
      </c>
      <c r="G48">
        <v>45</v>
      </c>
      <c r="H48">
        <v>7.28</v>
      </c>
      <c r="I48" s="2">
        <v>45646</v>
      </c>
      <c r="J48" t="str">
        <f t="shared" si="0"/>
        <v>Cabinet</v>
      </c>
      <c r="K48">
        <f t="shared" si="1"/>
        <v>3472.56</v>
      </c>
      <c r="L48" t="str">
        <f>VLOOKUP(E48,'Supplier contact'!$A$2:$D$5,2,FALSE)</f>
        <v>Mike Brown</v>
      </c>
      <c r="M48" t="str">
        <f>VLOOKUP(E48,'Supplier contact'!$A$2:$D$5,4,FALSE)</f>
        <v>mike@abc.com</v>
      </c>
      <c r="N48">
        <f t="shared" ca="1" si="2"/>
        <v>0</v>
      </c>
      <c r="O48" t="str">
        <f>IF(F48&lt;=G48, "YES", "NO")</f>
        <v>NO</v>
      </c>
      <c r="P48">
        <f t="shared" si="3"/>
        <v>0</v>
      </c>
    </row>
    <row r="49" spans="1:16" x14ac:dyDescent="0.25">
      <c r="A49" t="s">
        <v>1010</v>
      </c>
      <c r="B49" t="s">
        <v>983</v>
      </c>
      <c r="C49" t="s">
        <v>935</v>
      </c>
      <c r="D49">
        <f>VLOOKUP(E49,'Supplier contact'!$A$2:$D$5,3,FALSE)</f>
        <v>9123865489</v>
      </c>
      <c r="E49" t="s">
        <v>928</v>
      </c>
      <c r="F49">
        <v>190</v>
      </c>
      <c r="G49">
        <v>34</v>
      </c>
      <c r="H49">
        <v>440.56</v>
      </c>
      <c r="I49" s="2">
        <v>45797</v>
      </c>
      <c r="J49" t="str">
        <f t="shared" si="0"/>
        <v>Monitor</v>
      </c>
      <c r="K49">
        <f t="shared" si="1"/>
        <v>83706.399999999994</v>
      </c>
      <c r="L49" t="str">
        <f>VLOOKUP(E49,'Supplier contact'!$A$2:$D$5,2,FALSE)</f>
        <v>Alice Johnson</v>
      </c>
      <c r="M49" t="str">
        <f>VLOOKUP(E49,'Supplier contact'!$A$2:$D$5,4,FALSE)</f>
        <v>alice@abc.com</v>
      </c>
      <c r="N49">
        <f t="shared" ca="1" si="2"/>
        <v>0</v>
      </c>
      <c r="O49" t="str">
        <f>IF(F49&lt;=G49, "YES", "NO")</f>
        <v>NO</v>
      </c>
      <c r="P49">
        <f t="shared" si="3"/>
        <v>0</v>
      </c>
    </row>
    <row r="50" spans="1:16" x14ac:dyDescent="0.25">
      <c r="A50" t="s">
        <v>1011</v>
      </c>
      <c r="B50" t="s">
        <v>986</v>
      </c>
      <c r="C50" t="s">
        <v>938</v>
      </c>
      <c r="D50">
        <f>VLOOKUP(E50,'Supplier contact'!$A$2:$D$5,3,FALSE)</f>
        <v>9587568921</v>
      </c>
      <c r="E50" t="s">
        <v>942</v>
      </c>
      <c r="F50">
        <v>298</v>
      </c>
      <c r="G50">
        <v>23</v>
      </c>
      <c r="H50">
        <v>416.49</v>
      </c>
      <c r="I50" s="2">
        <v>45469</v>
      </c>
      <c r="J50" t="str">
        <f t="shared" si="0"/>
        <v>Table</v>
      </c>
      <c r="K50">
        <f t="shared" si="1"/>
        <v>124114.02</v>
      </c>
      <c r="L50" t="str">
        <f>VLOOKUP(E50,'Supplier contact'!$A$2:$D$5,2,FALSE)</f>
        <v>John Smith</v>
      </c>
      <c r="M50" t="str">
        <f>VLOOKUP(E50,'Supplier contact'!$A$2:$D$5,4,FALSE)</f>
        <v>john@abc.com</v>
      </c>
      <c r="N50">
        <f t="shared" ca="1" si="2"/>
        <v>1</v>
      </c>
      <c r="O50" t="str">
        <f>IF(F50&lt;=G50, "YES", "NO")</f>
        <v>NO</v>
      </c>
      <c r="P50">
        <f t="shared" si="3"/>
        <v>0</v>
      </c>
    </row>
    <row r="51" spans="1:16" x14ac:dyDescent="0.25">
      <c r="A51" t="s">
        <v>1012</v>
      </c>
      <c r="B51" t="s">
        <v>1013</v>
      </c>
      <c r="C51" t="s">
        <v>941</v>
      </c>
      <c r="D51">
        <f>VLOOKUP(E51,'Supplier contact'!$A$2:$D$5,3,FALSE)</f>
        <v>9847236554</v>
      </c>
      <c r="E51" t="s">
        <v>947</v>
      </c>
      <c r="F51">
        <v>15</v>
      </c>
      <c r="G51">
        <v>14</v>
      </c>
      <c r="H51">
        <v>147.11000000000001</v>
      </c>
      <c r="I51" s="2">
        <v>45794</v>
      </c>
      <c r="J51" t="str">
        <f t="shared" si="0"/>
        <v>Bandage</v>
      </c>
      <c r="K51">
        <f t="shared" si="1"/>
        <v>2206.65</v>
      </c>
      <c r="L51" t="str">
        <f>VLOOKUP(E51,'Supplier contact'!$A$2:$D$5,2,FALSE)</f>
        <v>Sarah Lee</v>
      </c>
      <c r="M51" t="str">
        <f>VLOOKUP(E51,'Supplier contact'!$A$2:$D$5,4,FALSE)</f>
        <v>sarah@abc.com</v>
      </c>
      <c r="N51">
        <f t="shared" ca="1" si="2"/>
        <v>0</v>
      </c>
      <c r="O51" t="str">
        <f>IF(F51&lt;=G51, "YES", "NO")</f>
        <v>NO</v>
      </c>
      <c r="P51">
        <f t="shared" si="3"/>
        <v>0</v>
      </c>
    </row>
    <row r="52" spans="1:16" x14ac:dyDescent="0.25">
      <c r="A52" t="s">
        <v>1014</v>
      </c>
      <c r="B52" t="s">
        <v>138</v>
      </c>
      <c r="C52" t="s">
        <v>931</v>
      </c>
      <c r="D52">
        <f>VLOOKUP(E52,'Supplier contact'!$A$2:$D$5,3,FALSE)</f>
        <v>9658743215</v>
      </c>
      <c r="E52" t="s">
        <v>932</v>
      </c>
      <c r="F52">
        <v>335</v>
      </c>
      <c r="G52">
        <v>47</v>
      </c>
      <c r="H52">
        <v>257.63</v>
      </c>
      <c r="I52" s="2">
        <v>45462</v>
      </c>
      <c r="J52" t="str">
        <f t="shared" si="0"/>
        <v>Stapler</v>
      </c>
      <c r="K52">
        <f t="shared" si="1"/>
        <v>86306.05</v>
      </c>
      <c r="L52" t="str">
        <f>VLOOKUP(E52,'Supplier contact'!$A$2:$D$5,2,FALSE)</f>
        <v>Mike Brown</v>
      </c>
      <c r="M52" t="str">
        <f>VLOOKUP(E52,'Supplier contact'!$A$2:$D$5,4,FALSE)</f>
        <v>mike@abc.com</v>
      </c>
      <c r="N52">
        <f t="shared" ca="1" si="2"/>
        <v>1</v>
      </c>
      <c r="O52" t="str">
        <f>IF(F52&lt;=G52, "YES", "NO")</f>
        <v>NO</v>
      </c>
      <c r="P52">
        <f t="shared" si="3"/>
        <v>0</v>
      </c>
    </row>
    <row r="53" spans="1:16" x14ac:dyDescent="0.25">
      <c r="A53" t="s">
        <v>1015</v>
      </c>
      <c r="B53" t="s">
        <v>1016</v>
      </c>
      <c r="C53" t="s">
        <v>927</v>
      </c>
      <c r="D53">
        <f>VLOOKUP(E53,'Supplier contact'!$A$2:$D$5,3,FALSE)</f>
        <v>9847236554</v>
      </c>
      <c r="E53" t="s">
        <v>947</v>
      </c>
      <c r="F53">
        <v>239</v>
      </c>
      <c r="G53">
        <v>39</v>
      </c>
      <c r="H53">
        <v>43.36</v>
      </c>
      <c r="I53" s="2">
        <v>45247</v>
      </c>
      <c r="J53" t="str">
        <f t="shared" si="0"/>
        <v>Oil</v>
      </c>
      <c r="K53">
        <f t="shared" si="1"/>
        <v>10363.039999999999</v>
      </c>
      <c r="L53" t="str">
        <f>VLOOKUP(E53,'Supplier contact'!$A$2:$D$5,2,FALSE)</f>
        <v>Sarah Lee</v>
      </c>
      <c r="M53" t="str">
        <f>VLOOKUP(E53,'Supplier contact'!$A$2:$D$5,4,FALSE)</f>
        <v>sarah@abc.com</v>
      </c>
      <c r="N53">
        <f t="shared" ca="1" si="2"/>
        <v>1</v>
      </c>
      <c r="O53" t="str">
        <f>IF(F53&lt;=G53, "YES", "NO")</f>
        <v>NO</v>
      </c>
      <c r="P53">
        <f t="shared" si="3"/>
        <v>0</v>
      </c>
    </row>
    <row r="54" spans="1:16" x14ac:dyDescent="0.25">
      <c r="A54" t="s">
        <v>1017</v>
      </c>
      <c r="B54" t="s">
        <v>972</v>
      </c>
      <c r="C54" t="s">
        <v>954</v>
      </c>
      <c r="D54">
        <f>VLOOKUP(E54,'Supplier contact'!$A$2:$D$5,3,FALSE)</f>
        <v>9587568921</v>
      </c>
      <c r="E54" t="s">
        <v>942</v>
      </c>
      <c r="F54">
        <v>477</v>
      </c>
      <c r="G54">
        <v>50</v>
      </c>
      <c r="H54">
        <v>187.88</v>
      </c>
      <c r="I54" s="2">
        <v>45680</v>
      </c>
      <c r="J54" t="str">
        <f t="shared" si="0"/>
        <v>Dress</v>
      </c>
      <c r="K54">
        <f t="shared" si="1"/>
        <v>89618.76</v>
      </c>
      <c r="L54" t="str">
        <f>VLOOKUP(E54,'Supplier contact'!$A$2:$D$5,2,FALSE)</f>
        <v>John Smith</v>
      </c>
      <c r="M54" t="str">
        <f>VLOOKUP(E54,'Supplier contact'!$A$2:$D$5,4,FALSE)</f>
        <v>john@abc.com</v>
      </c>
      <c r="N54">
        <f t="shared" ca="1" si="2"/>
        <v>0</v>
      </c>
      <c r="O54" t="str">
        <f>IF(F54&lt;=G54, "YES", "NO")</f>
        <v>NO</v>
      </c>
      <c r="P54">
        <f t="shared" si="3"/>
        <v>0</v>
      </c>
    </row>
    <row r="55" spans="1:16" x14ac:dyDescent="0.25">
      <c r="A55" t="s">
        <v>1018</v>
      </c>
      <c r="B55" t="s">
        <v>940</v>
      </c>
      <c r="C55" t="s">
        <v>941</v>
      </c>
      <c r="D55">
        <f>VLOOKUP(E55,'Supplier contact'!$A$2:$D$5,3,FALSE)</f>
        <v>9658743215</v>
      </c>
      <c r="E55" t="s">
        <v>932</v>
      </c>
      <c r="F55">
        <v>306</v>
      </c>
      <c r="G55">
        <v>31</v>
      </c>
      <c r="H55">
        <v>163.78</v>
      </c>
      <c r="I55" s="2">
        <v>45353</v>
      </c>
      <c r="J55" t="str">
        <f t="shared" si="0"/>
        <v>Vitamins</v>
      </c>
      <c r="K55">
        <f t="shared" si="1"/>
        <v>50116.68</v>
      </c>
      <c r="L55" t="str">
        <f>VLOOKUP(E55,'Supplier contact'!$A$2:$D$5,2,FALSE)</f>
        <v>Mike Brown</v>
      </c>
      <c r="M55" t="str">
        <f>VLOOKUP(E55,'Supplier contact'!$A$2:$D$5,4,FALSE)</f>
        <v>mike@abc.com</v>
      </c>
      <c r="N55">
        <f t="shared" ca="1" si="2"/>
        <v>1</v>
      </c>
      <c r="O55" t="str">
        <f>IF(F55&lt;=G55, "YES", "NO")</f>
        <v>NO</v>
      </c>
      <c r="P55">
        <f t="shared" si="3"/>
        <v>0</v>
      </c>
    </row>
    <row r="56" spans="1:16" x14ac:dyDescent="0.25">
      <c r="A56" t="s">
        <v>1019</v>
      </c>
      <c r="B56" t="s">
        <v>1020</v>
      </c>
      <c r="C56" t="s">
        <v>927</v>
      </c>
      <c r="D56">
        <f>VLOOKUP(E56,'Supplier contact'!$A$2:$D$5,3,FALSE)</f>
        <v>9658743215</v>
      </c>
      <c r="E56" t="s">
        <v>932</v>
      </c>
      <c r="F56">
        <v>67</v>
      </c>
      <c r="G56">
        <v>12</v>
      </c>
      <c r="H56">
        <v>253.16</v>
      </c>
      <c r="I56" s="2">
        <v>45622</v>
      </c>
      <c r="J56" t="str">
        <f t="shared" si="0"/>
        <v>Butter</v>
      </c>
      <c r="K56">
        <f t="shared" si="1"/>
        <v>16961.72</v>
      </c>
      <c r="L56" t="str">
        <f>VLOOKUP(E56,'Supplier contact'!$A$2:$D$5,2,FALSE)</f>
        <v>Mike Brown</v>
      </c>
      <c r="M56" t="str">
        <f>VLOOKUP(E56,'Supplier contact'!$A$2:$D$5,4,FALSE)</f>
        <v>mike@abc.com</v>
      </c>
      <c r="N56">
        <f t="shared" ca="1" si="2"/>
        <v>0</v>
      </c>
      <c r="O56" t="str">
        <f>IF(F56&lt;=G56, "YES", "NO")</f>
        <v>NO</v>
      </c>
      <c r="P56">
        <f t="shared" si="3"/>
        <v>0</v>
      </c>
    </row>
    <row r="57" spans="1:16" x14ac:dyDescent="0.25">
      <c r="A57" t="s">
        <v>1021</v>
      </c>
      <c r="B57" t="s">
        <v>1022</v>
      </c>
      <c r="C57" t="s">
        <v>938</v>
      </c>
      <c r="D57">
        <f>VLOOKUP(E57,'Supplier contact'!$A$2:$D$5,3,FALSE)</f>
        <v>9658743215</v>
      </c>
      <c r="E57" t="s">
        <v>932</v>
      </c>
      <c r="F57">
        <v>161</v>
      </c>
      <c r="G57">
        <v>43</v>
      </c>
      <c r="H57">
        <v>20.95</v>
      </c>
      <c r="I57" s="2">
        <v>45318</v>
      </c>
      <c r="J57" t="str">
        <f t="shared" si="0"/>
        <v>Chair</v>
      </c>
      <c r="K57">
        <f t="shared" si="1"/>
        <v>3372.95</v>
      </c>
      <c r="L57" t="str">
        <f>VLOOKUP(E57,'Supplier contact'!$A$2:$D$5,2,FALSE)</f>
        <v>Mike Brown</v>
      </c>
      <c r="M57" t="str">
        <f>VLOOKUP(E57,'Supplier contact'!$A$2:$D$5,4,FALSE)</f>
        <v>mike@abc.com</v>
      </c>
      <c r="N57">
        <f t="shared" ca="1" si="2"/>
        <v>1</v>
      </c>
      <c r="O57" t="str">
        <f>IF(F57&lt;=G57, "YES", "NO")</f>
        <v>NO</v>
      </c>
      <c r="P57">
        <f t="shared" si="3"/>
        <v>0</v>
      </c>
    </row>
    <row r="58" spans="1:16" x14ac:dyDescent="0.25">
      <c r="A58" t="s">
        <v>1023</v>
      </c>
      <c r="B58" t="s">
        <v>1024</v>
      </c>
      <c r="C58" t="s">
        <v>931</v>
      </c>
      <c r="D58">
        <f>VLOOKUP(E58,'Supplier contact'!$A$2:$D$5,3,FALSE)</f>
        <v>9658743215</v>
      </c>
      <c r="E58" t="s">
        <v>932</v>
      </c>
      <c r="F58">
        <v>275</v>
      </c>
      <c r="G58">
        <v>36</v>
      </c>
      <c r="H58">
        <v>193.8</v>
      </c>
      <c r="I58" s="2">
        <v>45772</v>
      </c>
      <c r="J58" t="str">
        <f t="shared" si="0"/>
        <v>Marker</v>
      </c>
      <c r="K58">
        <f t="shared" si="1"/>
        <v>53295</v>
      </c>
      <c r="L58" t="str">
        <f>VLOOKUP(E58,'Supplier contact'!$A$2:$D$5,2,FALSE)</f>
        <v>Mike Brown</v>
      </c>
      <c r="M58" t="str">
        <f>VLOOKUP(E58,'Supplier contact'!$A$2:$D$5,4,FALSE)</f>
        <v>mike@abc.com</v>
      </c>
      <c r="N58">
        <f t="shared" ca="1" si="2"/>
        <v>0</v>
      </c>
      <c r="O58" t="str">
        <f>IF(F58&lt;=G58, "YES", "NO")</f>
        <v>NO</v>
      </c>
      <c r="P58">
        <f t="shared" si="3"/>
        <v>0</v>
      </c>
    </row>
    <row r="59" spans="1:16" x14ac:dyDescent="0.25">
      <c r="A59" t="s">
        <v>1025</v>
      </c>
      <c r="B59" t="s">
        <v>940</v>
      </c>
      <c r="C59" t="s">
        <v>941</v>
      </c>
      <c r="D59">
        <f>VLOOKUP(E59,'Supplier contact'!$A$2:$D$5,3,FALSE)</f>
        <v>9587568921</v>
      </c>
      <c r="E59" t="s">
        <v>942</v>
      </c>
      <c r="F59">
        <v>456</v>
      </c>
      <c r="G59">
        <v>41</v>
      </c>
      <c r="H59">
        <v>156.19</v>
      </c>
      <c r="I59" s="2">
        <v>45787</v>
      </c>
      <c r="J59" t="str">
        <f t="shared" si="0"/>
        <v>Vitamins</v>
      </c>
      <c r="K59">
        <f t="shared" si="1"/>
        <v>71222.64</v>
      </c>
      <c r="L59" t="str">
        <f>VLOOKUP(E59,'Supplier contact'!$A$2:$D$5,2,FALSE)</f>
        <v>John Smith</v>
      </c>
      <c r="M59" t="str">
        <f>VLOOKUP(E59,'Supplier contact'!$A$2:$D$5,4,FALSE)</f>
        <v>john@abc.com</v>
      </c>
      <c r="N59">
        <f t="shared" ca="1" si="2"/>
        <v>0</v>
      </c>
      <c r="O59" t="str">
        <f>IF(F59&lt;=G59, "YES", "NO")</f>
        <v>NO</v>
      </c>
      <c r="P59">
        <f t="shared" si="3"/>
        <v>0</v>
      </c>
    </row>
    <row r="60" spans="1:16" x14ac:dyDescent="0.25">
      <c r="A60" t="s">
        <v>1026</v>
      </c>
      <c r="B60" t="s">
        <v>958</v>
      </c>
      <c r="C60" t="s">
        <v>935</v>
      </c>
      <c r="D60">
        <f>VLOOKUP(E60,'Supplier contact'!$A$2:$D$5,3,FALSE)</f>
        <v>9658743215</v>
      </c>
      <c r="E60" t="s">
        <v>932</v>
      </c>
      <c r="F60">
        <v>252</v>
      </c>
      <c r="G60">
        <v>28</v>
      </c>
      <c r="H60">
        <v>84.21</v>
      </c>
      <c r="I60" s="2">
        <v>45663</v>
      </c>
      <c r="J60" t="str">
        <f t="shared" si="0"/>
        <v>Headphones</v>
      </c>
      <c r="K60">
        <f t="shared" si="1"/>
        <v>21220.92</v>
      </c>
      <c r="L60" t="str">
        <f>VLOOKUP(E60,'Supplier contact'!$A$2:$D$5,2,FALSE)</f>
        <v>Mike Brown</v>
      </c>
      <c r="M60" t="str">
        <f>VLOOKUP(E60,'Supplier contact'!$A$2:$D$5,4,FALSE)</f>
        <v>mike@abc.com</v>
      </c>
      <c r="N60">
        <f t="shared" ca="1" si="2"/>
        <v>0</v>
      </c>
      <c r="O60" t="str">
        <f>IF(F60&lt;=G60, "YES", "NO")</f>
        <v>NO</v>
      </c>
      <c r="P60">
        <f t="shared" si="3"/>
        <v>0</v>
      </c>
    </row>
    <row r="61" spans="1:16" x14ac:dyDescent="0.25">
      <c r="A61" t="s">
        <v>1027</v>
      </c>
      <c r="B61" t="s">
        <v>972</v>
      </c>
      <c r="C61" t="s">
        <v>954</v>
      </c>
      <c r="D61">
        <f>VLOOKUP(E61,'Supplier contact'!$A$2:$D$5,3,FALSE)</f>
        <v>9658743215</v>
      </c>
      <c r="E61" t="s">
        <v>932</v>
      </c>
      <c r="F61">
        <v>494</v>
      </c>
      <c r="G61">
        <v>15</v>
      </c>
      <c r="H61">
        <v>170.83</v>
      </c>
      <c r="I61" s="2">
        <v>45369</v>
      </c>
      <c r="J61" t="str">
        <f t="shared" si="0"/>
        <v>Dress</v>
      </c>
      <c r="K61">
        <f t="shared" si="1"/>
        <v>84390.02</v>
      </c>
      <c r="L61" t="str">
        <f>VLOOKUP(E61,'Supplier contact'!$A$2:$D$5,2,FALSE)</f>
        <v>Mike Brown</v>
      </c>
      <c r="M61" t="str">
        <f>VLOOKUP(E61,'Supplier contact'!$A$2:$D$5,4,FALSE)</f>
        <v>mike@abc.com</v>
      </c>
      <c r="N61">
        <f t="shared" ca="1" si="2"/>
        <v>1</v>
      </c>
      <c r="O61" t="str">
        <f>IF(F61&lt;=G61, "YES", "NO")</f>
        <v>NO</v>
      </c>
      <c r="P61">
        <f t="shared" si="3"/>
        <v>0</v>
      </c>
    </row>
    <row r="62" spans="1:16" x14ac:dyDescent="0.25">
      <c r="A62" t="s">
        <v>1028</v>
      </c>
      <c r="B62" t="s">
        <v>980</v>
      </c>
      <c r="C62" t="s">
        <v>927</v>
      </c>
      <c r="D62">
        <f>VLOOKUP(E62,'Supplier contact'!$A$2:$D$5,3,FALSE)</f>
        <v>9847236554</v>
      </c>
      <c r="E62" t="s">
        <v>947</v>
      </c>
      <c r="F62">
        <v>122</v>
      </c>
      <c r="G62">
        <v>26</v>
      </c>
      <c r="H62">
        <v>150.56</v>
      </c>
      <c r="I62" s="2">
        <v>45587</v>
      </c>
      <c r="J62" t="str">
        <f t="shared" si="0"/>
        <v>Eggs</v>
      </c>
      <c r="K62">
        <f t="shared" si="1"/>
        <v>18368.32</v>
      </c>
      <c r="L62" t="str">
        <f>VLOOKUP(E62,'Supplier contact'!$A$2:$D$5,2,FALSE)</f>
        <v>Sarah Lee</v>
      </c>
      <c r="M62" t="str">
        <f>VLOOKUP(E62,'Supplier contact'!$A$2:$D$5,4,FALSE)</f>
        <v>sarah@abc.com</v>
      </c>
      <c r="N62">
        <f t="shared" ca="1" si="2"/>
        <v>0</v>
      </c>
      <c r="O62" t="str">
        <f>IF(F62&lt;=G62, "YES", "NO")</f>
        <v>NO</v>
      </c>
      <c r="P62">
        <f t="shared" si="3"/>
        <v>0</v>
      </c>
    </row>
    <row r="63" spans="1:16" x14ac:dyDescent="0.25">
      <c r="A63" t="s">
        <v>1029</v>
      </c>
      <c r="B63" t="s">
        <v>980</v>
      </c>
      <c r="C63" t="s">
        <v>927</v>
      </c>
      <c r="D63">
        <f>VLOOKUP(E63,'Supplier contact'!$A$2:$D$5,3,FALSE)</f>
        <v>9123865489</v>
      </c>
      <c r="E63" t="s">
        <v>928</v>
      </c>
      <c r="F63">
        <v>170</v>
      </c>
      <c r="G63">
        <v>37</v>
      </c>
      <c r="H63">
        <v>327.57</v>
      </c>
      <c r="I63" s="2">
        <v>45298</v>
      </c>
      <c r="J63" t="str">
        <f t="shared" si="0"/>
        <v>Eggs</v>
      </c>
      <c r="K63">
        <f t="shared" si="1"/>
        <v>55686.9</v>
      </c>
      <c r="L63" t="str">
        <f>VLOOKUP(E63,'Supplier contact'!$A$2:$D$5,2,FALSE)</f>
        <v>Alice Johnson</v>
      </c>
      <c r="M63" t="str">
        <f>VLOOKUP(E63,'Supplier contact'!$A$2:$D$5,4,FALSE)</f>
        <v>alice@abc.com</v>
      </c>
      <c r="N63">
        <f t="shared" ca="1" si="2"/>
        <v>1</v>
      </c>
      <c r="O63" t="str">
        <f>IF(F63&lt;=G63, "YES", "NO")</f>
        <v>NO</v>
      </c>
      <c r="P63">
        <f t="shared" si="3"/>
        <v>0</v>
      </c>
    </row>
    <row r="64" spans="1:16" x14ac:dyDescent="0.25">
      <c r="A64" t="s">
        <v>1030</v>
      </c>
      <c r="B64" t="s">
        <v>949</v>
      </c>
      <c r="C64" t="s">
        <v>938</v>
      </c>
      <c r="D64">
        <f>VLOOKUP(E64,'Supplier contact'!$A$2:$D$5,3,FALSE)</f>
        <v>9847236554</v>
      </c>
      <c r="E64" t="s">
        <v>947</v>
      </c>
      <c r="F64">
        <v>355</v>
      </c>
      <c r="G64">
        <v>39</v>
      </c>
      <c r="H64">
        <v>202.85</v>
      </c>
      <c r="I64" s="2">
        <v>45406</v>
      </c>
      <c r="J64" t="str">
        <f t="shared" si="0"/>
        <v>Sofa</v>
      </c>
      <c r="K64">
        <f t="shared" si="1"/>
        <v>72011.75</v>
      </c>
      <c r="L64" t="str">
        <f>VLOOKUP(E64,'Supplier contact'!$A$2:$D$5,2,FALSE)</f>
        <v>Sarah Lee</v>
      </c>
      <c r="M64" t="str">
        <f>VLOOKUP(E64,'Supplier contact'!$A$2:$D$5,4,FALSE)</f>
        <v>sarah@abc.com</v>
      </c>
      <c r="N64">
        <f t="shared" ca="1" si="2"/>
        <v>1</v>
      </c>
      <c r="O64" t="str">
        <f>IF(F64&lt;=G64, "YES", "NO")</f>
        <v>NO</v>
      </c>
      <c r="P64">
        <f t="shared" si="3"/>
        <v>0</v>
      </c>
    </row>
    <row r="65" spans="1:16" x14ac:dyDescent="0.25">
      <c r="A65" t="s">
        <v>1031</v>
      </c>
      <c r="B65" t="s">
        <v>964</v>
      </c>
      <c r="C65" t="s">
        <v>938</v>
      </c>
      <c r="D65">
        <f>VLOOKUP(E65,'Supplier contact'!$A$2:$D$5,3,FALSE)</f>
        <v>9658743215</v>
      </c>
      <c r="E65" t="s">
        <v>932</v>
      </c>
      <c r="F65">
        <v>489</v>
      </c>
      <c r="G65">
        <v>26</v>
      </c>
      <c r="H65">
        <v>203.15</v>
      </c>
      <c r="I65" s="2">
        <v>45524</v>
      </c>
      <c r="J65" t="str">
        <f t="shared" si="0"/>
        <v>Cupboard</v>
      </c>
      <c r="K65">
        <f t="shared" si="1"/>
        <v>99340.35</v>
      </c>
      <c r="L65" t="str">
        <f>VLOOKUP(E65,'Supplier contact'!$A$2:$D$5,2,FALSE)</f>
        <v>Mike Brown</v>
      </c>
      <c r="M65" t="str">
        <f>VLOOKUP(E65,'Supplier contact'!$A$2:$D$5,4,FALSE)</f>
        <v>mike@abc.com</v>
      </c>
      <c r="N65">
        <f t="shared" ca="1" si="2"/>
        <v>1</v>
      </c>
      <c r="O65" t="str">
        <f>IF(F65&lt;=G65, "YES", "NO")</f>
        <v>NO</v>
      </c>
      <c r="P65">
        <f t="shared" si="3"/>
        <v>0</v>
      </c>
    </row>
    <row r="66" spans="1:16" x14ac:dyDescent="0.25">
      <c r="A66" t="s">
        <v>1032</v>
      </c>
      <c r="B66" t="s">
        <v>988</v>
      </c>
      <c r="C66" t="s">
        <v>935</v>
      </c>
      <c r="D66">
        <f>VLOOKUP(E66,'Supplier contact'!$A$2:$D$5,3,FALSE)</f>
        <v>9658743215</v>
      </c>
      <c r="E66" t="s">
        <v>932</v>
      </c>
      <c r="F66">
        <v>315</v>
      </c>
      <c r="G66">
        <v>20</v>
      </c>
      <c r="H66">
        <v>340.09</v>
      </c>
      <c r="I66" s="2">
        <v>45799</v>
      </c>
      <c r="J66" t="str">
        <f t="shared" si="0"/>
        <v>Mouse</v>
      </c>
      <c r="K66">
        <f t="shared" si="1"/>
        <v>107128.34999999999</v>
      </c>
      <c r="L66" t="str">
        <f>VLOOKUP(E66,'Supplier contact'!$A$2:$D$5,2,FALSE)</f>
        <v>Mike Brown</v>
      </c>
      <c r="M66" t="str">
        <f>VLOOKUP(E66,'Supplier contact'!$A$2:$D$5,4,FALSE)</f>
        <v>mike@abc.com</v>
      </c>
      <c r="N66">
        <f t="shared" ca="1" si="2"/>
        <v>0</v>
      </c>
      <c r="O66" t="str">
        <f>IF(F66&lt;=G66, "YES", "NO")</f>
        <v>NO</v>
      </c>
      <c r="P66">
        <f t="shared" si="3"/>
        <v>0</v>
      </c>
    </row>
    <row r="67" spans="1:16" x14ac:dyDescent="0.25">
      <c r="A67" t="s">
        <v>1033</v>
      </c>
      <c r="B67" t="s">
        <v>996</v>
      </c>
      <c r="C67" t="s">
        <v>946</v>
      </c>
      <c r="D67">
        <f>VLOOKUP(E67,'Supplier contact'!$A$2:$D$5,3,FALSE)</f>
        <v>9847236554</v>
      </c>
      <c r="E67" t="s">
        <v>947</v>
      </c>
      <c r="F67">
        <v>220</v>
      </c>
      <c r="G67">
        <v>26</v>
      </c>
      <c r="H67">
        <v>268.58</v>
      </c>
      <c r="I67" s="2">
        <v>45533</v>
      </c>
      <c r="J67" t="str">
        <f t="shared" ref="J67:J130" si="4">PROPER(TRIM(B67))</f>
        <v>Puzzle</v>
      </c>
      <c r="K67">
        <f t="shared" ref="K67:K130" si="5">F67*H67</f>
        <v>59087.6</v>
      </c>
      <c r="L67" t="str">
        <f>VLOOKUP(E67,'Supplier contact'!$A$2:$D$5,2,FALSE)</f>
        <v>Sarah Lee</v>
      </c>
      <c r="M67" t="str">
        <f>VLOOKUP(E67,'Supplier contact'!$A$2:$D$5,4,FALSE)</f>
        <v>sarah@abc.com</v>
      </c>
      <c r="N67">
        <f t="shared" ref="N67:N130" ca="1" si="6">DATEDIF(I67,TODAY(),"Y")</f>
        <v>1</v>
      </c>
      <c r="O67" t="str">
        <f>IF(F67&lt;=G67, "YES", "NO")</f>
        <v>NO</v>
      </c>
      <c r="P67">
        <f t="shared" ref="P67:P130" si="7">IF(F67&lt;=G67, ROUNDUP((G67*1.5) - F67,0),0)</f>
        <v>0</v>
      </c>
    </row>
    <row r="68" spans="1:16" x14ac:dyDescent="0.25">
      <c r="A68" t="s">
        <v>1034</v>
      </c>
      <c r="B68" t="s">
        <v>1013</v>
      </c>
      <c r="C68" t="s">
        <v>941</v>
      </c>
      <c r="D68">
        <f>VLOOKUP(E68,'Supplier contact'!$A$2:$D$5,3,FALSE)</f>
        <v>9123865489</v>
      </c>
      <c r="E68" t="s">
        <v>928</v>
      </c>
      <c r="F68">
        <v>274</v>
      </c>
      <c r="G68">
        <v>17</v>
      </c>
      <c r="H68">
        <v>181.95</v>
      </c>
      <c r="I68" s="2">
        <v>45197</v>
      </c>
      <c r="J68" t="str">
        <f t="shared" si="4"/>
        <v>Bandage</v>
      </c>
      <c r="K68">
        <f t="shared" si="5"/>
        <v>49854.299999999996</v>
      </c>
      <c r="L68" t="str">
        <f>VLOOKUP(E68,'Supplier contact'!$A$2:$D$5,2,FALSE)</f>
        <v>Alice Johnson</v>
      </c>
      <c r="M68" t="str">
        <f>VLOOKUP(E68,'Supplier contact'!$A$2:$D$5,4,FALSE)</f>
        <v>alice@abc.com</v>
      </c>
      <c r="N68">
        <f t="shared" ca="1" si="6"/>
        <v>1</v>
      </c>
      <c r="O68" t="str">
        <f>IF(F68&lt;=G68, "YES", "NO")</f>
        <v>NO</v>
      </c>
      <c r="P68">
        <f t="shared" si="7"/>
        <v>0</v>
      </c>
    </row>
    <row r="69" spans="1:16" x14ac:dyDescent="0.25">
      <c r="A69" t="s">
        <v>1035</v>
      </c>
      <c r="B69" t="s">
        <v>967</v>
      </c>
      <c r="C69" t="s">
        <v>935</v>
      </c>
      <c r="D69">
        <f>VLOOKUP(E69,'Supplier contact'!$A$2:$D$5,3,FALSE)</f>
        <v>9658743215</v>
      </c>
      <c r="E69" t="s">
        <v>932</v>
      </c>
      <c r="F69">
        <v>103</v>
      </c>
      <c r="G69">
        <v>46</v>
      </c>
      <c r="H69">
        <v>286.04000000000002</v>
      </c>
      <c r="I69" s="2">
        <v>45441</v>
      </c>
      <c r="J69" t="str">
        <f t="shared" si="4"/>
        <v>Charger</v>
      </c>
      <c r="K69">
        <f t="shared" si="5"/>
        <v>29462.120000000003</v>
      </c>
      <c r="L69" t="str">
        <f>VLOOKUP(E69,'Supplier contact'!$A$2:$D$5,2,FALSE)</f>
        <v>Mike Brown</v>
      </c>
      <c r="M69" t="str">
        <f>VLOOKUP(E69,'Supplier contact'!$A$2:$D$5,4,FALSE)</f>
        <v>mike@abc.com</v>
      </c>
      <c r="N69">
        <f t="shared" ca="1" si="6"/>
        <v>1</v>
      </c>
      <c r="O69" t="str">
        <f>IF(F69&lt;=G69, "YES", "NO")</f>
        <v>NO</v>
      </c>
      <c r="P69">
        <f t="shared" si="7"/>
        <v>0</v>
      </c>
    </row>
    <row r="70" spans="1:16" x14ac:dyDescent="0.25">
      <c r="A70" t="s">
        <v>1036</v>
      </c>
      <c r="B70" t="s">
        <v>949</v>
      </c>
      <c r="C70" t="s">
        <v>938</v>
      </c>
      <c r="D70">
        <f>VLOOKUP(E70,'Supplier contact'!$A$2:$D$5,3,FALSE)</f>
        <v>9587568921</v>
      </c>
      <c r="E70" t="s">
        <v>942</v>
      </c>
      <c r="F70">
        <v>316</v>
      </c>
      <c r="G70">
        <v>18</v>
      </c>
      <c r="H70">
        <v>52.07</v>
      </c>
      <c r="I70" s="2">
        <v>45210</v>
      </c>
      <c r="J70" t="str">
        <f t="shared" si="4"/>
        <v>Sofa</v>
      </c>
      <c r="K70">
        <f t="shared" si="5"/>
        <v>16454.12</v>
      </c>
      <c r="L70" t="str">
        <f>VLOOKUP(E70,'Supplier contact'!$A$2:$D$5,2,FALSE)</f>
        <v>John Smith</v>
      </c>
      <c r="M70" t="str">
        <f>VLOOKUP(E70,'Supplier contact'!$A$2:$D$5,4,FALSE)</f>
        <v>john@abc.com</v>
      </c>
      <c r="N70">
        <f t="shared" ca="1" si="6"/>
        <v>1</v>
      </c>
      <c r="O70" t="str">
        <f>IF(F70&lt;=G70, "YES", "NO")</f>
        <v>NO</v>
      </c>
      <c r="P70">
        <f t="shared" si="7"/>
        <v>0</v>
      </c>
    </row>
    <row r="71" spans="1:16" x14ac:dyDescent="0.25">
      <c r="A71" t="s">
        <v>1037</v>
      </c>
      <c r="B71" t="s">
        <v>956</v>
      </c>
      <c r="C71" t="s">
        <v>946</v>
      </c>
      <c r="D71">
        <f>VLOOKUP(E71,'Supplier contact'!$A$2:$D$5,3,FALSE)</f>
        <v>9658743215</v>
      </c>
      <c r="E71" t="s">
        <v>932</v>
      </c>
      <c r="F71">
        <v>400</v>
      </c>
      <c r="G71">
        <v>12</v>
      </c>
      <c r="H71">
        <v>479.38</v>
      </c>
      <c r="I71" s="2">
        <v>45710</v>
      </c>
      <c r="J71" t="str">
        <f t="shared" si="4"/>
        <v>Ball</v>
      </c>
      <c r="K71">
        <f t="shared" si="5"/>
        <v>191752</v>
      </c>
      <c r="L71" t="str">
        <f>VLOOKUP(E71,'Supplier contact'!$A$2:$D$5,2,FALSE)</f>
        <v>Mike Brown</v>
      </c>
      <c r="M71" t="str">
        <f>VLOOKUP(E71,'Supplier contact'!$A$2:$D$5,4,FALSE)</f>
        <v>mike@abc.com</v>
      </c>
      <c r="N71">
        <f t="shared" ca="1" si="6"/>
        <v>0</v>
      </c>
      <c r="O71" t="str">
        <f>IF(F71&lt;=G71, "YES", "NO")</f>
        <v>NO</v>
      </c>
      <c r="P71">
        <f t="shared" si="7"/>
        <v>0</v>
      </c>
    </row>
    <row r="72" spans="1:16" x14ac:dyDescent="0.25">
      <c r="A72" t="s">
        <v>1038</v>
      </c>
      <c r="B72" t="s">
        <v>1039</v>
      </c>
      <c r="C72" t="s">
        <v>954</v>
      </c>
      <c r="D72">
        <f>VLOOKUP(E72,'Supplier contact'!$A$2:$D$5,3,FALSE)</f>
        <v>9587568921</v>
      </c>
      <c r="E72" t="s">
        <v>942</v>
      </c>
      <c r="F72">
        <v>484</v>
      </c>
      <c r="G72">
        <v>37</v>
      </c>
      <c r="H72">
        <v>6.58</v>
      </c>
      <c r="I72" s="2">
        <v>45826</v>
      </c>
      <c r="J72" t="str">
        <f t="shared" si="4"/>
        <v>Socks</v>
      </c>
      <c r="K72">
        <f t="shared" si="5"/>
        <v>3184.7200000000003</v>
      </c>
      <c r="L72" t="str">
        <f>VLOOKUP(E72,'Supplier contact'!$A$2:$D$5,2,FALSE)</f>
        <v>John Smith</v>
      </c>
      <c r="M72" t="str">
        <f>VLOOKUP(E72,'Supplier contact'!$A$2:$D$5,4,FALSE)</f>
        <v>john@abc.com</v>
      </c>
      <c r="N72">
        <f t="shared" ca="1" si="6"/>
        <v>0</v>
      </c>
      <c r="O72" t="str">
        <f>IF(F72&lt;=G72, "YES", "NO")</f>
        <v>NO</v>
      </c>
      <c r="P72">
        <f t="shared" si="7"/>
        <v>0</v>
      </c>
    </row>
    <row r="73" spans="1:16" x14ac:dyDescent="0.25">
      <c r="A73" t="s">
        <v>1040</v>
      </c>
      <c r="B73" t="s">
        <v>1022</v>
      </c>
      <c r="C73" t="s">
        <v>938</v>
      </c>
      <c r="D73">
        <f>VLOOKUP(E73,'Supplier contact'!$A$2:$D$5,3,FALSE)</f>
        <v>9847236554</v>
      </c>
      <c r="E73" t="s">
        <v>947</v>
      </c>
      <c r="F73">
        <v>134</v>
      </c>
      <c r="G73">
        <v>45</v>
      </c>
      <c r="H73">
        <v>37.299999999999997</v>
      </c>
      <c r="I73" s="2">
        <v>45640</v>
      </c>
      <c r="J73" t="str">
        <f t="shared" si="4"/>
        <v>Chair</v>
      </c>
      <c r="K73">
        <f t="shared" si="5"/>
        <v>4998.2</v>
      </c>
      <c r="L73" t="str">
        <f>VLOOKUP(E73,'Supplier contact'!$A$2:$D$5,2,FALSE)</f>
        <v>Sarah Lee</v>
      </c>
      <c r="M73" t="str">
        <f>VLOOKUP(E73,'Supplier contact'!$A$2:$D$5,4,FALSE)</f>
        <v>sarah@abc.com</v>
      </c>
      <c r="N73">
        <f t="shared" ca="1" si="6"/>
        <v>0</v>
      </c>
      <c r="O73" t="str">
        <f>IF(F73&lt;=G73, "YES", "NO")</f>
        <v>NO</v>
      </c>
      <c r="P73">
        <f t="shared" si="7"/>
        <v>0</v>
      </c>
    </row>
    <row r="74" spans="1:16" x14ac:dyDescent="0.25">
      <c r="A74" t="s">
        <v>1041</v>
      </c>
      <c r="B74" t="s">
        <v>986</v>
      </c>
      <c r="C74" t="s">
        <v>938</v>
      </c>
      <c r="D74">
        <f>VLOOKUP(E74,'Supplier contact'!$A$2:$D$5,3,FALSE)</f>
        <v>9847236554</v>
      </c>
      <c r="E74" t="s">
        <v>947</v>
      </c>
      <c r="F74">
        <v>306</v>
      </c>
      <c r="G74">
        <v>28</v>
      </c>
      <c r="H74">
        <v>359.12</v>
      </c>
      <c r="I74" s="2">
        <v>45452</v>
      </c>
      <c r="J74" t="str">
        <f t="shared" si="4"/>
        <v>Table</v>
      </c>
      <c r="K74">
        <f t="shared" si="5"/>
        <v>109890.72</v>
      </c>
      <c r="L74" t="str">
        <f>VLOOKUP(E74,'Supplier contact'!$A$2:$D$5,2,FALSE)</f>
        <v>Sarah Lee</v>
      </c>
      <c r="M74" t="str">
        <f>VLOOKUP(E74,'Supplier contact'!$A$2:$D$5,4,FALSE)</f>
        <v>sarah@abc.com</v>
      </c>
      <c r="N74">
        <f t="shared" ca="1" si="6"/>
        <v>1</v>
      </c>
      <c r="O74" t="str">
        <f>IF(F74&lt;=G74, "YES", "NO")</f>
        <v>NO</v>
      </c>
      <c r="P74">
        <f t="shared" si="7"/>
        <v>0</v>
      </c>
    </row>
    <row r="75" spans="1:16" x14ac:dyDescent="0.25">
      <c r="A75" t="s">
        <v>1042</v>
      </c>
      <c r="B75" t="s">
        <v>967</v>
      </c>
      <c r="C75" t="s">
        <v>935</v>
      </c>
      <c r="D75">
        <f>VLOOKUP(E75,'Supplier contact'!$A$2:$D$5,3,FALSE)</f>
        <v>9847236554</v>
      </c>
      <c r="E75" t="s">
        <v>947</v>
      </c>
      <c r="F75">
        <v>198</v>
      </c>
      <c r="G75">
        <v>13</v>
      </c>
      <c r="H75">
        <v>27.07</v>
      </c>
      <c r="I75" s="2">
        <v>45714</v>
      </c>
      <c r="J75" t="str">
        <f t="shared" si="4"/>
        <v>Charger</v>
      </c>
      <c r="K75">
        <f t="shared" si="5"/>
        <v>5359.86</v>
      </c>
      <c r="L75" t="str">
        <f>VLOOKUP(E75,'Supplier contact'!$A$2:$D$5,2,FALSE)</f>
        <v>Sarah Lee</v>
      </c>
      <c r="M75" t="str">
        <f>VLOOKUP(E75,'Supplier contact'!$A$2:$D$5,4,FALSE)</f>
        <v>sarah@abc.com</v>
      </c>
      <c r="N75">
        <f t="shared" ca="1" si="6"/>
        <v>0</v>
      </c>
      <c r="O75" t="str">
        <f>IF(F75&lt;=G75, "YES", "NO")</f>
        <v>NO</v>
      </c>
      <c r="P75">
        <f t="shared" si="7"/>
        <v>0</v>
      </c>
    </row>
    <row r="76" spans="1:16" x14ac:dyDescent="0.25">
      <c r="A76" t="s">
        <v>1043</v>
      </c>
      <c r="B76" t="s">
        <v>1039</v>
      </c>
      <c r="C76" t="s">
        <v>954</v>
      </c>
      <c r="D76">
        <f>VLOOKUP(E76,'Supplier contact'!$A$2:$D$5,3,FALSE)</f>
        <v>9658743215</v>
      </c>
      <c r="E76" t="s">
        <v>932</v>
      </c>
      <c r="F76">
        <v>206</v>
      </c>
      <c r="G76">
        <v>37</v>
      </c>
      <c r="H76">
        <v>174.4</v>
      </c>
      <c r="I76" s="2">
        <v>45833</v>
      </c>
      <c r="J76" t="str">
        <f t="shared" si="4"/>
        <v>Socks</v>
      </c>
      <c r="K76">
        <f t="shared" si="5"/>
        <v>35926.400000000001</v>
      </c>
      <c r="L76" t="str">
        <f>VLOOKUP(E76,'Supplier contact'!$A$2:$D$5,2,FALSE)</f>
        <v>Mike Brown</v>
      </c>
      <c r="M76" t="str">
        <f>VLOOKUP(E76,'Supplier contact'!$A$2:$D$5,4,FALSE)</f>
        <v>mike@abc.com</v>
      </c>
      <c r="N76">
        <f t="shared" ca="1" si="6"/>
        <v>0</v>
      </c>
      <c r="O76" t="str">
        <f>IF(F76&lt;=G76, "YES", "NO")</f>
        <v>NO</v>
      </c>
      <c r="P76">
        <f t="shared" si="7"/>
        <v>0</v>
      </c>
    </row>
    <row r="77" spans="1:16" x14ac:dyDescent="0.25">
      <c r="A77" t="s">
        <v>1044</v>
      </c>
      <c r="B77" t="s">
        <v>949</v>
      </c>
      <c r="C77" t="s">
        <v>938</v>
      </c>
      <c r="D77">
        <f>VLOOKUP(E77,'Supplier contact'!$A$2:$D$5,3,FALSE)</f>
        <v>9658743215</v>
      </c>
      <c r="E77" t="s">
        <v>932</v>
      </c>
      <c r="F77">
        <v>172</v>
      </c>
      <c r="G77">
        <v>12</v>
      </c>
      <c r="H77">
        <v>99.39</v>
      </c>
      <c r="I77" s="2">
        <v>45607</v>
      </c>
      <c r="J77" t="str">
        <f t="shared" si="4"/>
        <v>Sofa</v>
      </c>
      <c r="K77">
        <f t="shared" si="5"/>
        <v>17095.080000000002</v>
      </c>
      <c r="L77" t="str">
        <f>VLOOKUP(E77,'Supplier contact'!$A$2:$D$5,2,FALSE)</f>
        <v>Mike Brown</v>
      </c>
      <c r="M77" t="str">
        <f>VLOOKUP(E77,'Supplier contact'!$A$2:$D$5,4,FALSE)</f>
        <v>mike@abc.com</v>
      </c>
      <c r="N77">
        <f t="shared" ca="1" si="6"/>
        <v>0</v>
      </c>
      <c r="O77" t="str">
        <f>IF(F77&lt;=G77, "YES", "NO")</f>
        <v>NO</v>
      </c>
      <c r="P77">
        <f t="shared" si="7"/>
        <v>0</v>
      </c>
    </row>
    <row r="78" spans="1:16" x14ac:dyDescent="0.25">
      <c r="A78" t="s">
        <v>1045</v>
      </c>
      <c r="B78" t="s">
        <v>1046</v>
      </c>
      <c r="C78" t="s">
        <v>927</v>
      </c>
      <c r="D78">
        <f>VLOOKUP(E78,'Supplier contact'!$A$2:$D$5,3,FALSE)</f>
        <v>9587568921</v>
      </c>
      <c r="E78" t="s">
        <v>942</v>
      </c>
      <c r="F78">
        <v>365</v>
      </c>
      <c r="G78">
        <v>22</v>
      </c>
      <c r="H78">
        <v>164.12</v>
      </c>
      <c r="I78" s="2">
        <v>45519</v>
      </c>
      <c r="J78" t="str">
        <f t="shared" si="4"/>
        <v>Milk</v>
      </c>
      <c r="K78">
        <f t="shared" si="5"/>
        <v>59903.8</v>
      </c>
      <c r="L78" t="str">
        <f>VLOOKUP(E78,'Supplier contact'!$A$2:$D$5,2,FALSE)</f>
        <v>John Smith</v>
      </c>
      <c r="M78" t="str">
        <f>VLOOKUP(E78,'Supplier contact'!$A$2:$D$5,4,FALSE)</f>
        <v>john@abc.com</v>
      </c>
      <c r="N78">
        <f t="shared" ca="1" si="6"/>
        <v>1</v>
      </c>
      <c r="O78" t="str">
        <f>IF(F78&lt;=G78, "YES", "NO")</f>
        <v>NO</v>
      </c>
      <c r="P78">
        <f t="shared" si="7"/>
        <v>0</v>
      </c>
    </row>
    <row r="79" spans="1:16" x14ac:dyDescent="0.25">
      <c r="A79" t="s">
        <v>1047</v>
      </c>
      <c r="B79" t="s">
        <v>977</v>
      </c>
      <c r="C79" t="s">
        <v>954</v>
      </c>
      <c r="D79">
        <f>VLOOKUP(E79,'Supplier contact'!$A$2:$D$5,3,FALSE)</f>
        <v>9658743215</v>
      </c>
      <c r="E79" t="s">
        <v>932</v>
      </c>
      <c r="F79">
        <v>377</v>
      </c>
      <c r="G79">
        <v>12</v>
      </c>
      <c r="H79">
        <v>60.03</v>
      </c>
      <c r="I79" s="2">
        <v>45613</v>
      </c>
      <c r="J79" t="str">
        <f t="shared" si="4"/>
        <v>T-Shirt</v>
      </c>
      <c r="K79">
        <f t="shared" si="5"/>
        <v>22631.31</v>
      </c>
      <c r="L79" t="str">
        <f>VLOOKUP(E79,'Supplier contact'!$A$2:$D$5,2,FALSE)</f>
        <v>Mike Brown</v>
      </c>
      <c r="M79" t="str">
        <f>VLOOKUP(E79,'Supplier contact'!$A$2:$D$5,4,FALSE)</f>
        <v>mike@abc.com</v>
      </c>
      <c r="N79">
        <f t="shared" ca="1" si="6"/>
        <v>0</v>
      </c>
      <c r="O79" t="str">
        <f>IF(F79&lt;=G79, "YES", "NO")</f>
        <v>NO</v>
      </c>
      <c r="P79">
        <f t="shared" si="7"/>
        <v>0</v>
      </c>
    </row>
    <row r="80" spans="1:16" x14ac:dyDescent="0.25">
      <c r="A80" t="s">
        <v>1048</v>
      </c>
      <c r="B80" t="s">
        <v>1049</v>
      </c>
      <c r="C80" t="s">
        <v>954</v>
      </c>
      <c r="D80">
        <f>VLOOKUP(E80,'Supplier contact'!$A$2:$D$5,3,FALSE)</f>
        <v>9658743215</v>
      </c>
      <c r="E80" t="s">
        <v>932</v>
      </c>
      <c r="F80">
        <v>207</v>
      </c>
      <c r="G80">
        <v>46</v>
      </c>
      <c r="H80">
        <v>331.89</v>
      </c>
      <c r="I80" s="2">
        <v>45733</v>
      </c>
      <c r="J80" t="str">
        <f t="shared" si="4"/>
        <v>Shirt</v>
      </c>
      <c r="K80">
        <f t="shared" si="5"/>
        <v>68701.23</v>
      </c>
      <c r="L80" t="str">
        <f>VLOOKUP(E80,'Supplier contact'!$A$2:$D$5,2,FALSE)</f>
        <v>Mike Brown</v>
      </c>
      <c r="M80" t="str">
        <f>VLOOKUP(E80,'Supplier contact'!$A$2:$D$5,4,FALSE)</f>
        <v>mike@abc.com</v>
      </c>
      <c r="N80">
        <f t="shared" ca="1" si="6"/>
        <v>0</v>
      </c>
      <c r="O80" t="str">
        <f>IF(F80&lt;=G80, "YES", "NO")</f>
        <v>NO</v>
      </c>
      <c r="P80">
        <f t="shared" si="7"/>
        <v>0</v>
      </c>
    </row>
    <row r="81" spans="1:16" x14ac:dyDescent="0.25">
      <c r="A81" t="s">
        <v>1050</v>
      </c>
      <c r="B81" t="s">
        <v>983</v>
      </c>
      <c r="C81" t="s">
        <v>935</v>
      </c>
      <c r="D81">
        <f>VLOOKUP(E81,'Supplier contact'!$A$2:$D$5,3,FALSE)</f>
        <v>9587568921</v>
      </c>
      <c r="E81" t="s">
        <v>942</v>
      </c>
      <c r="F81">
        <v>167</v>
      </c>
      <c r="G81">
        <v>23</v>
      </c>
      <c r="H81">
        <v>322.27999999999997</v>
      </c>
      <c r="I81" s="2">
        <v>45597</v>
      </c>
      <c r="J81" t="str">
        <f t="shared" si="4"/>
        <v>Monitor</v>
      </c>
      <c r="K81">
        <f t="shared" si="5"/>
        <v>53820.759999999995</v>
      </c>
      <c r="L81" t="str">
        <f>VLOOKUP(E81,'Supplier contact'!$A$2:$D$5,2,FALSE)</f>
        <v>John Smith</v>
      </c>
      <c r="M81" t="str">
        <f>VLOOKUP(E81,'Supplier contact'!$A$2:$D$5,4,FALSE)</f>
        <v>john@abc.com</v>
      </c>
      <c r="N81">
        <f t="shared" ca="1" si="6"/>
        <v>0</v>
      </c>
      <c r="O81" t="str">
        <f>IF(F81&lt;=G81, "YES", "NO")</f>
        <v>NO</v>
      </c>
      <c r="P81">
        <f t="shared" si="7"/>
        <v>0</v>
      </c>
    </row>
    <row r="82" spans="1:16" x14ac:dyDescent="0.25">
      <c r="A82" t="s">
        <v>1051</v>
      </c>
      <c r="B82" t="s">
        <v>996</v>
      </c>
      <c r="C82" t="s">
        <v>946</v>
      </c>
      <c r="D82">
        <f>VLOOKUP(E82,'Supplier contact'!$A$2:$D$5,3,FALSE)</f>
        <v>9658743215</v>
      </c>
      <c r="E82" t="s">
        <v>932</v>
      </c>
      <c r="F82">
        <v>453</v>
      </c>
      <c r="G82">
        <v>13</v>
      </c>
      <c r="H82">
        <v>11.07</v>
      </c>
      <c r="I82" s="2">
        <v>45479</v>
      </c>
      <c r="J82" t="str">
        <f t="shared" si="4"/>
        <v>Puzzle</v>
      </c>
      <c r="K82">
        <f t="shared" si="5"/>
        <v>5014.71</v>
      </c>
      <c r="L82" t="str">
        <f>VLOOKUP(E82,'Supplier contact'!$A$2:$D$5,2,FALSE)</f>
        <v>Mike Brown</v>
      </c>
      <c r="M82" t="str">
        <f>VLOOKUP(E82,'Supplier contact'!$A$2:$D$5,4,FALSE)</f>
        <v>mike@abc.com</v>
      </c>
      <c r="N82">
        <f t="shared" ca="1" si="6"/>
        <v>1</v>
      </c>
      <c r="O82" t="str">
        <f>IF(F82&lt;=G82, "YES", "NO")</f>
        <v>NO</v>
      </c>
      <c r="P82">
        <f t="shared" si="7"/>
        <v>0</v>
      </c>
    </row>
    <row r="83" spans="1:16" x14ac:dyDescent="0.25">
      <c r="A83" t="s">
        <v>1052</v>
      </c>
      <c r="B83" t="s">
        <v>1053</v>
      </c>
      <c r="C83" t="s">
        <v>931</v>
      </c>
      <c r="D83">
        <f>VLOOKUP(E83,'Supplier contact'!$A$2:$D$5,3,FALSE)</f>
        <v>9847236554</v>
      </c>
      <c r="E83" t="s">
        <v>947</v>
      </c>
      <c r="F83">
        <v>203</v>
      </c>
      <c r="G83">
        <v>19</v>
      </c>
      <c r="H83">
        <v>155.07</v>
      </c>
      <c r="I83" s="2">
        <v>45217</v>
      </c>
      <c r="J83" t="str">
        <f t="shared" si="4"/>
        <v>Folder</v>
      </c>
      <c r="K83">
        <f t="shared" si="5"/>
        <v>31479.21</v>
      </c>
      <c r="L83" t="str">
        <f>VLOOKUP(E83,'Supplier contact'!$A$2:$D$5,2,FALSE)</f>
        <v>Sarah Lee</v>
      </c>
      <c r="M83" t="str">
        <f>VLOOKUP(E83,'Supplier contact'!$A$2:$D$5,4,FALSE)</f>
        <v>sarah@abc.com</v>
      </c>
      <c r="N83">
        <f t="shared" ca="1" si="6"/>
        <v>1</v>
      </c>
      <c r="O83" t="str">
        <f>IF(F83&lt;=G83, "YES", "NO")</f>
        <v>NO</v>
      </c>
      <c r="P83">
        <f t="shared" si="7"/>
        <v>0</v>
      </c>
    </row>
    <row r="84" spans="1:16" x14ac:dyDescent="0.25">
      <c r="A84" t="s">
        <v>1054</v>
      </c>
      <c r="B84" t="s">
        <v>980</v>
      </c>
      <c r="C84" t="s">
        <v>927</v>
      </c>
      <c r="D84">
        <f>VLOOKUP(E84,'Supplier contact'!$A$2:$D$5,3,FALSE)</f>
        <v>9587568921</v>
      </c>
      <c r="E84" t="s">
        <v>942</v>
      </c>
      <c r="F84">
        <v>378</v>
      </c>
      <c r="G84">
        <v>11</v>
      </c>
      <c r="H84">
        <v>409.36</v>
      </c>
      <c r="I84" s="2">
        <v>45829</v>
      </c>
      <c r="J84" t="str">
        <f t="shared" si="4"/>
        <v>Eggs</v>
      </c>
      <c r="K84">
        <f t="shared" si="5"/>
        <v>154738.08000000002</v>
      </c>
      <c r="L84" t="str">
        <f>VLOOKUP(E84,'Supplier contact'!$A$2:$D$5,2,FALSE)</f>
        <v>John Smith</v>
      </c>
      <c r="M84" t="str">
        <f>VLOOKUP(E84,'Supplier contact'!$A$2:$D$5,4,FALSE)</f>
        <v>john@abc.com</v>
      </c>
      <c r="N84">
        <f t="shared" ca="1" si="6"/>
        <v>0</v>
      </c>
      <c r="O84" t="str">
        <f>IF(F84&lt;=G84, "YES", "NO")</f>
        <v>NO</v>
      </c>
      <c r="P84">
        <f t="shared" si="7"/>
        <v>0</v>
      </c>
    </row>
    <row r="85" spans="1:16" x14ac:dyDescent="0.25">
      <c r="A85" t="s">
        <v>1055</v>
      </c>
      <c r="B85" t="s">
        <v>1008</v>
      </c>
      <c r="C85" t="s">
        <v>941</v>
      </c>
      <c r="D85">
        <f>VLOOKUP(E85,'Supplier contact'!$A$2:$D$5,3,FALSE)</f>
        <v>9123865489</v>
      </c>
      <c r="E85" t="s">
        <v>928</v>
      </c>
      <c r="F85">
        <v>232</v>
      </c>
      <c r="G85">
        <v>26</v>
      </c>
      <c r="H85">
        <v>421.47</v>
      </c>
      <c r="I85" s="2">
        <v>45518</v>
      </c>
      <c r="J85" t="str">
        <f t="shared" si="4"/>
        <v>Gloves</v>
      </c>
      <c r="K85">
        <f t="shared" si="5"/>
        <v>97781.040000000008</v>
      </c>
      <c r="L85" t="str">
        <f>VLOOKUP(E85,'Supplier contact'!$A$2:$D$5,2,FALSE)</f>
        <v>Alice Johnson</v>
      </c>
      <c r="M85" t="str">
        <f>VLOOKUP(E85,'Supplier contact'!$A$2:$D$5,4,FALSE)</f>
        <v>alice@abc.com</v>
      </c>
      <c r="N85">
        <f t="shared" ca="1" si="6"/>
        <v>1</v>
      </c>
      <c r="O85" t="str">
        <f>IF(F85&lt;=G85, "YES", "NO")</f>
        <v>NO</v>
      </c>
      <c r="P85">
        <f t="shared" si="7"/>
        <v>0</v>
      </c>
    </row>
    <row r="86" spans="1:16" x14ac:dyDescent="0.25">
      <c r="A86" t="s">
        <v>1056</v>
      </c>
      <c r="B86" t="s">
        <v>114</v>
      </c>
      <c r="C86" t="s">
        <v>935</v>
      </c>
      <c r="D86">
        <f>VLOOKUP(E86,'Supplier contact'!$A$2:$D$5,3,FALSE)</f>
        <v>9847236554</v>
      </c>
      <c r="E86" t="s">
        <v>947</v>
      </c>
      <c r="F86">
        <v>54</v>
      </c>
      <c r="G86">
        <v>28</v>
      </c>
      <c r="H86">
        <v>432.46</v>
      </c>
      <c r="I86" s="2">
        <v>45749</v>
      </c>
      <c r="J86" t="str">
        <f t="shared" si="4"/>
        <v>Keyboard</v>
      </c>
      <c r="K86">
        <f t="shared" si="5"/>
        <v>23352.84</v>
      </c>
      <c r="L86" t="str">
        <f>VLOOKUP(E86,'Supplier contact'!$A$2:$D$5,2,FALSE)</f>
        <v>Sarah Lee</v>
      </c>
      <c r="M86" t="str">
        <f>VLOOKUP(E86,'Supplier contact'!$A$2:$D$5,4,FALSE)</f>
        <v>sarah@abc.com</v>
      </c>
      <c r="N86">
        <f t="shared" ca="1" si="6"/>
        <v>0</v>
      </c>
      <c r="O86" t="str">
        <f>IF(F86&lt;=G86, "YES", "NO")</f>
        <v>NO</v>
      </c>
      <c r="P86">
        <f t="shared" si="7"/>
        <v>0</v>
      </c>
    </row>
    <row r="87" spans="1:16" x14ac:dyDescent="0.25">
      <c r="A87" t="s">
        <v>1057</v>
      </c>
      <c r="B87" t="s">
        <v>1058</v>
      </c>
      <c r="C87" t="s">
        <v>941</v>
      </c>
      <c r="D87">
        <f>VLOOKUP(E87,'Supplier contact'!$A$2:$D$5,3,FALSE)</f>
        <v>9587568921</v>
      </c>
      <c r="E87" t="s">
        <v>942</v>
      </c>
      <c r="F87">
        <v>222</v>
      </c>
      <c r="G87">
        <v>17</v>
      </c>
      <c r="H87">
        <v>260.31</v>
      </c>
      <c r="I87" s="2">
        <v>45211</v>
      </c>
      <c r="J87" t="str">
        <f t="shared" si="4"/>
        <v>First Aid Kit</v>
      </c>
      <c r="K87">
        <f t="shared" si="5"/>
        <v>57788.82</v>
      </c>
      <c r="L87" t="str">
        <f>VLOOKUP(E87,'Supplier contact'!$A$2:$D$5,2,FALSE)</f>
        <v>John Smith</v>
      </c>
      <c r="M87" t="str">
        <f>VLOOKUP(E87,'Supplier contact'!$A$2:$D$5,4,FALSE)</f>
        <v>john@abc.com</v>
      </c>
      <c r="N87">
        <f t="shared" ca="1" si="6"/>
        <v>1</v>
      </c>
      <c r="O87" t="str">
        <f>IF(F87&lt;=G87, "YES", "NO")</f>
        <v>NO</v>
      </c>
      <c r="P87">
        <f t="shared" si="7"/>
        <v>0</v>
      </c>
    </row>
    <row r="88" spans="1:16" x14ac:dyDescent="0.25">
      <c r="A88" t="s">
        <v>1059</v>
      </c>
      <c r="B88" t="s">
        <v>937</v>
      </c>
      <c r="C88" t="s">
        <v>938</v>
      </c>
      <c r="D88">
        <f>VLOOKUP(E88,'Supplier contact'!$A$2:$D$5,3,FALSE)</f>
        <v>9587568921</v>
      </c>
      <c r="E88" t="s">
        <v>942</v>
      </c>
      <c r="F88">
        <v>251</v>
      </c>
      <c r="G88">
        <v>21</v>
      </c>
      <c r="H88">
        <v>463.17</v>
      </c>
      <c r="I88" s="2">
        <v>45583</v>
      </c>
      <c r="J88" t="str">
        <f t="shared" si="4"/>
        <v>Cabinet</v>
      </c>
      <c r="K88">
        <f t="shared" si="5"/>
        <v>116255.67</v>
      </c>
      <c r="L88" t="str">
        <f>VLOOKUP(E88,'Supplier contact'!$A$2:$D$5,2,FALSE)</f>
        <v>John Smith</v>
      </c>
      <c r="M88" t="str">
        <f>VLOOKUP(E88,'Supplier contact'!$A$2:$D$5,4,FALSE)</f>
        <v>john@abc.com</v>
      </c>
      <c r="N88">
        <f t="shared" ca="1" si="6"/>
        <v>0</v>
      </c>
      <c r="O88" t="str">
        <f>IF(F88&lt;=G88, "YES", "NO")</f>
        <v>NO</v>
      </c>
      <c r="P88">
        <f t="shared" si="7"/>
        <v>0</v>
      </c>
    </row>
    <row r="89" spans="1:16" x14ac:dyDescent="0.25">
      <c r="A89" t="s">
        <v>1060</v>
      </c>
      <c r="B89" t="s">
        <v>1024</v>
      </c>
      <c r="C89" t="s">
        <v>931</v>
      </c>
      <c r="D89">
        <f>VLOOKUP(E89,'Supplier contact'!$A$2:$D$5,3,FALSE)</f>
        <v>9847236554</v>
      </c>
      <c r="E89" t="s">
        <v>947</v>
      </c>
      <c r="F89">
        <v>450</v>
      </c>
      <c r="G89">
        <v>38</v>
      </c>
      <c r="H89">
        <v>256.86</v>
      </c>
      <c r="I89" s="2">
        <v>45621</v>
      </c>
      <c r="J89" t="str">
        <f t="shared" si="4"/>
        <v>Marker</v>
      </c>
      <c r="K89">
        <f t="shared" si="5"/>
        <v>115587</v>
      </c>
      <c r="L89" t="str">
        <f>VLOOKUP(E89,'Supplier contact'!$A$2:$D$5,2,FALSE)</f>
        <v>Sarah Lee</v>
      </c>
      <c r="M89" t="str">
        <f>VLOOKUP(E89,'Supplier contact'!$A$2:$D$5,4,FALSE)</f>
        <v>sarah@abc.com</v>
      </c>
      <c r="N89">
        <f t="shared" ca="1" si="6"/>
        <v>0</v>
      </c>
      <c r="O89" t="str">
        <f>IF(F89&lt;=G89, "YES", "NO")</f>
        <v>NO</v>
      </c>
      <c r="P89">
        <f t="shared" si="7"/>
        <v>0</v>
      </c>
    </row>
    <row r="90" spans="1:16" x14ac:dyDescent="0.25">
      <c r="A90" t="s">
        <v>1061</v>
      </c>
      <c r="B90" t="s">
        <v>953</v>
      </c>
      <c r="C90" t="s">
        <v>954</v>
      </c>
      <c r="D90">
        <f>VLOOKUP(E90,'Supplier contact'!$A$2:$D$5,3,FALSE)</f>
        <v>9658743215</v>
      </c>
      <c r="E90" t="s">
        <v>932</v>
      </c>
      <c r="F90">
        <v>276</v>
      </c>
      <c r="G90">
        <v>25</v>
      </c>
      <c r="H90">
        <v>143.16</v>
      </c>
      <c r="I90" s="2">
        <v>45821</v>
      </c>
      <c r="J90" t="str">
        <f t="shared" si="4"/>
        <v>Jacket</v>
      </c>
      <c r="K90">
        <f t="shared" si="5"/>
        <v>39512.159999999996</v>
      </c>
      <c r="L90" t="str">
        <f>VLOOKUP(E90,'Supplier contact'!$A$2:$D$5,2,FALSE)</f>
        <v>Mike Brown</v>
      </c>
      <c r="M90" t="str">
        <f>VLOOKUP(E90,'Supplier contact'!$A$2:$D$5,4,FALSE)</f>
        <v>mike@abc.com</v>
      </c>
      <c r="N90">
        <f t="shared" ca="1" si="6"/>
        <v>0</v>
      </c>
      <c r="O90" t="str">
        <f>IF(F90&lt;=G90, "YES", "NO")</f>
        <v>NO</v>
      </c>
      <c r="P90">
        <f t="shared" si="7"/>
        <v>0</v>
      </c>
    </row>
    <row r="91" spans="1:16" x14ac:dyDescent="0.25">
      <c r="A91" t="s">
        <v>1062</v>
      </c>
      <c r="B91" t="s">
        <v>958</v>
      </c>
      <c r="C91" t="s">
        <v>935</v>
      </c>
      <c r="D91">
        <f>VLOOKUP(E91,'Supplier contact'!$A$2:$D$5,3,FALSE)</f>
        <v>9658743215</v>
      </c>
      <c r="E91" t="s">
        <v>932</v>
      </c>
      <c r="F91">
        <v>179</v>
      </c>
      <c r="G91">
        <v>26</v>
      </c>
      <c r="H91">
        <v>372.68</v>
      </c>
      <c r="I91" s="2">
        <v>45376</v>
      </c>
      <c r="J91" t="str">
        <f t="shared" si="4"/>
        <v>Headphones</v>
      </c>
      <c r="K91">
        <f t="shared" si="5"/>
        <v>66709.72</v>
      </c>
      <c r="L91" t="str">
        <f>VLOOKUP(E91,'Supplier contact'!$A$2:$D$5,2,FALSE)</f>
        <v>Mike Brown</v>
      </c>
      <c r="M91" t="str">
        <f>VLOOKUP(E91,'Supplier contact'!$A$2:$D$5,4,FALSE)</f>
        <v>mike@abc.com</v>
      </c>
      <c r="N91">
        <f t="shared" ca="1" si="6"/>
        <v>1</v>
      </c>
      <c r="O91" t="str">
        <f>IF(F91&lt;=G91, "YES", "NO")</f>
        <v>NO</v>
      </c>
      <c r="P91">
        <f t="shared" si="7"/>
        <v>0</v>
      </c>
    </row>
    <row r="92" spans="1:16" x14ac:dyDescent="0.25">
      <c r="A92" t="s">
        <v>1063</v>
      </c>
      <c r="B92" t="s">
        <v>937</v>
      </c>
      <c r="C92" t="s">
        <v>938</v>
      </c>
      <c r="D92">
        <f>VLOOKUP(E92,'Supplier contact'!$A$2:$D$5,3,FALSE)</f>
        <v>9123865489</v>
      </c>
      <c r="E92" t="s">
        <v>928</v>
      </c>
      <c r="F92">
        <v>394</v>
      </c>
      <c r="G92">
        <v>27</v>
      </c>
      <c r="H92">
        <v>25.33</v>
      </c>
      <c r="I92" s="2">
        <v>45376</v>
      </c>
      <c r="J92" t="str">
        <f t="shared" si="4"/>
        <v>Cabinet</v>
      </c>
      <c r="K92">
        <f t="shared" si="5"/>
        <v>9980.0199999999986</v>
      </c>
      <c r="L92" t="str">
        <f>VLOOKUP(E92,'Supplier contact'!$A$2:$D$5,2,FALSE)</f>
        <v>Alice Johnson</v>
      </c>
      <c r="M92" t="str">
        <f>VLOOKUP(E92,'Supplier contact'!$A$2:$D$5,4,FALSE)</f>
        <v>alice@abc.com</v>
      </c>
      <c r="N92">
        <f t="shared" ca="1" si="6"/>
        <v>1</v>
      </c>
      <c r="O92" t="str">
        <f>IF(F92&lt;=G92, "YES", "NO")</f>
        <v>NO</v>
      </c>
      <c r="P92">
        <f t="shared" si="7"/>
        <v>0</v>
      </c>
    </row>
    <row r="93" spans="1:16" x14ac:dyDescent="0.25">
      <c r="A93" t="s">
        <v>1064</v>
      </c>
      <c r="B93" t="s">
        <v>114</v>
      </c>
      <c r="C93" t="s">
        <v>935</v>
      </c>
      <c r="D93">
        <f>VLOOKUP(E93,'Supplier contact'!$A$2:$D$5,3,FALSE)</f>
        <v>9847236554</v>
      </c>
      <c r="E93" t="s">
        <v>947</v>
      </c>
      <c r="F93">
        <v>324</v>
      </c>
      <c r="G93">
        <v>27</v>
      </c>
      <c r="H93">
        <v>381.31</v>
      </c>
      <c r="I93" s="2">
        <v>45619</v>
      </c>
      <c r="J93" t="str">
        <f t="shared" si="4"/>
        <v>Keyboard</v>
      </c>
      <c r="K93">
        <f t="shared" si="5"/>
        <v>123544.44</v>
      </c>
      <c r="L93" t="str">
        <f>VLOOKUP(E93,'Supplier contact'!$A$2:$D$5,2,FALSE)</f>
        <v>Sarah Lee</v>
      </c>
      <c r="M93" t="str">
        <f>VLOOKUP(E93,'Supplier contact'!$A$2:$D$5,4,FALSE)</f>
        <v>sarah@abc.com</v>
      </c>
      <c r="N93">
        <f t="shared" ca="1" si="6"/>
        <v>0</v>
      </c>
      <c r="O93" t="str">
        <f>IF(F93&lt;=G93, "YES", "NO")</f>
        <v>NO</v>
      </c>
      <c r="P93">
        <f t="shared" si="7"/>
        <v>0</v>
      </c>
    </row>
    <row r="94" spans="1:16" x14ac:dyDescent="0.25">
      <c r="A94" t="s">
        <v>1065</v>
      </c>
      <c r="B94" t="s">
        <v>937</v>
      </c>
      <c r="C94" t="s">
        <v>938</v>
      </c>
      <c r="D94">
        <f>VLOOKUP(E94,'Supplier contact'!$A$2:$D$5,3,FALSE)</f>
        <v>9847236554</v>
      </c>
      <c r="E94" t="s">
        <v>947</v>
      </c>
      <c r="F94">
        <v>373</v>
      </c>
      <c r="G94">
        <v>19</v>
      </c>
      <c r="H94">
        <v>152.88</v>
      </c>
      <c r="I94" s="2">
        <v>45746</v>
      </c>
      <c r="J94" t="str">
        <f t="shared" si="4"/>
        <v>Cabinet</v>
      </c>
      <c r="K94">
        <f t="shared" si="5"/>
        <v>57024.24</v>
      </c>
      <c r="L94" t="str">
        <f>VLOOKUP(E94,'Supplier contact'!$A$2:$D$5,2,FALSE)</f>
        <v>Sarah Lee</v>
      </c>
      <c r="M94" t="str">
        <f>VLOOKUP(E94,'Supplier contact'!$A$2:$D$5,4,FALSE)</f>
        <v>sarah@abc.com</v>
      </c>
      <c r="N94">
        <f t="shared" ca="1" si="6"/>
        <v>0</v>
      </c>
      <c r="O94" t="str">
        <f>IF(F94&lt;=G94, "YES", "NO")</f>
        <v>NO</v>
      </c>
      <c r="P94">
        <f t="shared" si="7"/>
        <v>0</v>
      </c>
    </row>
    <row r="95" spans="1:16" x14ac:dyDescent="0.25">
      <c r="A95" t="s">
        <v>1066</v>
      </c>
      <c r="B95" t="s">
        <v>1067</v>
      </c>
      <c r="C95" t="s">
        <v>946</v>
      </c>
      <c r="D95">
        <f>VLOOKUP(E95,'Supplier contact'!$A$2:$D$5,3,FALSE)</f>
        <v>9123865489</v>
      </c>
      <c r="E95" t="s">
        <v>928</v>
      </c>
      <c r="F95">
        <v>377</v>
      </c>
      <c r="G95">
        <v>36</v>
      </c>
      <c r="H95">
        <v>418.72</v>
      </c>
      <c r="I95" s="2">
        <v>45416</v>
      </c>
      <c r="J95" t="str">
        <f t="shared" si="4"/>
        <v>Teddy Bear</v>
      </c>
      <c r="K95">
        <f t="shared" si="5"/>
        <v>157857.44</v>
      </c>
      <c r="L95" t="str">
        <f>VLOOKUP(E95,'Supplier contact'!$A$2:$D$5,2,FALSE)</f>
        <v>Alice Johnson</v>
      </c>
      <c r="M95" t="str">
        <f>VLOOKUP(E95,'Supplier contact'!$A$2:$D$5,4,FALSE)</f>
        <v>alice@abc.com</v>
      </c>
      <c r="N95">
        <f t="shared" ca="1" si="6"/>
        <v>1</v>
      </c>
      <c r="O95" t="str">
        <f>IF(F95&lt;=G95, "YES", "NO")</f>
        <v>NO</v>
      </c>
      <c r="P95">
        <f t="shared" si="7"/>
        <v>0</v>
      </c>
    </row>
    <row r="96" spans="1:16" x14ac:dyDescent="0.25">
      <c r="A96" t="s">
        <v>1068</v>
      </c>
      <c r="B96" t="s">
        <v>983</v>
      </c>
      <c r="C96" t="s">
        <v>935</v>
      </c>
      <c r="D96">
        <f>VLOOKUP(E96,'Supplier contact'!$A$2:$D$5,3,FALSE)</f>
        <v>9658743215</v>
      </c>
      <c r="E96" t="s">
        <v>932</v>
      </c>
      <c r="F96">
        <v>193</v>
      </c>
      <c r="G96">
        <v>35</v>
      </c>
      <c r="H96">
        <v>310.2</v>
      </c>
      <c r="I96" s="2">
        <v>45549</v>
      </c>
      <c r="J96" t="str">
        <f t="shared" si="4"/>
        <v>Monitor</v>
      </c>
      <c r="K96">
        <f t="shared" si="5"/>
        <v>59868.6</v>
      </c>
      <c r="L96" t="str">
        <f>VLOOKUP(E96,'Supplier contact'!$A$2:$D$5,2,FALSE)</f>
        <v>Mike Brown</v>
      </c>
      <c r="M96" t="str">
        <f>VLOOKUP(E96,'Supplier contact'!$A$2:$D$5,4,FALSE)</f>
        <v>mike@abc.com</v>
      </c>
      <c r="N96">
        <f t="shared" ca="1" si="6"/>
        <v>1</v>
      </c>
      <c r="O96" t="str">
        <f>IF(F96&lt;=G96, "YES", "NO")</f>
        <v>NO</v>
      </c>
      <c r="P96">
        <f t="shared" si="7"/>
        <v>0</v>
      </c>
    </row>
    <row r="97" spans="1:16" x14ac:dyDescent="0.25">
      <c r="A97" t="s">
        <v>1069</v>
      </c>
      <c r="B97" t="s">
        <v>1067</v>
      </c>
      <c r="C97" t="s">
        <v>946</v>
      </c>
      <c r="D97">
        <f>VLOOKUP(E97,'Supplier contact'!$A$2:$D$5,3,FALSE)</f>
        <v>9658743215</v>
      </c>
      <c r="E97" t="s">
        <v>932</v>
      </c>
      <c r="F97">
        <v>56</v>
      </c>
      <c r="G97">
        <v>29</v>
      </c>
      <c r="H97">
        <v>276.39999999999998</v>
      </c>
      <c r="I97" s="2">
        <v>45792</v>
      </c>
      <c r="J97" t="str">
        <f t="shared" si="4"/>
        <v>Teddy Bear</v>
      </c>
      <c r="K97">
        <f t="shared" si="5"/>
        <v>15478.399999999998</v>
      </c>
      <c r="L97" t="str">
        <f>VLOOKUP(E97,'Supplier contact'!$A$2:$D$5,2,FALSE)</f>
        <v>Mike Brown</v>
      </c>
      <c r="M97" t="str">
        <f>VLOOKUP(E97,'Supplier contact'!$A$2:$D$5,4,FALSE)</f>
        <v>mike@abc.com</v>
      </c>
      <c r="N97">
        <f t="shared" ca="1" si="6"/>
        <v>0</v>
      </c>
      <c r="O97" t="str">
        <f>IF(F97&lt;=G97, "YES", "NO")</f>
        <v>NO</v>
      </c>
      <c r="P97">
        <f t="shared" si="7"/>
        <v>0</v>
      </c>
    </row>
    <row r="98" spans="1:16" x14ac:dyDescent="0.25">
      <c r="A98" t="s">
        <v>1070</v>
      </c>
      <c r="B98" t="s">
        <v>996</v>
      </c>
      <c r="C98" t="s">
        <v>946</v>
      </c>
      <c r="D98">
        <f>VLOOKUP(E98,'Supplier contact'!$A$2:$D$5,3,FALSE)</f>
        <v>9847236554</v>
      </c>
      <c r="E98" t="s">
        <v>947</v>
      </c>
      <c r="F98">
        <v>302</v>
      </c>
      <c r="G98">
        <v>44</v>
      </c>
      <c r="H98">
        <v>287.14</v>
      </c>
      <c r="I98" s="2">
        <v>45342</v>
      </c>
      <c r="J98" t="str">
        <f t="shared" si="4"/>
        <v>Puzzle</v>
      </c>
      <c r="K98">
        <f t="shared" si="5"/>
        <v>86716.28</v>
      </c>
      <c r="L98" t="str">
        <f>VLOOKUP(E98,'Supplier contact'!$A$2:$D$5,2,FALSE)</f>
        <v>Sarah Lee</v>
      </c>
      <c r="M98" t="str">
        <f>VLOOKUP(E98,'Supplier contact'!$A$2:$D$5,4,FALSE)</f>
        <v>sarah@abc.com</v>
      </c>
      <c r="N98">
        <f t="shared" ca="1" si="6"/>
        <v>1</v>
      </c>
      <c r="O98" t="str">
        <f>IF(F98&lt;=G98, "YES", "NO")</f>
        <v>NO</v>
      </c>
      <c r="P98">
        <f t="shared" si="7"/>
        <v>0</v>
      </c>
    </row>
    <row r="99" spans="1:16" x14ac:dyDescent="0.25">
      <c r="A99" t="s">
        <v>1071</v>
      </c>
      <c r="B99" t="s">
        <v>1072</v>
      </c>
      <c r="C99" t="s">
        <v>941</v>
      </c>
      <c r="D99">
        <f>VLOOKUP(E99,'Supplier contact'!$A$2:$D$5,3,FALSE)</f>
        <v>9658743215</v>
      </c>
      <c r="E99" t="s">
        <v>932</v>
      </c>
      <c r="F99">
        <v>152</v>
      </c>
      <c r="G99">
        <v>26</v>
      </c>
      <c r="H99">
        <v>121.62</v>
      </c>
      <c r="I99" s="2">
        <v>45793</v>
      </c>
      <c r="J99" t="str">
        <f t="shared" si="4"/>
        <v>Thermometer</v>
      </c>
      <c r="K99">
        <f t="shared" si="5"/>
        <v>18486.240000000002</v>
      </c>
      <c r="L99" t="str">
        <f>VLOOKUP(E99,'Supplier contact'!$A$2:$D$5,2,FALSE)</f>
        <v>Mike Brown</v>
      </c>
      <c r="M99" t="str">
        <f>VLOOKUP(E99,'Supplier contact'!$A$2:$D$5,4,FALSE)</f>
        <v>mike@abc.com</v>
      </c>
      <c r="N99">
        <f t="shared" ca="1" si="6"/>
        <v>0</v>
      </c>
      <c r="O99" t="str">
        <f>IF(F99&lt;=G99, "YES", "NO")</f>
        <v>NO</v>
      </c>
      <c r="P99">
        <f t="shared" si="7"/>
        <v>0</v>
      </c>
    </row>
    <row r="100" spans="1:16" x14ac:dyDescent="0.25">
      <c r="A100" t="s">
        <v>1073</v>
      </c>
      <c r="B100" t="s">
        <v>114</v>
      </c>
      <c r="C100" t="s">
        <v>935</v>
      </c>
      <c r="D100">
        <f>VLOOKUP(E100,'Supplier contact'!$A$2:$D$5,3,FALSE)</f>
        <v>9587568921</v>
      </c>
      <c r="E100" t="s">
        <v>942</v>
      </c>
      <c r="F100">
        <v>241</v>
      </c>
      <c r="G100">
        <v>46</v>
      </c>
      <c r="H100">
        <v>207.57</v>
      </c>
      <c r="I100" s="2">
        <v>45755</v>
      </c>
      <c r="J100" t="str">
        <f t="shared" si="4"/>
        <v>Keyboard</v>
      </c>
      <c r="K100">
        <f t="shared" si="5"/>
        <v>50024.369999999995</v>
      </c>
      <c r="L100" t="str">
        <f>VLOOKUP(E100,'Supplier contact'!$A$2:$D$5,2,FALSE)</f>
        <v>John Smith</v>
      </c>
      <c r="M100" t="str">
        <f>VLOOKUP(E100,'Supplier contact'!$A$2:$D$5,4,FALSE)</f>
        <v>john@abc.com</v>
      </c>
      <c r="N100">
        <f t="shared" ca="1" si="6"/>
        <v>0</v>
      </c>
      <c r="O100" t="str">
        <f>IF(F100&lt;=G100, "YES", "NO")</f>
        <v>NO</v>
      </c>
      <c r="P100">
        <f t="shared" si="7"/>
        <v>0</v>
      </c>
    </row>
    <row r="101" spans="1:16" x14ac:dyDescent="0.25">
      <c r="A101" t="s">
        <v>1074</v>
      </c>
      <c r="B101" t="s">
        <v>945</v>
      </c>
      <c r="C101" t="s">
        <v>946</v>
      </c>
      <c r="D101">
        <f>VLOOKUP(E101,'Supplier contact'!$A$2:$D$5,3,FALSE)</f>
        <v>9123865489</v>
      </c>
      <c r="E101" t="s">
        <v>928</v>
      </c>
      <c r="F101">
        <v>7</v>
      </c>
      <c r="G101">
        <v>33</v>
      </c>
      <c r="H101">
        <v>168.36</v>
      </c>
      <c r="I101" s="2">
        <v>45417</v>
      </c>
      <c r="J101" t="str">
        <f t="shared" si="4"/>
        <v>Lego</v>
      </c>
      <c r="K101">
        <f t="shared" si="5"/>
        <v>1178.52</v>
      </c>
      <c r="L101" t="str">
        <f>VLOOKUP(E101,'Supplier contact'!$A$2:$D$5,2,FALSE)</f>
        <v>Alice Johnson</v>
      </c>
      <c r="M101" t="str">
        <f>VLOOKUP(E101,'Supplier contact'!$A$2:$D$5,4,FALSE)</f>
        <v>alice@abc.com</v>
      </c>
      <c r="N101">
        <f t="shared" ca="1" si="6"/>
        <v>1</v>
      </c>
      <c r="O101" t="str">
        <f>IF(F101&lt;=G101, "YES", "NO")</f>
        <v>YES</v>
      </c>
      <c r="P101">
        <f t="shared" si="7"/>
        <v>43</v>
      </c>
    </row>
    <row r="102" spans="1:16" x14ac:dyDescent="0.25">
      <c r="A102" t="s">
        <v>1075</v>
      </c>
      <c r="B102" t="s">
        <v>1067</v>
      </c>
      <c r="C102" t="s">
        <v>946</v>
      </c>
      <c r="D102">
        <f>VLOOKUP(E102,'Supplier contact'!$A$2:$D$5,3,FALSE)</f>
        <v>9847236554</v>
      </c>
      <c r="E102" t="s">
        <v>947</v>
      </c>
      <c r="F102">
        <v>91</v>
      </c>
      <c r="G102">
        <v>38</v>
      </c>
      <c r="H102">
        <v>232.86</v>
      </c>
      <c r="I102" s="2">
        <v>45659</v>
      </c>
      <c r="J102" t="str">
        <f t="shared" si="4"/>
        <v>Teddy Bear</v>
      </c>
      <c r="K102">
        <f t="shared" si="5"/>
        <v>21190.260000000002</v>
      </c>
      <c r="L102" t="str">
        <f>VLOOKUP(E102,'Supplier contact'!$A$2:$D$5,2,FALSE)</f>
        <v>Sarah Lee</v>
      </c>
      <c r="M102" t="str">
        <f>VLOOKUP(E102,'Supplier contact'!$A$2:$D$5,4,FALSE)</f>
        <v>sarah@abc.com</v>
      </c>
      <c r="N102">
        <f t="shared" ca="1" si="6"/>
        <v>0</v>
      </c>
      <c r="O102" t="str">
        <f>IF(F102&lt;=G102, "YES", "NO")</f>
        <v>NO</v>
      </c>
      <c r="P102">
        <f t="shared" si="7"/>
        <v>0</v>
      </c>
    </row>
    <row r="103" spans="1:16" x14ac:dyDescent="0.25">
      <c r="A103" t="s">
        <v>1076</v>
      </c>
      <c r="B103" t="s">
        <v>930</v>
      </c>
      <c r="C103" t="s">
        <v>931</v>
      </c>
      <c r="D103">
        <f>VLOOKUP(E103,'Supplier contact'!$A$2:$D$5,3,FALSE)</f>
        <v>9123865489</v>
      </c>
      <c r="E103" t="s">
        <v>928</v>
      </c>
      <c r="F103">
        <v>364</v>
      </c>
      <c r="G103">
        <v>24</v>
      </c>
      <c r="H103">
        <v>228.96</v>
      </c>
      <c r="I103" s="2">
        <v>45625</v>
      </c>
      <c r="J103" t="str">
        <f t="shared" si="4"/>
        <v>Pencil</v>
      </c>
      <c r="K103">
        <f t="shared" si="5"/>
        <v>83341.440000000002</v>
      </c>
      <c r="L103" t="str">
        <f>VLOOKUP(E103,'Supplier contact'!$A$2:$D$5,2,FALSE)</f>
        <v>Alice Johnson</v>
      </c>
      <c r="M103" t="str">
        <f>VLOOKUP(E103,'Supplier contact'!$A$2:$D$5,4,FALSE)</f>
        <v>alice@abc.com</v>
      </c>
      <c r="N103">
        <f t="shared" ca="1" si="6"/>
        <v>0</v>
      </c>
      <c r="O103" t="str">
        <f>IF(F103&lt;=G103, "YES", "NO")</f>
        <v>NO</v>
      </c>
      <c r="P103">
        <f t="shared" si="7"/>
        <v>0</v>
      </c>
    </row>
    <row r="104" spans="1:16" x14ac:dyDescent="0.25">
      <c r="A104" t="s">
        <v>1077</v>
      </c>
      <c r="B104" t="s">
        <v>930</v>
      </c>
      <c r="C104" t="s">
        <v>931</v>
      </c>
      <c r="D104">
        <f>VLOOKUP(E104,'Supplier contact'!$A$2:$D$5,3,FALSE)</f>
        <v>9587568921</v>
      </c>
      <c r="E104" t="s">
        <v>942</v>
      </c>
      <c r="F104">
        <v>280</v>
      </c>
      <c r="G104">
        <v>39</v>
      </c>
      <c r="H104">
        <v>226.21</v>
      </c>
      <c r="I104" s="2">
        <v>45615</v>
      </c>
      <c r="J104" t="str">
        <f t="shared" si="4"/>
        <v>Pencil</v>
      </c>
      <c r="K104">
        <f t="shared" si="5"/>
        <v>63338.8</v>
      </c>
      <c r="L104" t="str">
        <f>VLOOKUP(E104,'Supplier contact'!$A$2:$D$5,2,FALSE)</f>
        <v>John Smith</v>
      </c>
      <c r="M104" t="str">
        <f>VLOOKUP(E104,'Supplier contact'!$A$2:$D$5,4,FALSE)</f>
        <v>john@abc.com</v>
      </c>
      <c r="N104">
        <f t="shared" ca="1" si="6"/>
        <v>0</v>
      </c>
      <c r="O104" t="str">
        <f>IF(F104&lt;=G104, "YES", "NO")</f>
        <v>NO</v>
      </c>
      <c r="P104">
        <f t="shared" si="7"/>
        <v>0</v>
      </c>
    </row>
    <row r="105" spans="1:16" x14ac:dyDescent="0.25">
      <c r="A105" t="s">
        <v>1078</v>
      </c>
      <c r="B105" t="s">
        <v>1001</v>
      </c>
      <c r="C105" t="s">
        <v>946</v>
      </c>
      <c r="D105">
        <f>VLOOKUP(E105,'Supplier contact'!$A$2:$D$5,3,FALSE)</f>
        <v>9123865489</v>
      </c>
      <c r="E105" t="s">
        <v>928</v>
      </c>
      <c r="F105">
        <v>414</v>
      </c>
      <c r="G105">
        <v>43</v>
      </c>
      <c r="H105">
        <v>327.66000000000003</v>
      </c>
      <c r="I105" s="2">
        <v>45794</v>
      </c>
      <c r="J105" t="str">
        <f t="shared" si="4"/>
        <v>Car</v>
      </c>
      <c r="K105">
        <f t="shared" si="5"/>
        <v>135651.24000000002</v>
      </c>
      <c r="L105" t="str">
        <f>VLOOKUP(E105,'Supplier contact'!$A$2:$D$5,2,FALSE)</f>
        <v>Alice Johnson</v>
      </c>
      <c r="M105" t="str">
        <f>VLOOKUP(E105,'Supplier contact'!$A$2:$D$5,4,FALSE)</f>
        <v>alice@abc.com</v>
      </c>
      <c r="N105">
        <f t="shared" ca="1" si="6"/>
        <v>0</v>
      </c>
      <c r="O105" t="str">
        <f>IF(F105&lt;=G105, "YES", "NO")</f>
        <v>NO</v>
      </c>
      <c r="P105">
        <f t="shared" si="7"/>
        <v>0</v>
      </c>
    </row>
    <row r="106" spans="1:16" x14ac:dyDescent="0.25">
      <c r="A106" t="s">
        <v>1079</v>
      </c>
      <c r="B106" t="s">
        <v>1080</v>
      </c>
      <c r="C106" t="s">
        <v>954</v>
      </c>
      <c r="D106">
        <f>VLOOKUP(E106,'Supplier contact'!$A$2:$D$5,3,FALSE)</f>
        <v>9123865489</v>
      </c>
      <c r="E106" t="s">
        <v>928</v>
      </c>
      <c r="F106">
        <v>445</v>
      </c>
      <c r="G106">
        <v>21</v>
      </c>
      <c r="H106">
        <v>358.09</v>
      </c>
      <c r="I106" s="2">
        <v>45757</v>
      </c>
      <c r="J106" t="str">
        <f t="shared" si="4"/>
        <v>Jeans</v>
      </c>
      <c r="K106">
        <f t="shared" si="5"/>
        <v>159350.04999999999</v>
      </c>
      <c r="L106" t="str">
        <f>VLOOKUP(E106,'Supplier contact'!$A$2:$D$5,2,FALSE)</f>
        <v>Alice Johnson</v>
      </c>
      <c r="M106" t="str">
        <f>VLOOKUP(E106,'Supplier contact'!$A$2:$D$5,4,FALSE)</f>
        <v>alice@abc.com</v>
      </c>
      <c r="N106">
        <f t="shared" ca="1" si="6"/>
        <v>0</v>
      </c>
      <c r="O106" t="str">
        <f>IF(F106&lt;=G106, "YES", "NO")</f>
        <v>NO</v>
      </c>
      <c r="P106">
        <f t="shared" si="7"/>
        <v>0</v>
      </c>
    </row>
    <row r="107" spans="1:16" x14ac:dyDescent="0.25">
      <c r="A107" t="s">
        <v>1081</v>
      </c>
      <c r="B107" t="s">
        <v>1082</v>
      </c>
      <c r="C107" t="s">
        <v>931</v>
      </c>
      <c r="D107">
        <f>VLOOKUP(E107,'Supplier contact'!$A$2:$D$5,3,FALSE)</f>
        <v>9587568921</v>
      </c>
      <c r="E107" t="s">
        <v>942</v>
      </c>
      <c r="F107">
        <v>118</v>
      </c>
      <c r="G107">
        <v>36</v>
      </c>
      <c r="H107">
        <v>250.22</v>
      </c>
      <c r="I107" s="2">
        <v>45576</v>
      </c>
      <c r="J107" t="str">
        <f t="shared" si="4"/>
        <v>Pen</v>
      </c>
      <c r="K107">
        <f t="shared" si="5"/>
        <v>29525.96</v>
      </c>
      <c r="L107" t="str">
        <f>VLOOKUP(E107,'Supplier contact'!$A$2:$D$5,2,FALSE)</f>
        <v>John Smith</v>
      </c>
      <c r="M107" t="str">
        <f>VLOOKUP(E107,'Supplier contact'!$A$2:$D$5,4,FALSE)</f>
        <v>john@abc.com</v>
      </c>
      <c r="N107">
        <f t="shared" ca="1" si="6"/>
        <v>0</v>
      </c>
      <c r="O107" t="str">
        <f>IF(F107&lt;=G107, "YES", "NO")</f>
        <v>NO</v>
      </c>
      <c r="P107">
        <f t="shared" si="7"/>
        <v>0</v>
      </c>
    </row>
    <row r="108" spans="1:16" x14ac:dyDescent="0.25">
      <c r="A108" t="s">
        <v>1083</v>
      </c>
      <c r="B108" t="s">
        <v>975</v>
      </c>
      <c r="C108" t="s">
        <v>938</v>
      </c>
      <c r="D108">
        <f>VLOOKUP(E108,'Supplier contact'!$A$2:$D$5,3,FALSE)</f>
        <v>9847236554</v>
      </c>
      <c r="E108" t="s">
        <v>947</v>
      </c>
      <c r="F108">
        <v>373</v>
      </c>
      <c r="G108">
        <v>34</v>
      </c>
      <c r="H108">
        <v>81.05</v>
      </c>
      <c r="I108" s="2">
        <v>45675</v>
      </c>
      <c r="J108" t="str">
        <f t="shared" si="4"/>
        <v>Bed</v>
      </c>
      <c r="K108">
        <f t="shared" si="5"/>
        <v>30231.649999999998</v>
      </c>
      <c r="L108" t="str">
        <f>VLOOKUP(E108,'Supplier contact'!$A$2:$D$5,2,FALSE)</f>
        <v>Sarah Lee</v>
      </c>
      <c r="M108" t="str">
        <f>VLOOKUP(E108,'Supplier contact'!$A$2:$D$5,4,FALSE)</f>
        <v>sarah@abc.com</v>
      </c>
      <c r="N108">
        <f t="shared" ca="1" si="6"/>
        <v>0</v>
      </c>
      <c r="O108" t="str">
        <f>IF(F108&lt;=G108, "YES", "NO")</f>
        <v>NO</v>
      </c>
      <c r="P108">
        <f t="shared" si="7"/>
        <v>0</v>
      </c>
    </row>
    <row r="109" spans="1:16" x14ac:dyDescent="0.25">
      <c r="A109" t="s">
        <v>1084</v>
      </c>
      <c r="B109" t="s">
        <v>964</v>
      </c>
      <c r="C109" t="s">
        <v>938</v>
      </c>
      <c r="D109">
        <f>VLOOKUP(E109,'Supplier contact'!$A$2:$D$5,3,FALSE)</f>
        <v>9587568921</v>
      </c>
      <c r="E109" t="s">
        <v>942</v>
      </c>
      <c r="F109">
        <v>281</v>
      </c>
      <c r="G109">
        <v>25</v>
      </c>
      <c r="H109">
        <v>361.99</v>
      </c>
      <c r="I109" s="2">
        <v>45588</v>
      </c>
      <c r="J109" t="str">
        <f t="shared" si="4"/>
        <v>Cupboard</v>
      </c>
      <c r="K109">
        <f t="shared" si="5"/>
        <v>101719.19</v>
      </c>
      <c r="L109" t="str">
        <f>VLOOKUP(E109,'Supplier contact'!$A$2:$D$5,2,FALSE)</f>
        <v>John Smith</v>
      </c>
      <c r="M109" t="str">
        <f>VLOOKUP(E109,'Supplier contact'!$A$2:$D$5,4,FALSE)</f>
        <v>john@abc.com</v>
      </c>
      <c r="N109">
        <f t="shared" ca="1" si="6"/>
        <v>0</v>
      </c>
      <c r="O109" t="str">
        <f>IF(F109&lt;=G109, "YES", "NO")</f>
        <v>NO</v>
      </c>
      <c r="P109">
        <f t="shared" si="7"/>
        <v>0</v>
      </c>
    </row>
    <row r="110" spans="1:16" x14ac:dyDescent="0.25">
      <c r="A110" t="s">
        <v>1085</v>
      </c>
      <c r="B110" t="s">
        <v>1001</v>
      </c>
      <c r="C110" t="s">
        <v>946</v>
      </c>
      <c r="D110">
        <f>VLOOKUP(E110,'Supplier contact'!$A$2:$D$5,3,FALSE)</f>
        <v>9587568921</v>
      </c>
      <c r="E110" t="s">
        <v>942</v>
      </c>
      <c r="F110">
        <v>234</v>
      </c>
      <c r="G110">
        <v>45</v>
      </c>
      <c r="H110">
        <v>403.72</v>
      </c>
      <c r="I110" s="2">
        <v>45264</v>
      </c>
      <c r="J110" t="str">
        <f t="shared" si="4"/>
        <v>Car</v>
      </c>
      <c r="K110">
        <f t="shared" si="5"/>
        <v>94470.48000000001</v>
      </c>
      <c r="L110" t="str">
        <f>VLOOKUP(E110,'Supplier contact'!$A$2:$D$5,2,FALSE)</f>
        <v>John Smith</v>
      </c>
      <c r="M110" t="str">
        <f>VLOOKUP(E110,'Supplier contact'!$A$2:$D$5,4,FALSE)</f>
        <v>john@abc.com</v>
      </c>
      <c r="N110">
        <f t="shared" ca="1" si="6"/>
        <v>1</v>
      </c>
      <c r="O110" t="str">
        <f>IF(F110&lt;=G110, "YES", "NO")</f>
        <v>NO</v>
      </c>
      <c r="P110">
        <f t="shared" si="7"/>
        <v>0</v>
      </c>
    </row>
    <row r="111" spans="1:16" x14ac:dyDescent="0.25">
      <c r="A111" t="s">
        <v>1086</v>
      </c>
      <c r="B111" t="s">
        <v>1087</v>
      </c>
      <c r="C111" t="s">
        <v>941</v>
      </c>
      <c r="D111">
        <f>VLOOKUP(E111,'Supplier contact'!$A$2:$D$5,3,FALSE)</f>
        <v>9587568921</v>
      </c>
      <c r="E111" t="s">
        <v>942</v>
      </c>
      <c r="F111">
        <v>4</v>
      </c>
      <c r="G111">
        <v>48</v>
      </c>
      <c r="H111">
        <v>283.67</v>
      </c>
      <c r="I111" s="2">
        <v>45462</v>
      </c>
      <c r="J111" t="str">
        <f t="shared" si="4"/>
        <v>Mask</v>
      </c>
      <c r="K111">
        <f t="shared" si="5"/>
        <v>1134.68</v>
      </c>
      <c r="L111" t="str">
        <f>VLOOKUP(E111,'Supplier contact'!$A$2:$D$5,2,FALSE)</f>
        <v>John Smith</v>
      </c>
      <c r="M111" t="str">
        <f>VLOOKUP(E111,'Supplier contact'!$A$2:$D$5,4,FALSE)</f>
        <v>john@abc.com</v>
      </c>
      <c r="N111">
        <f t="shared" ca="1" si="6"/>
        <v>1</v>
      </c>
      <c r="O111" t="str">
        <f>IF(F111&lt;=G111, "YES", "NO")</f>
        <v>YES</v>
      </c>
      <c r="P111">
        <f t="shared" si="7"/>
        <v>68</v>
      </c>
    </row>
    <row r="112" spans="1:16" x14ac:dyDescent="0.25">
      <c r="A112" t="s">
        <v>1088</v>
      </c>
      <c r="B112" t="s">
        <v>988</v>
      </c>
      <c r="C112" t="s">
        <v>935</v>
      </c>
      <c r="D112">
        <f>VLOOKUP(E112,'Supplier contact'!$A$2:$D$5,3,FALSE)</f>
        <v>9847236554</v>
      </c>
      <c r="E112" t="s">
        <v>947</v>
      </c>
      <c r="F112">
        <v>23</v>
      </c>
      <c r="G112">
        <v>10</v>
      </c>
      <c r="H112">
        <v>144.91</v>
      </c>
      <c r="I112" s="2">
        <v>45707</v>
      </c>
      <c r="J112" t="str">
        <f t="shared" si="4"/>
        <v>Mouse</v>
      </c>
      <c r="K112">
        <f t="shared" si="5"/>
        <v>3332.93</v>
      </c>
      <c r="L112" t="str">
        <f>VLOOKUP(E112,'Supplier contact'!$A$2:$D$5,2,FALSE)</f>
        <v>Sarah Lee</v>
      </c>
      <c r="M112" t="str">
        <f>VLOOKUP(E112,'Supplier contact'!$A$2:$D$5,4,FALSE)</f>
        <v>sarah@abc.com</v>
      </c>
      <c r="N112">
        <f t="shared" ca="1" si="6"/>
        <v>0</v>
      </c>
      <c r="O112" t="str">
        <f>IF(F112&lt;=G112, "YES", "NO")</f>
        <v>NO</v>
      </c>
      <c r="P112">
        <f t="shared" si="7"/>
        <v>0</v>
      </c>
    </row>
    <row r="113" spans="1:16" x14ac:dyDescent="0.25">
      <c r="A113" t="s">
        <v>1089</v>
      </c>
      <c r="B113" t="s">
        <v>934</v>
      </c>
      <c r="C113" t="s">
        <v>935</v>
      </c>
      <c r="D113">
        <f>VLOOKUP(E113,'Supplier contact'!$A$2:$D$5,3,FALSE)</f>
        <v>9658743215</v>
      </c>
      <c r="E113" t="s">
        <v>932</v>
      </c>
      <c r="F113">
        <v>423</v>
      </c>
      <c r="G113">
        <v>26</v>
      </c>
      <c r="H113">
        <v>280.05</v>
      </c>
      <c r="I113" s="2">
        <v>45415</v>
      </c>
      <c r="J113" t="str">
        <f t="shared" si="4"/>
        <v>Laptop</v>
      </c>
      <c r="K113">
        <f t="shared" si="5"/>
        <v>118461.15000000001</v>
      </c>
      <c r="L113" t="str">
        <f>VLOOKUP(E113,'Supplier contact'!$A$2:$D$5,2,FALSE)</f>
        <v>Mike Brown</v>
      </c>
      <c r="M113" t="str">
        <f>VLOOKUP(E113,'Supplier contact'!$A$2:$D$5,4,FALSE)</f>
        <v>mike@abc.com</v>
      </c>
      <c r="N113">
        <f t="shared" ca="1" si="6"/>
        <v>1</v>
      </c>
      <c r="O113" t="str">
        <f>IF(F113&lt;=G113, "YES", "NO")</f>
        <v>NO</v>
      </c>
      <c r="P113">
        <f t="shared" si="7"/>
        <v>0</v>
      </c>
    </row>
    <row r="114" spans="1:16" x14ac:dyDescent="0.25">
      <c r="A114" t="s">
        <v>1090</v>
      </c>
      <c r="B114" t="s">
        <v>1020</v>
      </c>
      <c r="C114" t="s">
        <v>927</v>
      </c>
      <c r="D114">
        <f>VLOOKUP(E114,'Supplier contact'!$A$2:$D$5,3,FALSE)</f>
        <v>9123865489</v>
      </c>
      <c r="E114" t="s">
        <v>928</v>
      </c>
      <c r="F114">
        <v>342</v>
      </c>
      <c r="G114">
        <v>31</v>
      </c>
      <c r="H114">
        <v>54.76</v>
      </c>
      <c r="I114" s="2">
        <v>45792</v>
      </c>
      <c r="J114" t="str">
        <f t="shared" si="4"/>
        <v>Butter</v>
      </c>
      <c r="K114">
        <f t="shared" si="5"/>
        <v>18727.919999999998</v>
      </c>
      <c r="L114" t="str">
        <f>VLOOKUP(E114,'Supplier contact'!$A$2:$D$5,2,FALSE)</f>
        <v>Alice Johnson</v>
      </c>
      <c r="M114" t="str">
        <f>VLOOKUP(E114,'Supplier contact'!$A$2:$D$5,4,FALSE)</f>
        <v>alice@abc.com</v>
      </c>
      <c r="N114">
        <f t="shared" ca="1" si="6"/>
        <v>0</v>
      </c>
      <c r="O114" t="str">
        <f>IF(F114&lt;=G114, "YES", "NO")</f>
        <v>NO</v>
      </c>
      <c r="P114">
        <f t="shared" si="7"/>
        <v>0</v>
      </c>
    </row>
    <row r="115" spans="1:16" x14ac:dyDescent="0.25">
      <c r="A115" t="s">
        <v>1091</v>
      </c>
      <c r="B115" t="s">
        <v>988</v>
      </c>
      <c r="C115" t="s">
        <v>935</v>
      </c>
      <c r="D115">
        <f>VLOOKUP(E115,'Supplier contact'!$A$2:$D$5,3,FALSE)</f>
        <v>9123865489</v>
      </c>
      <c r="E115" t="s">
        <v>928</v>
      </c>
      <c r="F115">
        <v>162</v>
      </c>
      <c r="G115">
        <v>25</v>
      </c>
      <c r="H115">
        <v>173.5</v>
      </c>
      <c r="I115" s="2">
        <v>45228</v>
      </c>
      <c r="J115" t="str">
        <f t="shared" si="4"/>
        <v>Mouse</v>
      </c>
      <c r="K115">
        <f t="shared" si="5"/>
        <v>28107</v>
      </c>
      <c r="L115" t="str">
        <f>VLOOKUP(E115,'Supplier contact'!$A$2:$D$5,2,FALSE)</f>
        <v>Alice Johnson</v>
      </c>
      <c r="M115" t="str">
        <f>VLOOKUP(E115,'Supplier contact'!$A$2:$D$5,4,FALSE)</f>
        <v>alice@abc.com</v>
      </c>
      <c r="N115">
        <f t="shared" ca="1" si="6"/>
        <v>1</v>
      </c>
      <c r="O115" t="str">
        <f>IF(F115&lt;=G115, "YES", "NO")</f>
        <v>NO</v>
      </c>
      <c r="P115">
        <f t="shared" si="7"/>
        <v>0</v>
      </c>
    </row>
    <row r="116" spans="1:16" x14ac:dyDescent="0.25">
      <c r="A116" t="s">
        <v>1092</v>
      </c>
      <c r="B116" t="s">
        <v>1006</v>
      </c>
      <c r="C116" t="s">
        <v>931</v>
      </c>
      <c r="D116">
        <f>VLOOKUP(E116,'Supplier contact'!$A$2:$D$5,3,FALSE)</f>
        <v>9587568921</v>
      </c>
      <c r="E116" t="s">
        <v>942</v>
      </c>
      <c r="F116">
        <v>32</v>
      </c>
      <c r="G116">
        <v>39</v>
      </c>
      <c r="H116">
        <v>308.76</v>
      </c>
      <c r="I116" s="2">
        <v>45794</v>
      </c>
      <c r="J116" t="str">
        <f t="shared" si="4"/>
        <v>Eraser</v>
      </c>
      <c r="K116">
        <f t="shared" si="5"/>
        <v>9880.32</v>
      </c>
      <c r="L116" t="str">
        <f>VLOOKUP(E116,'Supplier contact'!$A$2:$D$5,2,FALSE)</f>
        <v>John Smith</v>
      </c>
      <c r="M116" t="str">
        <f>VLOOKUP(E116,'Supplier contact'!$A$2:$D$5,4,FALSE)</f>
        <v>john@abc.com</v>
      </c>
      <c r="N116">
        <f t="shared" ca="1" si="6"/>
        <v>0</v>
      </c>
      <c r="O116" t="str">
        <f>IF(F116&lt;=G116, "YES", "NO")</f>
        <v>YES</v>
      </c>
      <c r="P116">
        <f t="shared" si="7"/>
        <v>27</v>
      </c>
    </row>
    <row r="117" spans="1:16" x14ac:dyDescent="0.25">
      <c r="A117" t="s">
        <v>1093</v>
      </c>
      <c r="B117" t="s">
        <v>949</v>
      </c>
      <c r="C117" t="s">
        <v>938</v>
      </c>
      <c r="D117">
        <f>VLOOKUP(E117,'Supplier contact'!$A$2:$D$5,3,FALSE)</f>
        <v>9658743215</v>
      </c>
      <c r="E117" t="s">
        <v>932</v>
      </c>
      <c r="F117">
        <v>260</v>
      </c>
      <c r="G117">
        <v>42</v>
      </c>
      <c r="H117">
        <v>187.58</v>
      </c>
      <c r="I117" s="2">
        <v>45703</v>
      </c>
      <c r="J117" t="str">
        <f t="shared" si="4"/>
        <v>Sofa</v>
      </c>
      <c r="K117">
        <f t="shared" si="5"/>
        <v>48770.8</v>
      </c>
      <c r="L117" t="str">
        <f>VLOOKUP(E117,'Supplier contact'!$A$2:$D$5,2,FALSE)</f>
        <v>Mike Brown</v>
      </c>
      <c r="M117" t="str">
        <f>VLOOKUP(E117,'Supplier contact'!$A$2:$D$5,4,FALSE)</f>
        <v>mike@abc.com</v>
      </c>
      <c r="N117">
        <f t="shared" ca="1" si="6"/>
        <v>0</v>
      </c>
      <c r="O117" t="str">
        <f>IF(F117&lt;=G117, "YES", "NO")</f>
        <v>NO</v>
      </c>
      <c r="P117">
        <f t="shared" si="7"/>
        <v>0</v>
      </c>
    </row>
    <row r="118" spans="1:16" x14ac:dyDescent="0.25">
      <c r="A118" t="s">
        <v>1094</v>
      </c>
      <c r="B118" t="s">
        <v>1095</v>
      </c>
      <c r="C118" t="s">
        <v>954</v>
      </c>
      <c r="D118">
        <f>VLOOKUP(E118,'Supplier contact'!$A$2:$D$5,3,FALSE)</f>
        <v>9847236554</v>
      </c>
      <c r="E118" t="s">
        <v>947</v>
      </c>
      <c r="F118">
        <v>108</v>
      </c>
      <c r="G118">
        <v>45</v>
      </c>
      <c r="H118">
        <v>283.54000000000002</v>
      </c>
      <c r="I118" s="2">
        <v>45721</v>
      </c>
      <c r="J118" t="str">
        <f t="shared" si="4"/>
        <v>Sweater</v>
      </c>
      <c r="K118">
        <f t="shared" si="5"/>
        <v>30622.320000000003</v>
      </c>
      <c r="L118" t="str">
        <f>VLOOKUP(E118,'Supplier contact'!$A$2:$D$5,2,FALSE)</f>
        <v>Sarah Lee</v>
      </c>
      <c r="M118" t="str">
        <f>VLOOKUP(E118,'Supplier contact'!$A$2:$D$5,4,FALSE)</f>
        <v>sarah@abc.com</v>
      </c>
      <c r="N118">
        <f t="shared" ca="1" si="6"/>
        <v>0</v>
      </c>
      <c r="O118" t="str">
        <f>IF(F118&lt;=G118, "YES", "NO")</f>
        <v>NO</v>
      </c>
      <c r="P118">
        <f t="shared" si="7"/>
        <v>0</v>
      </c>
    </row>
    <row r="119" spans="1:16" x14ac:dyDescent="0.25">
      <c r="A119" t="s">
        <v>1096</v>
      </c>
      <c r="B119" t="s">
        <v>1067</v>
      </c>
      <c r="C119" t="s">
        <v>946</v>
      </c>
      <c r="D119">
        <f>VLOOKUP(E119,'Supplier contact'!$A$2:$D$5,3,FALSE)</f>
        <v>9587568921</v>
      </c>
      <c r="E119" t="s">
        <v>942</v>
      </c>
      <c r="F119">
        <v>142</v>
      </c>
      <c r="G119">
        <v>40</v>
      </c>
      <c r="H119">
        <v>210.95</v>
      </c>
      <c r="I119" s="2">
        <v>45631</v>
      </c>
      <c r="J119" t="str">
        <f t="shared" si="4"/>
        <v>Teddy Bear</v>
      </c>
      <c r="K119">
        <f t="shared" si="5"/>
        <v>29954.899999999998</v>
      </c>
      <c r="L119" t="str">
        <f>VLOOKUP(E119,'Supplier contact'!$A$2:$D$5,2,FALSE)</f>
        <v>John Smith</v>
      </c>
      <c r="M119" t="str">
        <f>VLOOKUP(E119,'Supplier contact'!$A$2:$D$5,4,FALSE)</f>
        <v>john@abc.com</v>
      </c>
      <c r="N119">
        <f t="shared" ca="1" si="6"/>
        <v>0</v>
      </c>
      <c r="O119" t="str">
        <f>IF(F119&lt;=G119, "YES", "NO")</f>
        <v>NO</v>
      </c>
      <c r="P119">
        <f t="shared" si="7"/>
        <v>0</v>
      </c>
    </row>
    <row r="120" spans="1:16" x14ac:dyDescent="0.25">
      <c r="A120" t="s">
        <v>1097</v>
      </c>
      <c r="B120" t="s">
        <v>945</v>
      </c>
      <c r="C120" t="s">
        <v>946</v>
      </c>
      <c r="D120">
        <f>VLOOKUP(E120,'Supplier contact'!$A$2:$D$5,3,FALSE)</f>
        <v>9123865489</v>
      </c>
      <c r="E120" t="s">
        <v>928</v>
      </c>
      <c r="F120">
        <v>294</v>
      </c>
      <c r="G120">
        <v>29</v>
      </c>
      <c r="H120">
        <v>114.58</v>
      </c>
      <c r="I120" s="2">
        <v>45468</v>
      </c>
      <c r="J120" t="str">
        <f t="shared" si="4"/>
        <v>Lego</v>
      </c>
      <c r="K120">
        <f t="shared" si="5"/>
        <v>33686.519999999997</v>
      </c>
      <c r="L120" t="str">
        <f>VLOOKUP(E120,'Supplier contact'!$A$2:$D$5,2,FALSE)</f>
        <v>Alice Johnson</v>
      </c>
      <c r="M120" t="str">
        <f>VLOOKUP(E120,'Supplier contact'!$A$2:$D$5,4,FALSE)</f>
        <v>alice@abc.com</v>
      </c>
      <c r="N120">
        <f t="shared" ca="1" si="6"/>
        <v>1</v>
      </c>
      <c r="O120" t="str">
        <f>IF(F120&lt;=G120, "YES", "NO")</f>
        <v>NO</v>
      </c>
      <c r="P120">
        <f t="shared" si="7"/>
        <v>0</v>
      </c>
    </row>
    <row r="121" spans="1:16" x14ac:dyDescent="0.25">
      <c r="A121" t="s">
        <v>1098</v>
      </c>
      <c r="B121" t="s">
        <v>138</v>
      </c>
      <c r="C121" t="s">
        <v>931</v>
      </c>
      <c r="D121">
        <f>VLOOKUP(E121,'Supplier contact'!$A$2:$D$5,3,FALSE)</f>
        <v>9587568921</v>
      </c>
      <c r="E121" t="s">
        <v>942</v>
      </c>
      <c r="F121">
        <v>187</v>
      </c>
      <c r="G121">
        <v>33</v>
      </c>
      <c r="H121">
        <v>77.63</v>
      </c>
      <c r="I121" s="2">
        <v>45728</v>
      </c>
      <c r="J121" t="str">
        <f t="shared" si="4"/>
        <v>Stapler</v>
      </c>
      <c r="K121">
        <f t="shared" si="5"/>
        <v>14516.81</v>
      </c>
      <c r="L121" t="str">
        <f>VLOOKUP(E121,'Supplier contact'!$A$2:$D$5,2,FALSE)</f>
        <v>John Smith</v>
      </c>
      <c r="M121" t="str">
        <f>VLOOKUP(E121,'Supplier contact'!$A$2:$D$5,4,FALSE)</f>
        <v>john@abc.com</v>
      </c>
      <c r="N121">
        <f t="shared" ca="1" si="6"/>
        <v>0</v>
      </c>
      <c r="O121" t="str">
        <f>IF(F121&lt;=G121, "YES", "NO")</f>
        <v>NO</v>
      </c>
      <c r="P121">
        <f t="shared" si="7"/>
        <v>0</v>
      </c>
    </row>
    <row r="122" spans="1:16" x14ac:dyDescent="0.25">
      <c r="A122" t="s">
        <v>1099</v>
      </c>
      <c r="B122" t="s">
        <v>962</v>
      </c>
      <c r="C122" t="s">
        <v>946</v>
      </c>
      <c r="D122">
        <f>VLOOKUP(E122,'Supplier contact'!$A$2:$D$5,3,FALSE)</f>
        <v>9123865489</v>
      </c>
      <c r="E122" t="s">
        <v>928</v>
      </c>
      <c r="F122">
        <v>195</v>
      </c>
      <c r="G122">
        <v>16</v>
      </c>
      <c r="H122">
        <v>117.25</v>
      </c>
      <c r="I122" s="2">
        <v>45360</v>
      </c>
      <c r="J122" t="str">
        <f t="shared" si="4"/>
        <v>Action Figure</v>
      </c>
      <c r="K122">
        <f t="shared" si="5"/>
        <v>22863.75</v>
      </c>
      <c r="L122" t="str">
        <f>VLOOKUP(E122,'Supplier contact'!$A$2:$D$5,2,FALSE)</f>
        <v>Alice Johnson</v>
      </c>
      <c r="M122" t="str">
        <f>VLOOKUP(E122,'Supplier contact'!$A$2:$D$5,4,FALSE)</f>
        <v>alice@abc.com</v>
      </c>
      <c r="N122">
        <f t="shared" ca="1" si="6"/>
        <v>1</v>
      </c>
      <c r="O122" t="str">
        <f>IF(F122&lt;=G122, "YES", "NO")</f>
        <v>NO</v>
      </c>
      <c r="P122">
        <f t="shared" si="7"/>
        <v>0</v>
      </c>
    </row>
    <row r="123" spans="1:16" x14ac:dyDescent="0.25">
      <c r="A123" t="s">
        <v>1100</v>
      </c>
      <c r="B123" t="s">
        <v>940</v>
      </c>
      <c r="C123" t="s">
        <v>941</v>
      </c>
      <c r="D123">
        <f>VLOOKUP(E123,'Supplier contact'!$A$2:$D$5,3,FALSE)</f>
        <v>9658743215</v>
      </c>
      <c r="E123" t="s">
        <v>932</v>
      </c>
      <c r="F123">
        <v>436</v>
      </c>
      <c r="G123">
        <v>47</v>
      </c>
      <c r="H123">
        <v>110.71</v>
      </c>
      <c r="I123" s="2">
        <v>45374</v>
      </c>
      <c r="J123" t="str">
        <f t="shared" si="4"/>
        <v>Vitamins</v>
      </c>
      <c r="K123">
        <f t="shared" si="5"/>
        <v>48269.56</v>
      </c>
      <c r="L123" t="str">
        <f>VLOOKUP(E123,'Supplier contact'!$A$2:$D$5,2,FALSE)</f>
        <v>Mike Brown</v>
      </c>
      <c r="M123" t="str">
        <f>VLOOKUP(E123,'Supplier contact'!$A$2:$D$5,4,FALSE)</f>
        <v>mike@abc.com</v>
      </c>
      <c r="N123">
        <f t="shared" ca="1" si="6"/>
        <v>1</v>
      </c>
      <c r="O123" t="str">
        <f>IF(F123&lt;=G123, "YES", "NO")</f>
        <v>NO</v>
      </c>
      <c r="P123">
        <f t="shared" si="7"/>
        <v>0</v>
      </c>
    </row>
    <row r="124" spans="1:16" x14ac:dyDescent="0.25">
      <c r="A124" t="s">
        <v>1101</v>
      </c>
      <c r="B124" t="s">
        <v>1020</v>
      </c>
      <c r="C124" t="s">
        <v>927</v>
      </c>
      <c r="D124">
        <f>VLOOKUP(E124,'Supplier contact'!$A$2:$D$5,3,FALSE)</f>
        <v>9658743215</v>
      </c>
      <c r="E124" t="s">
        <v>932</v>
      </c>
      <c r="F124">
        <v>490</v>
      </c>
      <c r="G124">
        <v>40</v>
      </c>
      <c r="H124">
        <v>448.68</v>
      </c>
      <c r="I124" s="2">
        <v>45247</v>
      </c>
      <c r="J124" t="str">
        <f t="shared" si="4"/>
        <v>Butter</v>
      </c>
      <c r="K124">
        <f t="shared" si="5"/>
        <v>219853.2</v>
      </c>
      <c r="L124" t="str">
        <f>VLOOKUP(E124,'Supplier contact'!$A$2:$D$5,2,FALSE)</f>
        <v>Mike Brown</v>
      </c>
      <c r="M124" t="str">
        <f>VLOOKUP(E124,'Supplier contact'!$A$2:$D$5,4,FALSE)</f>
        <v>mike@abc.com</v>
      </c>
      <c r="N124">
        <f t="shared" ca="1" si="6"/>
        <v>1</v>
      </c>
      <c r="O124" t="str">
        <f>IF(F124&lt;=G124, "YES", "NO")</f>
        <v>NO</v>
      </c>
      <c r="P124">
        <f t="shared" si="7"/>
        <v>0</v>
      </c>
    </row>
    <row r="125" spans="1:16" x14ac:dyDescent="0.25">
      <c r="A125" t="s">
        <v>1102</v>
      </c>
      <c r="B125" t="s">
        <v>1039</v>
      </c>
      <c r="C125" t="s">
        <v>954</v>
      </c>
      <c r="D125">
        <f>VLOOKUP(E125,'Supplier contact'!$A$2:$D$5,3,FALSE)</f>
        <v>9123865489</v>
      </c>
      <c r="E125" t="s">
        <v>928</v>
      </c>
      <c r="F125">
        <v>76</v>
      </c>
      <c r="G125">
        <v>20</v>
      </c>
      <c r="H125">
        <v>487.33</v>
      </c>
      <c r="I125" s="2">
        <v>45761</v>
      </c>
      <c r="J125" t="str">
        <f t="shared" si="4"/>
        <v>Socks</v>
      </c>
      <c r="K125">
        <f t="shared" si="5"/>
        <v>37037.08</v>
      </c>
      <c r="L125" t="str">
        <f>VLOOKUP(E125,'Supplier contact'!$A$2:$D$5,2,FALSE)</f>
        <v>Alice Johnson</v>
      </c>
      <c r="M125" t="str">
        <f>VLOOKUP(E125,'Supplier contact'!$A$2:$D$5,4,FALSE)</f>
        <v>alice@abc.com</v>
      </c>
      <c r="N125">
        <f t="shared" ca="1" si="6"/>
        <v>0</v>
      </c>
      <c r="O125" t="str">
        <f>IF(F125&lt;=G125, "YES", "NO")</f>
        <v>NO</v>
      </c>
      <c r="P125">
        <f t="shared" si="7"/>
        <v>0</v>
      </c>
    </row>
    <row r="126" spans="1:16" x14ac:dyDescent="0.25">
      <c r="A126" t="s">
        <v>1103</v>
      </c>
      <c r="B126" t="s">
        <v>960</v>
      </c>
      <c r="C126" t="s">
        <v>927</v>
      </c>
      <c r="D126">
        <f>VLOOKUP(E126,'Supplier contact'!$A$2:$D$5,3,FALSE)</f>
        <v>9847236554</v>
      </c>
      <c r="E126" t="s">
        <v>947</v>
      </c>
      <c r="F126">
        <v>330</v>
      </c>
      <c r="G126">
        <v>20</v>
      </c>
      <c r="H126">
        <v>254.46</v>
      </c>
      <c r="I126" s="2">
        <v>45293</v>
      </c>
      <c r="J126" t="str">
        <f t="shared" si="4"/>
        <v>Bread</v>
      </c>
      <c r="K126">
        <f t="shared" si="5"/>
        <v>83971.8</v>
      </c>
      <c r="L126" t="str">
        <f>VLOOKUP(E126,'Supplier contact'!$A$2:$D$5,2,FALSE)</f>
        <v>Sarah Lee</v>
      </c>
      <c r="M126" t="str">
        <f>VLOOKUP(E126,'Supplier contact'!$A$2:$D$5,4,FALSE)</f>
        <v>sarah@abc.com</v>
      </c>
      <c r="N126">
        <f t="shared" ca="1" si="6"/>
        <v>1</v>
      </c>
      <c r="O126" t="str">
        <f>IF(F126&lt;=G126, "YES", "NO")</f>
        <v>NO</v>
      </c>
      <c r="P126">
        <f t="shared" si="7"/>
        <v>0</v>
      </c>
    </row>
    <row r="127" spans="1:16" x14ac:dyDescent="0.25">
      <c r="A127" t="s">
        <v>1104</v>
      </c>
      <c r="B127" t="s">
        <v>1053</v>
      </c>
      <c r="C127" t="s">
        <v>931</v>
      </c>
      <c r="D127">
        <f>VLOOKUP(E127,'Supplier contact'!$A$2:$D$5,3,FALSE)</f>
        <v>9658743215</v>
      </c>
      <c r="E127" t="s">
        <v>932</v>
      </c>
      <c r="F127">
        <v>105</v>
      </c>
      <c r="G127">
        <v>31</v>
      </c>
      <c r="H127">
        <v>244.4</v>
      </c>
      <c r="I127" s="2">
        <v>45625</v>
      </c>
      <c r="J127" t="str">
        <f t="shared" si="4"/>
        <v>Folder</v>
      </c>
      <c r="K127">
        <f t="shared" si="5"/>
        <v>25662</v>
      </c>
      <c r="L127" t="str">
        <f>VLOOKUP(E127,'Supplier contact'!$A$2:$D$5,2,FALSE)</f>
        <v>Mike Brown</v>
      </c>
      <c r="M127" t="str">
        <f>VLOOKUP(E127,'Supplier contact'!$A$2:$D$5,4,FALSE)</f>
        <v>mike@abc.com</v>
      </c>
      <c r="N127">
        <f t="shared" ca="1" si="6"/>
        <v>0</v>
      </c>
      <c r="O127" t="str">
        <f>IF(F127&lt;=G127, "YES", "NO")</f>
        <v>NO</v>
      </c>
      <c r="P127">
        <f t="shared" si="7"/>
        <v>0</v>
      </c>
    </row>
    <row r="128" spans="1:16" x14ac:dyDescent="0.25">
      <c r="A128" t="s">
        <v>1105</v>
      </c>
      <c r="B128" t="s">
        <v>166</v>
      </c>
      <c r="C128" t="s">
        <v>938</v>
      </c>
      <c r="D128">
        <f>VLOOKUP(E128,'Supplier contact'!$A$2:$D$5,3,FALSE)</f>
        <v>9587568921</v>
      </c>
      <c r="E128" t="s">
        <v>942</v>
      </c>
      <c r="F128">
        <v>134</v>
      </c>
      <c r="G128">
        <v>21</v>
      </c>
      <c r="H128">
        <v>347.63</v>
      </c>
      <c r="I128" s="2">
        <v>45701</v>
      </c>
      <c r="J128" t="str">
        <f t="shared" si="4"/>
        <v>Bookshelf</v>
      </c>
      <c r="K128">
        <f t="shared" si="5"/>
        <v>46582.42</v>
      </c>
      <c r="L128" t="str">
        <f>VLOOKUP(E128,'Supplier contact'!$A$2:$D$5,2,FALSE)</f>
        <v>John Smith</v>
      </c>
      <c r="M128" t="str">
        <f>VLOOKUP(E128,'Supplier contact'!$A$2:$D$5,4,FALSE)</f>
        <v>john@abc.com</v>
      </c>
      <c r="N128">
        <f t="shared" ca="1" si="6"/>
        <v>0</v>
      </c>
      <c r="O128" t="str">
        <f>IF(F128&lt;=G128, "YES", "NO")</f>
        <v>NO</v>
      </c>
      <c r="P128">
        <f t="shared" si="7"/>
        <v>0</v>
      </c>
    </row>
    <row r="129" spans="1:16" x14ac:dyDescent="0.25">
      <c r="A129" t="s">
        <v>1106</v>
      </c>
      <c r="B129" t="s">
        <v>1107</v>
      </c>
      <c r="C129" t="s">
        <v>931</v>
      </c>
      <c r="D129">
        <f>VLOOKUP(E129,'Supplier contact'!$A$2:$D$5,3,FALSE)</f>
        <v>9658743215</v>
      </c>
      <c r="E129" t="s">
        <v>932</v>
      </c>
      <c r="F129">
        <v>224</v>
      </c>
      <c r="G129">
        <v>28</v>
      </c>
      <c r="H129">
        <v>339.62</v>
      </c>
      <c r="I129" s="2">
        <v>45656</v>
      </c>
      <c r="J129" t="str">
        <f t="shared" si="4"/>
        <v>Notebook</v>
      </c>
      <c r="K129">
        <f t="shared" si="5"/>
        <v>76074.880000000005</v>
      </c>
      <c r="L129" t="str">
        <f>VLOOKUP(E129,'Supplier contact'!$A$2:$D$5,2,FALSE)</f>
        <v>Mike Brown</v>
      </c>
      <c r="M129" t="str">
        <f>VLOOKUP(E129,'Supplier contact'!$A$2:$D$5,4,FALSE)</f>
        <v>mike@abc.com</v>
      </c>
      <c r="N129">
        <f t="shared" ca="1" si="6"/>
        <v>0</v>
      </c>
      <c r="O129" t="str">
        <f>IF(F129&lt;=G129, "YES", "NO")</f>
        <v>NO</v>
      </c>
      <c r="P129">
        <f t="shared" si="7"/>
        <v>0</v>
      </c>
    </row>
    <row r="130" spans="1:16" x14ac:dyDescent="0.25">
      <c r="A130" t="s">
        <v>1108</v>
      </c>
      <c r="B130" t="s">
        <v>138</v>
      </c>
      <c r="C130" t="s">
        <v>931</v>
      </c>
      <c r="D130">
        <f>VLOOKUP(E130,'Supplier contact'!$A$2:$D$5,3,FALSE)</f>
        <v>9587568921</v>
      </c>
      <c r="E130" t="s">
        <v>942</v>
      </c>
      <c r="F130">
        <v>339</v>
      </c>
      <c r="G130">
        <v>50</v>
      </c>
      <c r="H130">
        <v>334.59</v>
      </c>
      <c r="I130" s="2">
        <v>45287</v>
      </c>
      <c r="J130" t="str">
        <f t="shared" si="4"/>
        <v>Stapler</v>
      </c>
      <c r="K130">
        <f t="shared" si="5"/>
        <v>113426.01</v>
      </c>
      <c r="L130" t="str">
        <f>VLOOKUP(E130,'Supplier contact'!$A$2:$D$5,2,FALSE)</f>
        <v>John Smith</v>
      </c>
      <c r="M130" t="str">
        <f>VLOOKUP(E130,'Supplier contact'!$A$2:$D$5,4,FALSE)</f>
        <v>john@abc.com</v>
      </c>
      <c r="N130">
        <f t="shared" ca="1" si="6"/>
        <v>1</v>
      </c>
      <c r="O130" t="str">
        <f>IF(F130&lt;=G130, "YES", "NO")</f>
        <v>NO</v>
      </c>
      <c r="P130">
        <f t="shared" si="7"/>
        <v>0</v>
      </c>
    </row>
    <row r="131" spans="1:16" x14ac:dyDescent="0.25">
      <c r="A131" t="s">
        <v>1109</v>
      </c>
      <c r="B131" t="s">
        <v>983</v>
      </c>
      <c r="C131" t="s">
        <v>935</v>
      </c>
      <c r="D131">
        <f>VLOOKUP(E131,'Supplier contact'!$A$2:$D$5,3,FALSE)</f>
        <v>9847236554</v>
      </c>
      <c r="E131" t="s">
        <v>947</v>
      </c>
      <c r="F131">
        <v>296</v>
      </c>
      <c r="G131">
        <v>34</v>
      </c>
      <c r="H131">
        <v>145.77000000000001</v>
      </c>
      <c r="I131" s="2">
        <v>45508</v>
      </c>
      <c r="J131" t="str">
        <f t="shared" ref="J131:J194" si="8">PROPER(TRIM(B131))</f>
        <v>Monitor</v>
      </c>
      <c r="K131">
        <f t="shared" ref="K131:K194" si="9">F131*H131</f>
        <v>43147.920000000006</v>
      </c>
      <c r="L131" t="str">
        <f>VLOOKUP(E131,'Supplier contact'!$A$2:$D$5,2,FALSE)</f>
        <v>Sarah Lee</v>
      </c>
      <c r="M131" t="str">
        <f>VLOOKUP(E131,'Supplier contact'!$A$2:$D$5,4,FALSE)</f>
        <v>sarah@abc.com</v>
      </c>
      <c r="N131">
        <f ca="1">DATEDIF(I131,TODAY(),"Y")</f>
        <v>1</v>
      </c>
      <c r="O131" t="str">
        <f>IF(F131&lt;=G131, "YES", "NO")</f>
        <v>NO</v>
      </c>
      <c r="P131">
        <f t="shared" ref="P131:P194" si="10">IF(F131&lt;=G131, ROUNDUP((G131*1.5) - F131,0),0)</f>
        <v>0</v>
      </c>
    </row>
    <row r="132" spans="1:16" x14ac:dyDescent="0.25">
      <c r="A132" t="s">
        <v>1110</v>
      </c>
      <c r="B132" t="s">
        <v>138</v>
      </c>
      <c r="C132" t="s">
        <v>931</v>
      </c>
      <c r="D132">
        <f>VLOOKUP(E132,'Supplier contact'!$A$2:$D$5,3,FALSE)</f>
        <v>9847236554</v>
      </c>
      <c r="E132" t="s">
        <v>947</v>
      </c>
      <c r="F132">
        <v>85</v>
      </c>
      <c r="G132">
        <v>10</v>
      </c>
      <c r="H132">
        <v>203.13</v>
      </c>
      <c r="I132" s="2">
        <v>45851</v>
      </c>
      <c r="J132" t="str">
        <f t="shared" si="8"/>
        <v>Stapler</v>
      </c>
      <c r="K132">
        <f t="shared" si="9"/>
        <v>17266.05</v>
      </c>
      <c r="L132" t="str">
        <f>VLOOKUP(E132,'Supplier contact'!$A$2:$D$5,2,FALSE)</f>
        <v>Sarah Lee</v>
      </c>
      <c r="M132" t="str">
        <f>VLOOKUP(E132,'Supplier contact'!$A$2:$D$5,4,FALSE)</f>
        <v>sarah@abc.com</v>
      </c>
      <c r="N132">
        <f ca="1">DATEDIF(I132,TODAY(),"Y")</f>
        <v>0</v>
      </c>
      <c r="O132" t="str">
        <f>IF(F132&lt;=G132, "YES", "NO")</f>
        <v>NO</v>
      </c>
      <c r="P132">
        <f t="shared" si="10"/>
        <v>0</v>
      </c>
    </row>
    <row r="133" spans="1:16" x14ac:dyDescent="0.25">
      <c r="A133" t="s">
        <v>1111</v>
      </c>
      <c r="B133" t="s">
        <v>960</v>
      </c>
      <c r="C133" t="s">
        <v>927</v>
      </c>
      <c r="D133">
        <f>VLOOKUP(E133,'Supplier contact'!$A$2:$D$5,3,FALSE)</f>
        <v>9658743215</v>
      </c>
      <c r="E133" t="s">
        <v>932</v>
      </c>
      <c r="F133">
        <v>140</v>
      </c>
      <c r="G133">
        <v>47</v>
      </c>
      <c r="H133">
        <v>301.89999999999998</v>
      </c>
      <c r="I133" s="2">
        <v>45845</v>
      </c>
      <c r="J133" t="str">
        <f t="shared" si="8"/>
        <v>Bread</v>
      </c>
      <c r="K133">
        <f t="shared" si="9"/>
        <v>42266</v>
      </c>
      <c r="L133" t="str">
        <f>VLOOKUP(E133,'Supplier contact'!$A$2:$D$5,2,FALSE)</f>
        <v>Mike Brown</v>
      </c>
      <c r="M133" t="str">
        <f>VLOOKUP(E133,'Supplier contact'!$A$2:$D$5,4,FALSE)</f>
        <v>mike@abc.com</v>
      </c>
      <c r="N133">
        <f ca="1">DATEDIF(I133,TODAY(),"Y")</f>
        <v>0</v>
      </c>
      <c r="O133" t="str">
        <f>IF(F133&lt;=G133, "YES", "NO")</f>
        <v>NO</v>
      </c>
      <c r="P133">
        <f t="shared" si="10"/>
        <v>0</v>
      </c>
    </row>
    <row r="134" spans="1:16" x14ac:dyDescent="0.25">
      <c r="A134" t="s">
        <v>1112</v>
      </c>
      <c r="B134" t="s">
        <v>1095</v>
      </c>
      <c r="C134" t="s">
        <v>954</v>
      </c>
      <c r="D134">
        <f>VLOOKUP(E134,'Supplier contact'!$A$2:$D$5,3,FALSE)</f>
        <v>9123865489</v>
      </c>
      <c r="E134" t="s">
        <v>928</v>
      </c>
      <c r="F134">
        <v>32</v>
      </c>
      <c r="G134">
        <v>34</v>
      </c>
      <c r="H134">
        <v>221.35</v>
      </c>
      <c r="I134" s="2">
        <v>45737</v>
      </c>
      <c r="J134" t="str">
        <f t="shared" si="8"/>
        <v>Sweater</v>
      </c>
      <c r="K134">
        <f t="shared" si="9"/>
        <v>7083.2</v>
      </c>
      <c r="L134" t="str">
        <f>VLOOKUP(E134,'Supplier contact'!$A$2:$D$5,2,FALSE)</f>
        <v>Alice Johnson</v>
      </c>
      <c r="M134" t="str">
        <f>VLOOKUP(E134,'Supplier contact'!$A$2:$D$5,4,FALSE)</f>
        <v>alice@abc.com</v>
      </c>
      <c r="N134">
        <f ca="1">DATEDIF(I134,TODAY(),"Y")</f>
        <v>0</v>
      </c>
      <c r="O134" t="str">
        <f>IF(F134&lt;=G134, "YES", "NO")</f>
        <v>YES</v>
      </c>
      <c r="P134">
        <f t="shared" si="10"/>
        <v>19</v>
      </c>
    </row>
    <row r="135" spans="1:16" x14ac:dyDescent="0.25">
      <c r="A135" t="s">
        <v>1113</v>
      </c>
      <c r="B135" t="s">
        <v>1067</v>
      </c>
      <c r="C135" t="s">
        <v>946</v>
      </c>
      <c r="D135">
        <f>VLOOKUP(E135,'Supplier contact'!$A$2:$D$5,3,FALSE)</f>
        <v>9587568921</v>
      </c>
      <c r="E135" t="s">
        <v>942</v>
      </c>
      <c r="F135">
        <v>379</v>
      </c>
      <c r="G135">
        <v>31</v>
      </c>
      <c r="H135">
        <v>481.77</v>
      </c>
      <c r="I135" s="2">
        <v>45722</v>
      </c>
      <c r="J135" t="str">
        <f t="shared" si="8"/>
        <v>Teddy Bear</v>
      </c>
      <c r="K135">
        <f t="shared" si="9"/>
        <v>182590.83</v>
      </c>
      <c r="L135" t="str">
        <f>VLOOKUP(E135,'Supplier contact'!$A$2:$D$5,2,FALSE)</f>
        <v>John Smith</v>
      </c>
      <c r="M135" t="str">
        <f>VLOOKUP(E135,'Supplier contact'!$A$2:$D$5,4,FALSE)</f>
        <v>john@abc.com</v>
      </c>
      <c r="N135">
        <f ca="1">DATEDIF(I135,TODAY(),"Y")</f>
        <v>0</v>
      </c>
      <c r="O135" t="str">
        <f>IF(F135&lt;=G135, "YES", "NO")</f>
        <v>NO</v>
      </c>
      <c r="P135">
        <f t="shared" si="10"/>
        <v>0</v>
      </c>
    </row>
    <row r="136" spans="1:16" x14ac:dyDescent="0.25">
      <c r="A136" t="s">
        <v>1114</v>
      </c>
      <c r="B136" t="s">
        <v>1046</v>
      </c>
      <c r="C136" t="s">
        <v>927</v>
      </c>
      <c r="D136">
        <f>VLOOKUP(E136,'Supplier contact'!$A$2:$D$5,3,FALSE)</f>
        <v>9587568921</v>
      </c>
      <c r="E136" t="s">
        <v>942</v>
      </c>
      <c r="F136">
        <v>435</v>
      </c>
      <c r="G136">
        <v>46</v>
      </c>
      <c r="H136">
        <v>113.73</v>
      </c>
      <c r="I136" s="2">
        <v>45317</v>
      </c>
      <c r="J136" t="str">
        <f t="shared" si="8"/>
        <v>Milk</v>
      </c>
      <c r="K136">
        <f t="shared" si="9"/>
        <v>49472.55</v>
      </c>
      <c r="L136" t="str">
        <f>VLOOKUP(E136,'Supplier contact'!$A$2:$D$5,2,FALSE)</f>
        <v>John Smith</v>
      </c>
      <c r="M136" t="str">
        <f>VLOOKUP(E136,'Supplier contact'!$A$2:$D$5,4,FALSE)</f>
        <v>john@abc.com</v>
      </c>
      <c r="N136">
        <f ca="1">DATEDIF(I136,TODAY(),"Y")</f>
        <v>1</v>
      </c>
      <c r="O136" t="str">
        <f>IF(F136&lt;=G136, "YES", "NO")</f>
        <v>NO</v>
      </c>
      <c r="P136">
        <f t="shared" si="10"/>
        <v>0</v>
      </c>
    </row>
    <row r="137" spans="1:16" x14ac:dyDescent="0.25">
      <c r="A137" t="s">
        <v>1115</v>
      </c>
      <c r="B137" t="s">
        <v>951</v>
      </c>
      <c r="C137" t="s">
        <v>946</v>
      </c>
      <c r="D137">
        <f>VLOOKUP(E137,'Supplier contact'!$A$2:$D$5,3,FALSE)</f>
        <v>9658743215</v>
      </c>
      <c r="E137" t="s">
        <v>932</v>
      </c>
      <c r="F137">
        <v>451</v>
      </c>
      <c r="G137">
        <v>19</v>
      </c>
      <c r="H137">
        <v>157.84</v>
      </c>
      <c r="I137" s="2">
        <v>45531</v>
      </c>
      <c r="J137" t="str">
        <f t="shared" si="8"/>
        <v>Doll</v>
      </c>
      <c r="K137">
        <f t="shared" si="9"/>
        <v>71185.84</v>
      </c>
      <c r="L137" t="str">
        <f>VLOOKUP(E137,'Supplier contact'!$A$2:$D$5,2,FALSE)</f>
        <v>Mike Brown</v>
      </c>
      <c r="M137" t="str">
        <f>VLOOKUP(E137,'Supplier contact'!$A$2:$D$5,4,FALSE)</f>
        <v>mike@abc.com</v>
      </c>
      <c r="N137">
        <f ca="1">DATEDIF(I137,TODAY(),"Y")</f>
        <v>1</v>
      </c>
      <c r="O137" t="str">
        <f>IF(F137&lt;=G137, "YES", "NO")</f>
        <v>NO</v>
      </c>
      <c r="P137">
        <f t="shared" si="10"/>
        <v>0</v>
      </c>
    </row>
    <row r="138" spans="1:16" x14ac:dyDescent="0.25">
      <c r="A138" t="s">
        <v>1116</v>
      </c>
      <c r="B138" t="s">
        <v>983</v>
      </c>
      <c r="C138" t="s">
        <v>935</v>
      </c>
      <c r="D138">
        <f>VLOOKUP(E138,'Supplier contact'!$A$2:$D$5,3,FALSE)</f>
        <v>9658743215</v>
      </c>
      <c r="E138" t="s">
        <v>932</v>
      </c>
      <c r="F138">
        <v>199</v>
      </c>
      <c r="G138">
        <v>28</v>
      </c>
      <c r="H138">
        <v>447.54</v>
      </c>
      <c r="I138" s="2">
        <v>45502</v>
      </c>
      <c r="J138" t="str">
        <f t="shared" si="8"/>
        <v>Monitor</v>
      </c>
      <c r="K138">
        <f t="shared" si="9"/>
        <v>89060.46</v>
      </c>
      <c r="L138" t="str">
        <f>VLOOKUP(E138,'Supplier contact'!$A$2:$D$5,2,FALSE)</f>
        <v>Mike Brown</v>
      </c>
      <c r="M138" t="str">
        <f>VLOOKUP(E138,'Supplier contact'!$A$2:$D$5,4,FALSE)</f>
        <v>mike@abc.com</v>
      </c>
      <c r="N138">
        <f ca="1">DATEDIF(I138,TODAY(),"Y")</f>
        <v>1</v>
      </c>
      <c r="O138" t="str">
        <f>IF(F138&lt;=G138, "YES", "NO")</f>
        <v>NO</v>
      </c>
      <c r="P138">
        <f t="shared" si="10"/>
        <v>0</v>
      </c>
    </row>
    <row r="139" spans="1:16" x14ac:dyDescent="0.25">
      <c r="A139" t="s">
        <v>1117</v>
      </c>
      <c r="B139" t="s">
        <v>1095</v>
      </c>
      <c r="C139" t="s">
        <v>954</v>
      </c>
      <c r="D139">
        <f>VLOOKUP(E139,'Supplier contact'!$A$2:$D$5,3,FALSE)</f>
        <v>9658743215</v>
      </c>
      <c r="E139" t="s">
        <v>932</v>
      </c>
      <c r="F139">
        <v>364</v>
      </c>
      <c r="G139">
        <v>32</v>
      </c>
      <c r="H139">
        <v>245.66</v>
      </c>
      <c r="I139" s="2">
        <v>45320</v>
      </c>
      <c r="J139" t="str">
        <f t="shared" si="8"/>
        <v>Sweater</v>
      </c>
      <c r="K139">
        <f t="shared" si="9"/>
        <v>89420.24</v>
      </c>
      <c r="L139" t="str">
        <f>VLOOKUP(E139,'Supplier contact'!$A$2:$D$5,2,FALSE)</f>
        <v>Mike Brown</v>
      </c>
      <c r="M139" t="str">
        <f>VLOOKUP(E139,'Supplier contact'!$A$2:$D$5,4,FALSE)</f>
        <v>mike@abc.com</v>
      </c>
      <c r="N139">
        <f ca="1">DATEDIF(I139,TODAY(),"Y")</f>
        <v>1</v>
      </c>
      <c r="O139" t="str">
        <f>IF(F139&lt;=G139, "YES", "NO")</f>
        <v>NO</v>
      </c>
      <c r="P139">
        <f t="shared" si="10"/>
        <v>0</v>
      </c>
    </row>
    <row r="140" spans="1:16" x14ac:dyDescent="0.25">
      <c r="A140" t="s">
        <v>1118</v>
      </c>
      <c r="B140" t="s">
        <v>1067</v>
      </c>
      <c r="C140" t="s">
        <v>946</v>
      </c>
      <c r="D140">
        <f>VLOOKUP(E140,'Supplier contact'!$A$2:$D$5,3,FALSE)</f>
        <v>9587568921</v>
      </c>
      <c r="E140" t="s">
        <v>942</v>
      </c>
      <c r="F140">
        <v>359</v>
      </c>
      <c r="G140">
        <v>36</v>
      </c>
      <c r="H140">
        <v>74.2</v>
      </c>
      <c r="I140" s="2">
        <v>45590</v>
      </c>
      <c r="J140" t="str">
        <f t="shared" si="8"/>
        <v>Teddy Bear</v>
      </c>
      <c r="K140">
        <f t="shared" si="9"/>
        <v>26637.8</v>
      </c>
      <c r="L140" t="str">
        <f>VLOOKUP(E140,'Supplier contact'!$A$2:$D$5,2,FALSE)</f>
        <v>John Smith</v>
      </c>
      <c r="M140" t="str">
        <f>VLOOKUP(E140,'Supplier contact'!$A$2:$D$5,4,FALSE)</f>
        <v>john@abc.com</v>
      </c>
      <c r="N140">
        <f ca="1">DATEDIF(I140,TODAY(),"Y")</f>
        <v>0</v>
      </c>
      <c r="O140" t="str">
        <f>IF(F140&lt;=G140, "YES", "NO")</f>
        <v>NO</v>
      </c>
      <c r="P140">
        <f t="shared" si="10"/>
        <v>0</v>
      </c>
    </row>
    <row r="141" spans="1:16" x14ac:dyDescent="0.25">
      <c r="A141" t="s">
        <v>1119</v>
      </c>
      <c r="B141" t="s">
        <v>1087</v>
      </c>
      <c r="C141" t="s">
        <v>941</v>
      </c>
      <c r="D141">
        <f>VLOOKUP(E141,'Supplier contact'!$A$2:$D$5,3,FALSE)</f>
        <v>9123865489</v>
      </c>
      <c r="E141" t="s">
        <v>928</v>
      </c>
      <c r="F141">
        <v>385</v>
      </c>
      <c r="G141">
        <v>15</v>
      </c>
      <c r="H141">
        <v>69.64</v>
      </c>
      <c r="I141" s="2">
        <v>45660</v>
      </c>
      <c r="J141" t="str">
        <f t="shared" si="8"/>
        <v>Mask</v>
      </c>
      <c r="K141">
        <f t="shared" si="9"/>
        <v>26811.4</v>
      </c>
      <c r="L141" t="str">
        <f>VLOOKUP(E141,'Supplier contact'!$A$2:$D$5,2,FALSE)</f>
        <v>Alice Johnson</v>
      </c>
      <c r="M141" t="str">
        <f>VLOOKUP(E141,'Supplier contact'!$A$2:$D$5,4,FALSE)</f>
        <v>alice@abc.com</v>
      </c>
      <c r="N141">
        <f ca="1">DATEDIF(I141,TODAY(),"Y")</f>
        <v>0</v>
      </c>
      <c r="O141" t="str">
        <f>IF(F141&lt;=G141, "YES", "NO")</f>
        <v>NO</v>
      </c>
      <c r="P141">
        <f t="shared" si="10"/>
        <v>0</v>
      </c>
    </row>
    <row r="142" spans="1:16" x14ac:dyDescent="0.25">
      <c r="A142" t="s">
        <v>1120</v>
      </c>
      <c r="B142" t="s">
        <v>980</v>
      </c>
      <c r="C142" t="s">
        <v>927</v>
      </c>
      <c r="D142">
        <f>VLOOKUP(E142,'Supplier contact'!$A$2:$D$5,3,FALSE)</f>
        <v>9658743215</v>
      </c>
      <c r="E142" t="s">
        <v>932</v>
      </c>
      <c r="F142">
        <v>101</v>
      </c>
      <c r="G142">
        <v>11</v>
      </c>
      <c r="H142">
        <v>281.70999999999998</v>
      </c>
      <c r="I142" s="2">
        <v>45749</v>
      </c>
      <c r="J142" t="str">
        <f t="shared" si="8"/>
        <v>Eggs</v>
      </c>
      <c r="K142">
        <f t="shared" si="9"/>
        <v>28452.71</v>
      </c>
      <c r="L142" t="str">
        <f>VLOOKUP(E142,'Supplier contact'!$A$2:$D$5,2,FALSE)</f>
        <v>Mike Brown</v>
      </c>
      <c r="M142" t="str">
        <f>VLOOKUP(E142,'Supplier contact'!$A$2:$D$5,4,FALSE)</f>
        <v>mike@abc.com</v>
      </c>
      <c r="N142">
        <f ca="1">DATEDIF(I142,TODAY(),"Y")</f>
        <v>0</v>
      </c>
      <c r="O142" t="str">
        <f>IF(F142&lt;=G142, "YES", "NO")</f>
        <v>NO</v>
      </c>
      <c r="P142">
        <f t="shared" si="10"/>
        <v>0</v>
      </c>
    </row>
    <row r="143" spans="1:16" x14ac:dyDescent="0.25">
      <c r="A143" t="s">
        <v>1121</v>
      </c>
      <c r="B143" t="s">
        <v>953</v>
      </c>
      <c r="C143" t="s">
        <v>954</v>
      </c>
      <c r="D143">
        <f>VLOOKUP(E143,'Supplier contact'!$A$2:$D$5,3,FALSE)</f>
        <v>9587568921</v>
      </c>
      <c r="E143" t="s">
        <v>942</v>
      </c>
      <c r="F143">
        <v>444</v>
      </c>
      <c r="G143">
        <v>11</v>
      </c>
      <c r="H143">
        <v>133.57</v>
      </c>
      <c r="I143" s="2">
        <v>45298</v>
      </c>
      <c r="J143" t="str">
        <f t="shared" si="8"/>
        <v>Jacket</v>
      </c>
      <c r="K143">
        <f t="shared" si="9"/>
        <v>59305.079999999994</v>
      </c>
      <c r="L143" t="str">
        <f>VLOOKUP(E143,'Supplier contact'!$A$2:$D$5,2,FALSE)</f>
        <v>John Smith</v>
      </c>
      <c r="M143" t="str">
        <f>VLOOKUP(E143,'Supplier contact'!$A$2:$D$5,4,FALSE)</f>
        <v>john@abc.com</v>
      </c>
      <c r="N143">
        <f ca="1">DATEDIF(I143,TODAY(),"Y")</f>
        <v>1</v>
      </c>
      <c r="O143" t="str">
        <f>IF(F143&lt;=G143, "YES", "NO")</f>
        <v>NO</v>
      </c>
      <c r="P143">
        <f t="shared" si="10"/>
        <v>0</v>
      </c>
    </row>
    <row r="144" spans="1:16" x14ac:dyDescent="0.25">
      <c r="A144" t="s">
        <v>1122</v>
      </c>
      <c r="B144" t="s">
        <v>951</v>
      </c>
      <c r="C144" t="s">
        <v>946</v>
      </c>
      <c r="D144">
        <f>VLOOKUP(E144,'Supplier contact'!$A$2:$D$5,3,FALSE)</f>
        <v>9658743215</v>
      </c>
      <c r="E144" t="s">
        <v>932</v>
      </c>
      <c r="F144">
        <v>66</v>
      </c>
      <c r="G144">
        <v>19</v>
      </c>
      <c r="H144">
        <v>104.33</v>
      </c>
      <c r="I144" s="2">
        <v>45234</v>
      </c>
      <c r="J144" t="str">
        <f t="shared" si="8"/>
        <v>Doll</v>
      </c>
      <c r="K144">
        <f t="shared" si="9"/>
        <v>6885.78</v>
      </c>
      <c r="L144" t="str">
        <f>VLOOKUP(E144,'Supplier contact'!$A$2:$D$5,2,FALSE)</f>
        <v>Mike Brown</v>
      </c>
      <c r="M144" t="str">
        <f>VLOOKUP(E144,'Supplier contact'!$A$2:$D$5,4,FALSE)</f>
        <v>mike@abc.com</v>
      </c>
      <c r="N144">
        <f ca="1">DATEDIF(I144,TODAY(),"Y")</f>
        <v>1</v>
      </c>
      <c r="O144" t="str">
        <f>IF(F144&lt;=G144, "YES", "NO")</f>
        <v>NO</v>
      </c>
      <c r="P144">
        <f t="shared" si="10"/>
        <v>0</v>
      </c>
    </row>
    <row r="145" spans="1:16" x14ac:dyDescent="0.25">
      <c r="A145" t="s">
        <v>1123</v>
      </c>
      <c r="B145" t="s">
        <v>934</v>
      </c>
      <c r="C145" t="s">
        <v>935</v>
      </c>
      <c r="D145">
        <f>VLOOKUP(E145,'Supplier contact'!$A$2:$D$5,3,FALSE)</f>
        <v>9587568921</v>
      </c>
      <c r="E145" t="s">
        <v>942</v>
      </c>
      <c r="F145">
        <v>105</v>
      </c>
      <c r="G145">
        <v>38</v>
      </c>
      <c r="H145">
        <v>388.24</v>
      </c>
      <c r="I145" s="2">
        <v>45765</v>
      </c>
      <c r="J145" t="str">
        <f t="shared" si="8"/>
        <v>Laptop</v>
      </c>
      <c r="K145">
        <f t="shared" si="9"/>
        <v>40765.200000000004</v>
      </c>
      <c r="L145" t="str">
        <f>VLOOKUP(E145,'Supplier contact'!$A$2:$D$5,2,FALSE)</f>
        <v>John Smith</v>
      </c>
      <c r="M145" t="str">
        <f>VLOOKUP(E145,'Supplier contact'!$A$2:$D$5,4,FALSE)</f>
        <v>john@abc.com</v>
      </c>
      <c r="N145">
        <f ca="1">DATEDIF(I145,TODAY(),"Y")</f>
        <v>0</v>
      </c>
      <c r="O145" t="str">
        <f>IF(F145&lt;=G145, "YES", "NO")</f>
        <v>NO</v>
      </c>
      <c r="P145">
        <f t="shared" si="10"/>
        <v>0</v>
      </c>
    </row>
    <row r="146" spans="1:16" x14ac:dyDescent="0.25">
      <c r="A146" t="s">
        <v>1124</v>
      </c>
      <c r="B146" t="s">
        <v>945</v>
      </c>
      <c r="C146" t="s">
        <v>946</v>
      </c>
      <c r="D146">
        <f>VLOOKUP(E146,'Supplier contact'!$A$2:$D$5,3,FALSE)</f>
        <v>9587568921</v>
      </c>
      <c r="E146" t="s">
        <v>942</v>
      </c>
      <c r="F146">
        <v>279</v>
      </c>
      <c r="G146">
        <v>42</v>
      </c>
      <c r="H146">
        <v>5.66</v>
      </c>
      <c r="I146" s="2">
        <v>45218</v>
      </c>
      <c r="J146" t="str">
        <f t="shared" si="8"/>
        <v>Lego</v>
      </c>
      <c r="K146">
        <f t="shared" si="9"/>
        <v>1579.14</v>
      </c>
      <c r="L146" t="str">
        <f>VLOOKUP(E146,'Supplier contact'!$A$2:$D$5,2,FALSE)</f>
        <v>John Smith</v>
      </c>
      <c r="M146" t="str">
        <f>VLOOKUP(E146,'Supplier contact'!$A$2:$D$5,4,FALSE)</f>
        <v>john@abc.com</v>
      </c>
      <c r="N146">
        <f ca="1">DATEDIF(I146,TODAY(),"Y")</f>
        <v>1</v>
      </c>
      <c r="O146" t="str">
        <f>IF(F146&lt;=G146, "YES", "NO")</f>
        <v>NO</v>
      </c>
      <c r="P146">
        <f t="shared" si="10"/>
        <v>0</v>
      </c>
    </row>
    <row r="147" spans="1:16" x14ac:dyDescent="0.25">
      <c r="A147" t="s">
        <v>1125</v>
      </c>
      <c r="B147" t="s">
        <v>940</v>
      </c>
      <c r="C147" t="s">
        <v>941</v>
      </c>
      <c r="D147">
        <f>VLOOKUP(E147,'Supplier contact'!$A$2:$D$5,3,FALSE)</f>
        <v>9587568921</v>
      </c>
      <c r="E147" t="s">
        <v>942</v>
      </c>
      <c r="F147">
        <v>355</v>
      </c>
      <c r="G147">
        <v>14</v>
      </c>
      <c r="H147">
        <v>316.76</v>
      </c>
      <c r="I147" s="2">
        <v>45574</v>
      </c>
      <c r="J147" t="str">
        <f t="shared" si="8"/>
        <v>Vitamins</v>
      </c>
      <c r="K147">
        <f t="shared" si="9"/>
        <v>112449.8</v>
      </c>
      <c r="L147" t="str">
        <f>VLOOKUP(E147,'Supplier contact'!$A$2:$D$5,2,FALSE)</f>
        <v>John Smith</v>
      </c>
      <c r="M147" t="str">
        <f>VLOOKUP(E147,'Supplier contact'!$A$2:$D$5,4,FALSE)</f>
        <v>john@abc.com</v>
      </c>
      <c r="N147">
        <f ca="1">DATEDIF(I147,TODAY(),"Y")</f>
        <v>0</v>
      </c>
      <c r="O147" t="str">
        <f>IF(F147&lt;=G147, "YES", "NO")</f>
        <v>NO</v>
      </c>
      <c r="P147">
        <f t="shared" si="10"/>
        <v>0</v>
      </c>
    </row>
    <row r="148" spans="1:16" x14ac:dyDescent="0.25">
      <c r="A148" t="s">
        <v>1126</v>
      </c>
      <c r="B148" t="s">
        <v>1016</v>
      </c>
      <c r="C148" t="s">
        <v>927</v>
      </c>
      <c r="D148">
        <f>VLOOKUP(E148,'Supplier contact'!$A$2:$D$5,3,FALSE)</f>
        <v>9847236554</v>
      </c>
      <c r="E148" t="s">
        <v>947</v>
      </c>
      <c r="F148">
        <v>464</v>
      </c>
      <c r="G148">
        <v>42</v>
      </c>
      <c r="H148">
        <v>449.6</v>
      </c>
      <c r="I148" s="2">
        <v>45864</v>
      </c>
      <c r="J148" t="str">
        <f t="shared" si="8"/>
        <v>Oil</v>
      </c>
      <c r="K148">
        <f t="shared" si="9"/>
        <v>208614.40000000002</v>
      </c>
      <c r="L148" t="str">
        <f>VLOOKUP(E148,'Supplier contact'!$A$2:$D$5,2,FALSE)</f>
        <v>Sarah Lee</v>
      </c>
      <c r="M148" t="str">
        <f>VLOOKUP(E148,'Supplier contact'!$A$2:$D$5,4,FALSE)</f>
        <v>sarah@abc.com</v>
      </c>
      <c r="N148">
        <f ca="1">DATEDIF(I148,TODAY(),"Y")</f>
        <v>0</v>
      </c>
      <c r="O148" t="str">
        <f>IF(F148&lt;=G148, "YES", "NO")</f>
        <v>NO</v>
      </c>
      <c r="P148">
        <f t="shared" si="10"/>
        <v>0</v>
      </c>
    </row>
    <row r="149" spans="1:16" x14ac:dyDescent="0.25">
      <c r="A149" t="s">
        <v>1127</v>
      </c>
      <c r="B149" t="s">
        <v>972</v>
      </c>
      <c r="C149" t="s">
        <v>954</v>
      </c>
      <c r="D149">
        <f>VLOOKUP(E149,'Supplier contact'!$A$2:$D$5,3,FALSE)</f>
        <v>9123865489</v>
      </c>
      <c r="E149" t="s">
        <v>928</v>
      </c>
      <c r="F149">
        <v>375</v>
      </c>
      <c r="G149">
        <v>49</v>
      </c>
      <c r="H149">
        <v>204.83</v>
      </c>
      <c r="I149" s="2">
        <v>45489</v>
      </c>
      <c r="J149" t="str">
        <f t="shared" si="8"/>
        <v>Dress</v>
      </c>
      <c r="K149">
        <f t="shared" si="9"/>
        <v>76811.25</v>
      </c>
      <c r="L149" t="str">
        <f>VLOOKUP(E149,'Supplier contact'!$A$2:$D$5,2,FALSE)</f>
        <v>Alice Johnson</v>
      </c>
      <c r="M149" t="str">
        <f>VLOOKUP(E149,'Supplier contact'!$A$2:$D$5,4,FALSE)</f>
        <v>alice@abc.com</v>
      </c>
      <c r="N149">
        <f ca="1">DATEDIF(I149,TODAY(),"Y")</f>
        <v>1</v>
      </c>
      <c r="O149" t="str">
        <f>IF(F149&lt;=G149, "YES", "NO")</f>
        <v>NO</v>
      </c>
      <c r="P149">
        <f t="shared" si="10"/>
        <v>0</v>
      </c>
    </row>
    <row r="150" spans="1:16" x14ac:dyDescent="0.25">
      <c r="A150" t="s">
        <v>1128</v>
      </c>
      <c r="B150" t="s">
        <v>934</v>
      </c>
      <c r="C150" t="s">
        <v>935</v>
      </c>
      <c r="D150">
        <f>VLOOKUP(E150,'Supplier contact'!$A$2:$D$5,3,FALSE)</f>
        <v>9847236554</v>
      </c>
      <c r="E150" t="s">
        <v>947</v>
      </c>
      <c r="F150">
        <v>482</v>
      </c>
      <c r="G150">
        <v>10</v>
      </c>
      <c r="H150">
        <v>138.01</v>
      </c>
      <c r="I150" s="2">
        <v>45552</v>
      </c>
      <c r="J150" t="str">
        <f t="shared" si="8"/>
        <v>Laptop</v>
      </c>
      <c r="K150">
        <f t="shared" si="9"/>
        <v>66520.819999999992</v>
      </c>
      <c r="L150" t="str">
        <f>VLOOKUP(E150,'Supplier contact'!$A$2:$D$5,2,FALSE)</f>
        <v>Sarah Lee</v>
      </c>
      <c r="M150" t="str">
        <f>VLOOKUP(E150,'Supplier contact'!$A$2:$D$5,4,FALSE)</f>
        <v>sarah@abc.com</v>
      </c>
      <c r="N150">
        <f ca="1">DATEDIF(I150,TODAY(),"Y")</f>
        <v>1</v>
      </c>
      <c r="O150" t="str">
        <f>IF(F150&lt;=G150, "YES", "NO")</f>
        <v>NO</v>
      </c>
      <c r="P150">
        <f t="shared" si="10"/>
        <v>0</v>
      </c>
    </row>
    <row r="151" spans="1:16" x14ac:dyDescent="0.25">
      <c r="A151" t="s">
        <v>1129</v>
      </c>
      <c r="B151" t="s">
        <v>1130</v>
      </c>
      <c r="C151" t="s">
        <v>941</v>
      </c>
      <c r="D151">
        <f>VLOOKUP(E151,'Supplier contact'!$A$2:$D$5,3,FALSE)</f>
        <v>9847236554</v>
      </c>
      <c r="E151" t="s">
        <v>947</v>
      </c>
      <c r="F151">
        <v>6</v>
      </c>
      <c r="G151">
        <v>48</v>
      </c>
      <c r="H151">
        <v>216.16</v>
      </c>
      <c r="I151" s="2">
        <v>45664</v>
      </c>
      <c r="J151" t="str">
        <f t="shared" si="8"/>
        <v>Hand Sanitizer</v>
      </c>
      <c r="K151">
        <f t="shared" si="9"/>
        <v>1296.96</v>
      </c>
      <c r="L151" t="str">
        <f>VLOOKUP(E151,'Supplier contact'!$A$2:$D$5,2,FALSE)</f>
        <v>Sarah Lee</v>
      </c>
      <c r="M151" t="str">
        <f>VLOOKUP(E151,'Supplier contact'!$A$2:$D$5,4,FALSE)</f>
        <v>sarah@abc.com</v>
      </c>
      <c r="N151">
        <f ca="1">DATEDIF(I151,TODAY(),"Y")</f>
        <v>0</v>
      </c>
      <c r="O151" t="str">
        <f>IF(F151&lt;=G151, "YES", "NO")</f>
        <v>YES</v>
      </c>
      <c r="P151">
        <f t="shared" si="10"/>
        <v>66</v>
      </c>
    </row>
    <row r="152" spans="1:16" x14ac:dyDescent="0.25">
      <c r="A152" t="s">
        <v>1131</v>
      </c>
      <c r="B152" t="s">
        <v>983</v>
      </c>
      <c r="C152" t="s">
        <v>935</v>
      </c>
      <c r="D152">
        <f>VLOOKUP(E152,'Supplier contact'!$A$2:$D$5,3,FALSE)</f>
        <v>9847236554</v>
      </c>
      <c r="E152" t="s">
        <v>947</v>
      </c>
      <c r="F152">
        <v>179</v>
      </c>
      <c r="G152">
        <v>13</v>
      </c>
      <c r="H152">
        <v>440.9</v>
      </c>
      <c r="I152" s="2">
        <v>45291</v>
      </c>
      <c r="J152" t="str">
        <f t="shared" si="8"/>
        <v>Monitor</v>
      </c>
      <c r="K152">
        <f t="shared" si="9"/>
        <v>78921.099999999991</v>
      </c>
      <c r="L152" t="str">
        <f>VLOOKUP(E152,'Supplier contact'!$A$2:$D$5,2,FALSE)</f>
        <v>Sarah Lee</v>
      </c>
      <c r="M152" t="str">
        <f>VLOOKUP(E152,'Supplier contact'!$A$2:$D$5,4,FALSE)</f>
        <v>sarah@abc.com</v>
      </c>
      <c r="N152">
        <f ca="1">DATEDIF(I152,TODAY(),"Y")</f>
        <v>1</v>
      </c>
      <c r="O152" t="str">
        <f>IF(F152&lt;=G152, "YES", "NO")</f>
        <v>NO</v>
      </c>
      <c r="P152">
        <f t="shared" si="10"/>
        <v>0</v>
      </c>
    </row>
    <row r="153" spans="1:16" x14ac:dyDescent="0.25">
      <c r="A153" t="s">
        <v>1132</v>
      </c>
      <c r="B153" t="s">
        <v>166</v>
      </c>
      <c r="C153" t="s">
        <v>938</v>
      </c>
      <c r="D153">
        <f>VLOOKUP(E153,'Supplier contact'!$A$2:$D$5,3,FALSE)</f>
        <v>9658743215</v>
      </c>
      <c r="E153" t="s">
        <v>932</v>
      </c>
      <c r="F153">
        <v>2</v>
      </c>
      <c r="G153">
        <v>20</v>
      </c>
      <c r="H153">
        <v>46.69</v>
      </c>
      <c r="I153" s="2">
        <v>45675</v>
      </c>
      <c r="J153" t="str">
        <f t="shared" si="8"/>
        <v>Bookshelf</v>
      </c>
      <c r="K153">
        <f t="shared" si="9"/>
        <v>93.38</v>
      </c>
      <c r="L153" t="str">
        <f>VLOOKUP(E153,'Supplier contact'!$A$2:$D$5,2,FALSE)</f>
        <v>Mike Brown</v>
      </c>
      <c r="M153" t="str">
        <f>VLOOKUP(E153,'Supplier contact'!$A$2:$D$5,4,FALSE)</f>
        <v>mike@abc.com</v>
      </c>
      <c r="N153">
        <f ca="1">DATEDIF(I153,TODAY(),"Y")</f>
        <v>0</v>
      </c>
      <c r="O153" t="str">
        <f>IF(F153&lt;=G153, "YES", "NO")</f>
        <v>YES</v>
      </c>
      <c r="P153">
        <f t="shared" si="10"/>
        <v>28</v>
      </c>
    </row>
    <row r="154" spans="1:16" x14ac:dyDescent="0.25">
      <c r="A154" t="s">
        <v>1133</v>
      </c>
      <c r="B154" t="s">
        <v>1082</v>
      </c>
      <c r="C154" t="s">
        <v>931</v>
      </c>
      <c r="D154">
        <f>VLOOKUP(E154,'Supplier contact'!$A$2:$D$5,3,FALSE)</f>
        <v>9847236554</v>
      </c>
      <c r="E154" t="s">
        <v>947</v>
      </c>
      <c r="F154">
        <v>218</v>
      </c>
      <c r="G154">
        <v>50</v>
      </c>
      <c r="H154">
        <v>458.33</v>
      </c>
      <c r="I154" s="2">
        <v>45324</v>
      </c>
      <c r="J154" t="str">
        <f t="shared" si="8"/>
        <v>Pen</v>
      </c>
      <c r="K154">
        <f t="shared" si="9"/>
        <v>99915.94</v>
      </c>
      <c r="L154" t="str">
        <f>VLOOKUP(E154,'Supplier contact'!$A$2:$D$5,2,FALSE)</f>
        <v>Sarah Lee</v>
      </c>
      <c r="M154" t="str">
        <f>VLOOKUP(E154,'Supplier contact'!$A$2:$D$5,4,FALSE)</f>
        <v>sarah@abc.com</v>
      </c>
      <c r="N154">
        <f ca="1">DATEDIF(I154,TODAY(),"Y")</f>
        <v>1</v>
      </c>
      <c r="O154" t="str">
        <f>IF(F154&lt;=G154, "YES", "NO")</f>
        <v>NO</v>
      </c>
      <c r="P154">
        <f t="shared" si="10"/>
        <v>0</v>
      </c>
    </row>
    <row r="155" spans="1:16" x14ac:dyDescent="0.25">
      <c r="A155" t="s">
        <v>1134</v>
      </c>
      <c r="B155" t="s">
        <v>1135</v>
      </c>
      <c r="C155" t="s">
        <v>927</v>
      </c>
      <c r="D155">
        <f>VLOOKUP(E155,'Supplier contact'!$A$2:$D$5,3,FALSE)</f>
        <v>9847236554</v>
      </c>
      <c r="E155" t="s">
        <v>947</v>
      </c>
      <c r="F155">
        <v>262</v>
      </c>
      <c r="G155">
        <v>13</v>
      </c>
      <c r="H155">
        <v>204.92</v>
      </c>
      <c r="I155" s="2">
        <v>45246</v>
      </c>
      <c r="J155" t="str">
        <f t="shared" si="8"/>
        <v>Sugar</v>
      </c>
      <c r="K155">
        <f t="shared" si="9"/>
        <v>53689.039999999994</v>
      </c>
      <c r="L155" t="str">
        <f>VLOOKUP(E155,'Supplier contact'!$A$2:$D$5,2,FALSE)</f>
        <v>Sarah Lee</v>
      </c>
      <c r="M155" t="str">
        <f>VLOOKUP(E155,'Supplier contact'!$A$2:$D$5,4,FALSE)</f>
        <v>sarah@abc.com</v>
      </c>
      <c r="N155">
        <f ca="1">DATEDIF(I155,TODAY(),"Y")</f>
        <v>1</v>
      </c>
      <c r="O155" t="str">
        <f>IF(F155&lt;=G155, "YES", "NO")</f>
        <v>NO</v>
      </c>
      <c r="P155">
        <f t="shared" si="10"/>
        <v>0</v>
      </c>
    </row>
    <row r="156" spans="1:16" x14ac:dyDescent="0.25">
      <c r="A156" t="s">
        <v>1136</v>
      </c>
      <c r="B156" t="s">
        <v>988</v>
      </c>
      <c r="C156" t="s">
        <v>935</v>
      </c>
      <c r="D156">
        <f>VLOOKUP(E156,'Supplier contact'!$A$2:$D$5,3,FALSE)</f>
        <v>9658743215</v>
      </c>
      <c r="E156" t="s">
        <v>932</v>
      </c>
      <c r="F156">
        <v>275</v>
      </c>
      <c r="G156">
        <v>29</v>
      </c>
      <c r="H156">
        <v>153.31</v>
      </c>
      <c r="I156" s="2">
        <v>45197</v>
      </c>
      <c r="J156" t="str">
        <f t="shared" si="8"/>
        <v>Mouse</v>
      </c>
      <c r="K156">
        <f t="shared" si="9"/>
        <v>42160.25</v>
      </c>
      <c r="L156" t="str">
        <f>VLOOKUP(E156,'Supplier contact'!$A$2:$D$5,2,FALSE)</f>
        <v>Mike Brown</v>
      </c>
      <c r="M156" t="str">
        <f>VLOOKUP(E156,'Supplier contact'!$A$2:$D$5,4,FALSE)</f>
        <v>mike@abc.com</v>
      </c>
      <c r="N156">
        <f ca="1">DATEDIF(I156,TODAY(),"Y")</f>
        <v>1</v>
      </c>
      <c r="O156" t="str">
        <f>IF(F156&lt;=G156, "YES", "NO")</f>
        <v>NO</v>
      </c>
      <c r="P156">
        <f t="shared" si="10"/>
        <v>0</v>
      </c>
    </row>
    <row r="157" spans="1:16" x14ac:dyDescent="0.25">
      <c r="A157" t="s">
        <v>1137</v>
      </c>
      <c r="B157" t="s">
        <v>951</v>
      </c>
      <c r="C157" t="s">
        <v>946</v>
      </c>
      <c r="D157">
        <f>VLOOKUP(E157,'Supplier contact'!$A$2:$D$5,3,FALSE)</f>
        <v>9658743215</v>
      </c>
      <c r="E157" t="s">
        <v>932</v>
      </c>
      <c r="F157">
        <v>141</v>
      </c>
      <c r="G157">
        <v>36</v>
      </c>
      <c r="H157">
        <v>162.62</v>
      </c>
      <c r="I157" s="2">
        <v>45825</v>
      </c>
      <c r="J157" t="str">
        <f t="shared" si="8"/>
        <v>Doll</v>
      </c>
      <c r="K157">
        <f t="shared" si="9"/>
        <v>22929.420000000002</v>
      </c>
      <c r="L157" t="str">
        <f>VLOOKUP(E157,'Supplier contact'!$A$2:$D$5,2,FALSE)</f>
        <v>Mike Brown</v>
      </c>
      <c r="M157" t="str">
        <f>VLOOKUP(E157,'Supplier contact'!$A$2:$D$5,4,FALSE)</f>
        <v>mike@abc.com</v>
      </c>
      <c r="N157">
        <f ca="1">DATEDIF(I157,TODAY(),"Y")</f>
        <v>0</v>
      </c>
      <c r="O157" t="str">
        <f>IF(F157&lt;=G157, "YES", "NO")</f>
        <v>NO</v>
      </c>
      <c r="P157">
        <f t="shared" si="10"/>
        <v>0</v>
      </c>
    </row>
    <row r="158" spans="1:16" x14ac:dyDescent="0.25">
      <c r="A158" t="s">
        <v>1138</v>
      </c>
      <c r="B158" t="s">
        <v>1053</v>
      </c>
      <c r="C158" t="s">
        <v>931</v>
      </c>
      <c r="D158">
        <f>VLOOKUP(E158,'Supplier contact'!$A$2:$D$5,3,FALSE)</f>
        <v>9123865489</v>
      </c>
      <c r="E158" t="s">
        <v>928</v>
      </c>
      <c r="F158">
        <v>228</v>
      </c>
      <c r="G158">
        <v>18</v>
      </c>
      <c r="H158">
        <v>135.51</v>
      </c>
      <c r="I158" s="2">
        <v>45500</v>
      </c>
      <c r="J158" t="str">
        <f t="shared" si="8"/>
        <v>Folder</v>
      </c>
      <c r="K158">
        <f t="shared" si="9"/>
        <v>30896.28</v>
      </c>
      <c r="L158" t="str">
        <f>VLOOKUP(E158,'Supplier contact'!$A$2:$D$5,2,FALSE)</f>
        <v>Alice Johnson</v>
      </c>
      <c r="M158" t="str">
        <f>VLOOKUP(E158,'Supplier contact'!$A$2:$D$5,4,FALSE)</f>
        <v>alice@abc.com</v>
      </c>
      <c r="N158">
        <f ca="1">DATEDIF(I158,TODAY(),"Y")</f>
        <v>1</v>
      </c>
      <c r="O158" t="str">
        <f>IF(F158&lt;=G158, "YES", "NO")</f>
        <v>NO</v>
      </c>
      <c r="P158">
        <f t="shared" si="10"/>
        <v>0</v>
      </c>
    </row>
    <row r="159" spans="1:16" x14ac:dyDescent="0.25">
      <c r="A159" t="s">
        <v>1139</v>
      </c>
      <c r="B159" t="s">
        <v>138</v>
      </c>
      <c r="C159" t="s">
        <v>931</v>
      </c>
      <c r="D159">
        <f>VLOOKUP(E159,'Supplier contact'!$A$2:$D$5,3,FALSE)</f>
        <v>9587568921</v>
      </c>
      <c r="E159" t="s">
        <v>942</v>
      </c>
      <c r="F159">
        <v>308</v>
      </c>
      <c r="G159">
        <v>27</v>
      </c>
      <c r="H159">
        <v>251.74</v>
      </c>
      <c r="I159" s="2">
        <v>45793</v>
      </c>
      <c r="J159" t="str">
        <f t="shared" si="8"/>
        <v>Stapler</v>
      </c>
      <c r="K159">
        <f t="shared" si="9"/>
        <v>77535.92</v>
      </c>
      <c r="L159" t="str">
        <f>VLOOKUP(E159,'Supplier contact'!$A$2:$D$5,2,FALSE)</f>
        <v>John Smith</v>
      </c>
      <c r="M159" t="str">
        <f>VLOOKUP(E159,'Supplier contact'!$A$2:$D$5,4,FALSE)</f>
        <v>john@abc.com</v>
      </c>
      <c r="N159">
        <f ca="1">DATEDIF(I159,TODAY(),"Y")</f>
        <v>0</v>
      </c>
      <c r="O159" t="str">
        <f>IF(F159&lt;=G159, "YES", "NO")</f>
        <v>NO</v>
      </c>
      <c r="P159">
        <f t="shared" si="10"/>
        <v>0</v>
      </c>
    </row>
    <row r="160" spans="1:16" x14ac:dyDescent="0.25">
      <c r="A160" t="s">
        <v>1140</v>
      </c>
      <c r="B160" t="s">
        <v>1058</v>
      </c>
      <c r="C160" t="s">
        <v>941</v>
      </c>
      <c r="D160">
        <f>VLOOKUP(E160,'Supplier contact'!$A$2:$D$5,3,FALSE)</f>
        <v>9123865489</v>
      </c>
      <c r="E160" t="s">
        <v>928</v>
      </c>
      <c r="F160">
        <v>422</v>
      </c>
      <c r="G160">
        <v>16</v>
      </c>
      <c r="H160">
        <v>394.57</v>
      </c>
      <c r="I160" s="2">
        <v>45430</v>
      </c>
      <c r="J160" t="str">
        <f t="shared" si="8"/>
        <v>First Aid Kit</v>
      </c>
      <c r="K160">
        <f t="shared" si="9"/>
        <v>166508.54</v>
      </c>
      <c r="L160" t="str">
        <f>VLOOKUP(E160,'Supplier contact'!$A$2:$D$5,2,FALSE)</f>
        <v>Alice Johnson</v>
      </c>
      <c r="M160" t="str">
        <f>VLOOKUP(E160,'Supplier contact'!$A$2:$D$5,4,FALSE)</f>
        <v>alice@abc.com</v>
      </c>
      <c r="N160">
        <f ca="1">DATEDIF(I160,TODAY(),"Y")</f>
        <v>1</v>
      </c>
      <c r="O160" t="str">
        <f>IF(F160&lt;=G160, "YES", "NO")</f>
        <v>NO</v>
      </c>
      <c r="P160">
        <f t="shared" si="10"/>
        <v>0</v>
      </c>
    </row>
    <row r="161" spans="1:16" x14ac:dyDescent="0.25">
      <c r="A161" t="s">
        <v>1141</v>
      </c>
      <c r="B161" t="s">
        <v>1072</v>
      </c>
      <c r="C161" t="s">
        <v>941</v>
      </c>
      <c r="D161">
        <f>VLOOKUP(E161,'Supplier contact'!$A$2:$D$5,3,FALSE)</f>
        <v>9123865489</v>
      </c>
      <c r="E161" t="s">
        <v>928</v>
      </c>
      <c r="F161">
        <v>212</v>
      </c>
      <c r="G161">
        <v>27</v>
      </c>
      <c r="H161">
        <v>113.52</v>
      </c>
      <c r="I161" s="2">
        <v>45278</v>
      </c>
      <c r="J161" t="str">
        <f t="shared" si="8"/>
        <v>Thermometer</v>
      </c>
      <c r="K161">
        <f t="shared" si="9"/>
        <v>24066.239999999998</v>
      </c>
      <c r="L161" t="str">
        <f>VLOOKUP(E161,'Supplier contact'!$A$2:$D$5,2,FALSE)</f>
        <v>Alice Johnson</v>
      </c>
      <c r="M161" t="str">
        <f>VLOOKUP(E161,'Supplier contact'!$A$2:$D$5,4,FALSE)</f>
        <v>alice@abc.com</v>
      </c>
      <c r="N161">
        <f ca="1">DATEDIF(I161,TODAY(),"Y")</f>
        <v>1</v>
      </c>
      <c r="O161" t="str">
        <f>IF(F161&lt;=G161, "YES", "NO")</f>
        <v>NO</v>
      </c>
      <c r="P161">
        <f t="shared" si="10"/>
        <v>0</v>
      </c>
    </row>
    <row r="162" spans="1:16" x14ac:dyDescent="0.25">
      <c r="A162" t="s">
        <v>1142</v>
      </c>
      <c r="B162" t="s">
        <v>1130</v>
      </c>
      <c r="C162" t="s">
        <v>941</v>
      </c>
      <c r="D162">
        <f>VLOOKUP(E162,'Supplier contact'!$A$2:$D$5,3,FALSE)</f>
        <v>9587568921</v>
      </c>
      <c r="E162" t="s">
        <v>942</v>
      </c>
      <c r="F162">
        <v>132</v>
      </c>
      <c r="G162">
        <v>40</v>
      </c>
      <c r="H162">
        <v>93.9</v>
      </c>
      <c r="I162" s="2">
        <v>45743</v>
      </c>
      <c r="J162" t="str">
        <f t="shared" si="8"/>
        <v>Hand Sanitizer</v>
      </c>
      <c r="K162">
        <f t="shared" si="9"/>
        <v>12394.800000000001</v>
      </c>
      <c r="L162" t="str">
        <f>VLOOKUP(E162,'Supplier contact'!$A$2:$D$5,2,FALSE)</f>
        <v>John Smith</v>
      </c>
      <c r="M162" t="str">
        <f>VLOOKUP(E162,'Supplier contact'!$A$2:$D$5,4,FALSE)</f>
        <v>john@abc.com</v>
      </c>
      <c r="N162">
        <f ca="1">DATEDIF(I162,TODAY(),"Y")</f>
        <v>0</v>
      </c>
      <c r="O162" t="str">
        <f>IF(F162&lt;=G162, "YES", "NO")</f>
        <v>NO</v>
      </c>
      <c r="P162">
        <f t="shared" si="10"/>
        <v>0</v>
      </c>
    </row>
    <row r="163" spans="1:16" x14ac:dyDescent="0.25">
      <c r="A163" t="s">
        <v>1143</v>
      </c>
      <c r="B163" t="s">
        <v>1013</v>
      </c>
      <c r="C163" t="s">
        <v>941</v>
      </c>
      <c r="D163">
        <f>VLOOKUP(E163,'Supplier contact'!$A$2:$D$5,3,FALSE)</f>
        <v>9123865489</v>
      </c>
      <c r="E163" t="s">
        <v>928</v>
      </c>
      <c r="F163">
        <v>437</v>
      </c>
      <c r="G163">
        <v>43</v>
      </c>
      <c r="H163">
        <v>238.89</v>
      </c>
      <c r="I163" s="2">
        <v>45574</v>
      </c>
      <c r="J163" t="str">
        <f t="shared" si="8"/>
        <v>Bandage</v>
      </c>
      <c r="K163">
        <f t="shared" si="9"/>
        <v>104394.93</v>
      </c>
      <c r="L163" t="str">
        <f>VLOOKUP(E163,'Supplier contact'!$A$2:$D$5,2,FALSE)</f>
        <v>Alice Johnson</v>
      </c>
      <c r="M163" t="str">
        <f>VLOOKUP(E163,'Supplier contact'!$A$2:$D$5,4,FALSE)</f>
        <v>alice@abc.com</v>
      </c>
      <c r="N163">
        <f ca="1">DATEDIF(I163,TODAY(),"Y")</f>
        <v>0</v>
      </c>
      <c r="O163" t="str">
        <f>IF(F163&lt;=G163, "YES", "NO")</f>
        <v>NO</v>
      </c>
      <c r="P163">
        <f t="shared" si="10"/>
        <v>0</v>
      </c>
    </row>
    <row r="164" spans="1:16" x14ac:dyDescent="0.25">
      <c r="A164" t="s">
        <v>1144</v>
      </c>
      <c r="B164" t="s">
        <v>977</v>
      </c>
      <c r="C164" t="s">
        <v>954</v>
      </c>
      <c r="D164">
        <f>VLOOKUP(E164,'Supplier contact'!$A$2:$D$5,3,FALSE)</f>
        <v>9847236554</v>
      </c>
      <c r="E164" t="s">
        <v>947</v>
      </c>
      <c r="F164">
        <v>76</v>
      </c>
      <c r="G164">
        <v>40</v>
      </c>
      <c r="H164">
        <v>40.659999999999997</v>
      </c>
      <c r="I164" s="2">
        <v>45627</v>
      </c>
      <c r="J164" t="str">
        <f t="shared" si="8"/>
        <v>T-Shirt</v>
      </c>
      <c r="K164">
        <f t="shared" si="9"/>
        <v>3090.16</v>
      </c>
      <c r="L164" t="str">
        <f>VLOOKUP(E164,'Supplier contact'!$A$2:$D$5,2,FALSE)</f>
        <v>Sarah Lee</v>
      </c>
      <c r="M164" t="str">
        <f>VLOOKUP(E164,'Supplier contact'!$A$2:$D$5,4,FALSE)</f>
        <v>sarah@abc.com</v>
      </c>
      <c r="N164">
        <f ca="1">DATEDIF(I164,TODAY(),"Y")</f>
        <v>0</v>
      </c>
      <c r="O164" t="str">
        <f>IF(F164&lt;=G164, "YES", "NO")</f>
        <v>NO</v>
      </c>
      <c r="P164">
        <f t="shared" si="10"/>
        <v>0</v>
      </c>
    </row>
    <row r="165" spans="1:16" x14ac:dyDescent="0.25">
      <c r="A165" t="s">
        <v>1145</v>
      </c>
      <c r="B165" t="s">
        <v>1135</v>
      </c>
      <c r="C165" t="s">
        <v>927</v>
      </c>
      <c r="D165">
        <f>VLOOKUP(E165,'Supplier contact'!$A$2:$D$5,3,FALSE)</f>
        <v>9658743215</v>
      </c>
      <c r="E165" t="s">
        <v>932</v>
      </c>
      <c r="F165">
        <v>244</v>
      </c>
      <c r="G165">
        <v>17</v>
      </c>
      <c r="H165">
        <v>199.35</v>
      </c>
      <c r="I165" s="2">
        <v>45879</v>
      </c>
      <c r="J165" t="str">
        <f t="shared" si="8"/>
        <v>Sugar</v>
      </c>
      <c r="K165">
        <f t="shared" si="9"/>
        <v>48641.4</v>
      </c>
      <c r="L165" t="str">
        <f>VLOOKUP(E165,'Supplier contact'!$A$2:$D$5,2,FALSE)</f>
        <v>Mike Brown</v>
      </c>
      <c r="M165" t="str">
        <f>VLOOKUP(E165,'Supplier contact'!$A$2:$D$5,4,FALSE)</f>
        <v>mike@abc.com</v>
      </c>
      <c r="N165">
        <f ca="1">DATEDIF(I165,TODAY(),"Y")</f>
        <v>0</v>
      </c>
      <c r="O165" t="str">
        <f>IF(F165&lt;=G165, "YES", "NO")</f>
        <v>NO</v>
      </c>
      <c r="P165">
        <f t="shared" si="10"/>
        <v>0</v>
      </c>
    </row>
    <row r="166" spans="1:16" x14ac:dyDescent="0.25">
      <c r="A166" t="s">
        <v>1146</v>
      </c>
      <c r="B166" t="s">
        <v>1013</v>
      </c>
      <c r="C166" t="s">
        <v>941</v>
      </c>
      <c r="D166">
        <f>VLOOKUP(E166,'Supplier contact'!$A$2:$D$5,3,FALSE)</f>
        <v>9587568921</v>
      </c>
      <c r="E166" t="s">
        <v>942</v>
      </c>
      <c r="F166">
        <v>76</v>
      </c>
      <c r="G166">
        <v>29</v>
      </c>
      <c r="H166">
        <v>483.47</v>
      </c>
      <c r="I166" s="2">
        <v>45452</v>
      </c>
      <c r="J166" t="str">
        <f t="shared" si="8"/>
        <v>Bandage</v>
      </c>
      <c r="K166">
        <f t="shared" si="9"/>
        <v>36743.72</v>
      </c>
      <c r="L166" t="str">
        <f>VLOOKUP(E166,'Supplier contact'!$A$2:$D$5,2,FALSE)</f>
        <v>John Smith</v>
      </c>
      <c r="M166" t="str">
        <f>VLOOKUP(E166,'Supplier contact'!$A$2:$D$5,4,FALSE)</f>
        <v>john@abc.com</v>
      </c>
      <c r="N166">
        <f ca="1">DATEDIF(I166,TODAY(),"Y")</f>
        <v>1</v>
      </c>
      <c r="O166" t="str">
        <f>IF(F166&lt;=G166, "YES", "NO")</f>
        <v>NO</v>
      </c>
      <c r="P166">
        <f t="shared" si="10"/>
        <v>0</v>
      </c>
    </row>
    <row r="167" spans="1:16" x14ac:dyDescent="0.25">
      <c r="A167" t="s">
        <v>1147</v>
      </c>
      <c r="B167" t="s">
        <v>1008</v>
      </c>
      <c r="C167" t="s">
        <v>941</v>
      </c>
      <c r="D167">
        <f>VLOOKUP(E167,'Supplier contact'!$A$2:$D$5,3,FALSE)</f>
        <v>9123865489</v>
      </c>
      <c r="E167" t="s">
        <v>928</v>
      </c>
      <c r="F167">
        <v>252</v>
      </c>
      <c r="G167">
        <v>49</v>
      </c>
      <c r="H167">
        <v>184.61</v>
      </c>
      <c r="I167" s="2">
        <v>45770</v>
      </c>
      <c r="J167" t="str">
        <f t="shared" si="8"/>
        <v>Gloves</v>
      </c>
      <c r="K167">
        <f t="shared" si="9"/>
        <v>46521.72</v>
      </c>
      <c r="L167" t="str">
        <f>VLOOKUP(E167,'Supplier contact'!$A$2:$D$5,2,FALSE)</f>
        <v>Alice Johnson</v>
      </c>
      <c r="M167" t="str">
        <f>VLOOKUP(E167,'Supplier contact'!$A$2:$D$5,4,FALSE)</f>
        <v>alice@abc.com</v>
      </c>
      <c r="N167">
        <f ca="1">DATEDIF(I167,TODAY(),"Y")</f>
        <v>0</v>
      </c>
      <c r="O167" t="str">
        <f>IF(F167&lt;=G167, "YES", "NO")</f>
        <v>NO</v>
      </c>
      <c r="P167">
        <f t="shared" si="10"/>
        <v>0</v>
      </c>
    </row>
    <row r="168" spans="1:16" x14ac:dyDescent="0.25">
      <c r="A168" t="s">
        <v>1148</v>
      </c>
      <c r="B168" t="s">
        <v>1135</v>
      </c>
      <c r="C168" t="s">
        <v>927</v>
      </c>
      <c r="D168">
        <f>VLOOKUP(E168,'Supplier contact'!$A$2:$D$5,3,FALSE)</f>
        <v>9587568921</v>
      </c>
      <c r="E168" t="s">
        <v>942</v>
      </c>
      <c r="F168">
        <v>317</v>
      </c>
      <c r="G168">
        <v>16</v>
      </c>
      <c r="H168">
        <v>241.49</v>
      </c>
      <c r="I168" s="2">
        <v>45671</v>
      </c>
      <c r="J168" t="str">
        <f t="shared" si="8"/>
        <v>Sugar</v>
      </c>
      <c r="K168">
        <f t="shared" si="9"/>
        <v>76552.33</v>
      </c>
      <c r="L168" t="str">
        <f>VLOOKUP(E168,'Supplier contact'!$A$2:$D$5,2,FALSE)</f>
        <v>John Smith</v>
      </c>
      <c r="M168" t="str">
        <f>VLOOKUP(E168,'Supplier contact'!$A$2:$D$5,4,FALSE)</f>
        <v>john@abc.com</v>
      </c>
      <c r="N168">
        <f ca="1">DATEDIF(I168,TODAY(),"Y")</f>
        <v>0</v>
      </c>
      <c r="O168" t="str">
        <f>IF(F168&lt;=G168, "YES", "NO")</f>
        <v>NO</v>
      </c>
      <c r="P168">
        <f t="shared" si="10"/>
        <v>0</v>
      </c>
    </row>
    <row r="169" spans="1:16" x14ac:dyDescent="0.25">
      <c r="A169" t="s">
        <v>1149</v>
      </c>
      <c r="B169" t="s">
        <v>977</v>
      </c>
      <c r="C169" t="s">
        <v>954</v>
      </c>
      <c r="D169">
        <f>VLOOKUP(E169,'Supplier contact'!$A$2:$D$5,3,FALSE)</f>
        <v>9658743215</v>
      </c>
      <c r="E169" t="s">
        <v>932</v>
      </c>
      <c r="F169">
        <v>112</v>
      </c>
      <c r="G169">
        <v>14</v>
      </c>
      <c r="H169">
        <v>162.66999999999999</v>
      </c>
      <c r="I169" s="2">
        <v>45495</v>
      </c>
      <c r="J169" t="str">
        <f t="shared" si="8"/>
        <v>T-Shirt</v>
      </c>
      <c r="K169">
        <f t="shared" si="9"/>
        <v>18219.039999999997</v>
      </c>
      <c r="L169" t="str">
        <f>VLOOKUP(E169,'Supplier contact'!$A$2:$D$5,2,FALSE)</f>
        <v>Mike Brown</v>
      </c>
      <c r="M169" t="str">
        <f>VLOOKUP(E169,'Supplier contact'!$A$2:$D$5,4,FALSE)</f>
        <v>mike@abc.com</v>
      </c>
      <c r="N169">
        <f ca="1">DATEDIF(I169,TODAY(),"Y")</f>
        <v>1</v>
      </c>
      <c r="O169" t="str">
        <f>IF(F169&lt;=G169, "YES", "NO")</f>
        <v>NO</v>
      </c>
      <c r="P169">
        <f t="shared" si="10"/>
        <v>0</v>
      </c>
    </row>
    <row r="170" spans="1:16" x14ac:dyDescent="0.25">
      <c r="A170" t="s">
        <v>1150</v>
      </c>
      <c r="B170" t="s">
        <v>926</v>
      </c>
      <c r="C170" t="s">
        <v>927</v>
      </c>
      <c r="D170">
        <f>VLOOKUP(E170,'Supplier contact'!$A$2:$D$5,3,FALSE)</f>
        <v>9587568921</v>
      </c>
      <c r="E170" t="s">
        <v>942</v>
      </c>
      <c r="F170">
        <v>171</v>
      </c>
      <c r="G170">
        <v>28</v>
      </c>
      <c r="H170">
        <v>489.25</v>
      </c>
      <c r="I170" s="2">
        <v>45891</v>
      </c>
      <c r="J170" t="str">
        <f t="shared" si="8"/>
        <v>Rice</v>
      </c>
      <c r="K170">
        <f t="shared" si="9"/>
        <v>83661.75</v>
      </c>
      <c r="L170" t="str">
        <f>VLOOKUP(E170,'Supplier contact'!$A$2:$D$5,2,FALSE)</f>
        <v>John Smith</v>
      </c>
      <c r="M170" t="str">
        <f>VLOOKUP(E170,'Supplier contact'!$A$2:$D$5,4,FALSE)</f>
        <v>john@abc.com</v>
      </c>
      <c r="N170">
        <f ca="1">DATEDIF(I170,TODAY(),"Y")</f>
        <v>0</v>
      </c>
      <c r="O170" t="str">
        <f>IF(F170&lt;=G170, "YES", "NO")</f>
        <v>NO</v>
      </c>
      <c r="P170">
        <f t="shared" si="10"/>
        <v>0</v>
      </c>
    </row>
    <row r="171" spans="1:16" x14ac:dyDescent="0.25">
      <c r="A171" t="s">
        <v>1151</v>
      </c>
      <c r="B171" t="s">
        <v>1080</v>
      </c>
      <c r="C171" t="s">
        <v>954</v>
      </c>
      <c r="D171">
        <f>VLOOKUP(E171,'Supplier contact'!$A$2:$D$5,3,FALSE)</f>
        <v>9658743215</v>
      </c>
      <c r="E171" t="s">
        <v>932</v>
      </c>
      <c r="F171">
        <v>261</v>
      </c>
      <c r="G171">
        <v>30</v>
      </c>
      <c r="H171">
        <v>250.9</v>
      </c>
      <c r="I171" s="2">
        <v>45667</v>
      </c>
      <c r="J171" t="str">
        <f t="shared" si="8"/>
        <v>Jeans</v>
      </c>
      <c r="K171">
        <f t="shared" si="9"/>
        <v>65484.9</v>
      </c>
      <c r="L171" t="str">
        <f>VLOOKUP(E171,'Supplier contact'!$A$2:$D$5,2,FALSE)</f>
        <v>Mike Brown</v>
      </c>
      <c r="M171" t="str">
        <f>VLOOKUP(E171,'Supplier contact'!$A$2:$D$5,4,FALSE)</f>
        <v>mike@abc.com</v>
      </c>
      <c r="N171">
        <f ca="1">DATEDIF(I171,TODAY(),"Y")</f>
        <v>0</v>
      </c>
      <c r="O171" t="str">
        <f>IF(F171&lt;=G171, "YES", "NO")</f>
        <v>NO</v>
      </c>
      <c r="P171">
        <f t="shared" si="10"/>
        <v>0</v>
      </c>
    </row>
    <row r="172" spans="1:16" x14ac:dyDescent="0.25">
      <c r="A172" t="s">
        <v>1152</v>
      </c>
      <c r="B172" t="s">
        <v>996</v>
      </c>
      <c r="C172" t="s">
        <v>946</v>
      </c>
      <c r="D172">
        <f>VLOOKUP(E172,'Supplier contact'!$A$2:$D$5,3,FALSE)</f>
        <v>9847236554</v>
      </c>
      <c r="E172" t="s">
        <v>947</v>
      </c>
      <c r="F172">
        <v>157</v>
      </c>
      <c r="G172">
        <v>29</v>
      </c>
      <c r="H172">
        <v>375.91</v>
      </c>
      <c r="I172" s="2">
        <v>45517</v>
      </c>
      <c r="J172" t="str">
        <f t="shared" si="8"/>
        <v>Puzzle</v>
      </c>
      <c r="K172">
        <f t="shared" si="9"/>
        <v>59017.87</v>
      </c>
      <c r="L172" t="str">
        <f>VLOOKUP(E172,'Supplier contact'!$A$2:$D$5,2,FALSE)</f>
        <v>Sarah Lee</v>
      </c>
      <c r="M172" t="str">
        <f>VLOOKUP(E172,'Supplier contact'!$A$2:$D$5,4,FALSE)</f>
        <v>sarah@abc.com</v>
      </c>
      <c r="N172">
        <f ca="1">DATEDIF(I172,TODAY(),"Y")</f>
        <v>1</v>
      </c>
      <c r="O172" t="str">
        <f>IF(F172&lt;=G172, "YES", "NO")</f>
        <v>NO</v>
      </c>
      <c r="P172">
        <f t="shared" si="10"/>
        <v>0</v>
      </c>
    </row>
    <row r="173" spans="1:16" x14ac:dyDescent="0.25">
      <c r="A173" t="s">
        <v>1153</v>
      </c>
      <c r="B173" t="s">
        <v>138</v>
      </c>
      <c r="C173" t="s">
        <v>931</v>
      </c>
      <c r="D173">
        <f>VLOOKUP(E173,'Supplier contact'!$A$2:$D$5,3,FALSE)</f>
        <v>9587568921</v>
      </c>
      <c r="E173" t="s">
        <v>942</v>
      </c>
      <c r="F173">
        <v>462</v>
      </c>
      <c r="G173">
        <v>37</v>
      </c>
      <c r="H173">
        <v>12.04</v>
      </c>
      <c r="I173" s="2">
        <v>45738</v>
      </c>
      <c r="J173" t="str">
        <f t="shared" si="8"/>
        <v>Stapler</v>
      </c>
      <c r="K173">
        <f t="shared" si="9"/>
        <v>5562.48</v>
      </c>
      <c r="L173" t="str">
        <f>VLOOKUP(E173,'Supplier contact'!$A$2:$D$5,2,FALSE)</f>
        <v>John Smith</v>
      </c>
      <c r="M173" t="str">
        <f>VLOOKUP(E173,'Supplier contact'!$A$2:$D$5,4,FALSE)</f>
        <v>john@abc.com</v>
      </c>
      <c r="N173">
        <f ca="1">DATEDIF(I173,TODAY(),"Y")</f>
        <v>0</v>
      </c>
      <c r="O173" t="str">
        <f>IF(F173&lt;=G173, "YES", "NO")</f>
        <v>NO</v>
      </c>
      <c r="P173">
        <f t="shared" si="10"/>
        <v>0</v>
      </c>
    </row>
    <row r="174" spans="1:16" x14ac:dyDescent="0.25">
      <c r="A174" t="s">
        <v>1154</v>
      </c>
      <c r="B174" t="s">
        <v>1008</v>
      </c>
      <c r="C174" t="s">
        <v>941</v>
      </c>
      <c r="D174">
        <f>VLOOKUP(E174,'Supplier contact'!$A$2:$D$5,3,FALSE)</f>
        <v>9658743215</v>
      </c>
      <c r="E174" t="s">
        <v>932</v>
      </c>
      <c r="F174">
        <v>497</v>
      </c>
      <c r="G174">
        <v>41</v>
      </c>
      <c r="H174">
        <v>299.86</v>
      </c>
      <c r="I174" s="2">
        <v>45268</v>
      </c>
      <c r="J174" t="str">
        <f t="shared" si="8"/>
        <v>Gloves</v>
      </c>
      <c r="K174">
        <f t="shared" si="9"/>
        <v>149030.42000000001</v>
      </c>
      <c r="L174" t="str">
        <f>VLOOKUP(E174,'Supplier contact'!$A$2:$D$5,2,FALSE)</f>
        <v>Mike Brown</v>
      </c>
      <c r="M174" t="str">
        <f>VLOOKUP(E174,'Supplier contact'!$A$2:$D$5,4,FALSE)</f>
        <v>mike@abc.com</v>
      </c>
      <c r="N174">
        <f ca="1">DATEDIF(I174,TODAY(),"Y")</f>
        <v>1</v>
      </c>
      <c r="O174" t="str">
        <f>IF(F174&lt;=G174, "YES", "NO")</f>
        <v>NO</v>
      </c>
      <c r="P174">
        <f t="shared" si="10"/>
        <v>0</v>
      </c>
    </row>
    <row r="175" spans="1:16" x14ac:dyDescent="0.25">
      <c r="A175" t="s">
        <v>1155</v>
      </c>
      <c r="B175" t="s">
        <v>1039</v>
      </c>
      <c r="C175" t="s">
        <v>954</v>
      </c>
      <c r="D175">
        <f>VLOOKUP(E175,'Supplier contact'!$A$2:$D$5,3,FALSE)</f>
        <v>9123865489</v>
      </c>
      <c r="E175" t="s">
        <v>928</v>
      </c>
      <c r="F175">
        <v>317</v>
      </c>
      <c r="G175">
        <v>11</v>
      </c>
      <c r="H175">
        <v>203.64</v>
      </c>
      <c r="I175" s="2">
        <v>45313</v>
      </c>
      <c r="J175" t="str">
        <f t="shared" si="8"/>
        <v>Socks</v>
      </c>
      <c r="K175">
        <f t="shared" si="9"/>
        <v>64553.88</v>
      </c>
      <c r="L175" t="str">
        <f>VLOOKUP(E175,'Supplier contact'!$A$2:$D$5,2,FALSE)</f>
        <v>Alice Johnson</v>
      </c>
      <c r="M175" t="str">
        <f>VLOOKUP(E175,'Supplier contact'!$A$2:$D$5,4,FALSE)</f>
        <v>alice@abc.com</v>
      </c>
      <c r="N175">
        <f ca="1">DATEDIF(I175,TODAY(),"Y")</f>
        <v>1</v>
      </c>
      <c r="O175" t="str">
        <f>IF(F175&lt;=G175, "YES", "NO")</f>
        <v>NO</v>
      </c>
      <c r="P175">
        <f t="shared" si="10"/>
        <v>0</v>
      </c>
    </row>
    <row r="176" spans="1:16" x14ac:dyDescent="0.25">
      <c r="A176" t="s">
        <v>1156</v>
      </c>
      <c r="B176" t="s">
        <v>986</v>
      </c>
      <c r="C176" t="s">
        <v>938</v>
      </c>
      <c r="D176">
        <f>VLOOKUP(E176,'Supplier contact'!$A$2:$D$5,3,FALSE)</f>
        <v>9658743215</v>
      </c>
      <c r="E176" t="s">
        <v>932</v>
      </c>
      <c r="F176">
        <v>189</v>
      </c>
      <c r="G176">
        <v>30</v>
      </c>
      <c r="H176">
        <v>337.32</v>
      </c>
      <c r="I176" s="2">
        <v>45283</v>
      </c>
      <c r="J176" t="str">
        <f t="shared" si="8"/>
        <v>Table</v>
      </c>
      <c r="K176">
        <f t="shared" si="9"/>
        <v>63753.479999999996</v>
      </c>
      <c r="L176" t="str">
        <f>VLOOKUP(E176,'Supplier contact'!$A$2:$D$5,2,FALSE)</f>
        <v>Mike Brown</v>
      </c>
      <c r="M176" t="str">
        <f>VLOOKUP(E176,'Supplier contact'!$A$2:$D$5,4,FALSE)</f>
        <v>mike@abc.com</v>
      </c>
      <c r="N176">
        <f ca="1">DATEDIF(I176,TODAY(),"Y")</f>
        <v>1</v>
      </c>
      <c r="O176" t="str">
        <f>IF(F176&lt;=G176, "YES", "NO")</f>
        <v>NO</v>
      </c>
      <c r="P176">
        <f t="shared" si="10"/>
        <v>0</v>
      </c>
    </row>
    <row r="177" spans="1:16" x14ac:dyDescent="0.25">
      <c r="A177" t="s">
        <v>1157</v>
      </c>
      <c r="B177" t="s">
        <v>977</v>
      </c>
      <c r="C177" t="s">
        <v>954</v>
      </c>
      <c r="D177">
        <f>VLOOKUP(E177,'Supplier contact'!$A$2:$D$5,3,FALSE)</f>
        <v>9658743215</v>
      </c>
      <c r="E177" t="s">
        <v>932</v>
      </c>
      <c r="F177">
        <v>357</v>
      </c>
      <c r="G177">
        <v>43</v>
      </c>
      <c r="H177">
        <v>242.56</v>
      </c>
      <c r="I177" s="2">
        <v>45704</v>
      </c>
      <c r="J177" t="str">
        <f t="shared" si="8"/>
        <v>T-Shirt</v>
      </c>
      <c r="K177">
        <f t="shared" si="9"/>
        <v>86593.919999999998</v>
      </c>
      <c r="L177" t="str">
        <f>VLOOKUP(E177,'Supplier contact'!$A$2:$D$5,2,FALSE)</f>
        <v>Mike Brown</v>
      </c>
      <c r="M177" t="str">
        <f>VLOOKUP(E177,'Supplier contact'!$A$2:$D$5,4,FALSE)</f>
        <v>mike@abc.com</v>
      </c>
      <c r="N177">
        <f ca="1">DATEDIF(I177,TODAY(),"Y")</f>
        <v>0</v>
      </c>
      <c r="O177" t="str">
        <f>IF(F177&lt;=G177, "YES", "NO")</f>
        <v>NO</v>
      </c>
      <c r="P177">
        <f t="shared" si="10"/>
        <v>0</v>
      </c>
    </row>
    <row r="178" spans="1:16" x14ac:dyDescent="0.25">
      <c r="A178" t="s">
        <v>1158</v>
      </c>
      <c r="B178" t="s">
        <v>930</v>
      </c>
      <c r="C178" t="s">
        <v>931</v>
      </c>
      <c r="D178">
        <f>VLOOKUP(E178,'Supplier contact'!$A$2:$D$5,3,FALSE)</f>
        <v>9847236554</v>
      </c>
      <c r="E178" t="s">
        <v>947</v>
      </c>
      <c r="F178">
        <v>372</v>
      </c>
      <c r="G178">
        <v>26</v>
      </c>
      <c r="H178">
        <v>482.12</v>
      </c>
      <c r="I178" s="2">
        <v>45826</v>
      </c>
      <c r="J178" t="str">
        <f t="shared" si="8"/>
        <v>Pencil</v>
      </c>
      <c r="K178">
        <f t="shared" si="9"/>
        <v>179348.64</v>
      </c>
      <c r="L178" t="str">
        <f>VLOOKUP(E178,'Supplier contact'!$A$2:$D$5,2,FALSE)</f>
        <v>Sarah Lee</v>
      </c>
      <c r="M178" t="str">
        <f>VLOOKUP(E178,'Supplier contact'!$A$2:$D$5,4,FALSE)</f>
        <v>sarah@abc.com</v>
      </c>
      <c r="N178">
        <f ca="1">DATEDIF(I178,TODAY(),"Y")</f>
        <v>0</v>
      </c>
      <c r="O178" t="str">
        <f>IF(F178&lt;=G178, "YES", "NO")</f>
        <v>NO</v>
      </c>
      <c r="P178">
        <f t="shared" si="10"/>
        <v>0</v>
      </c>
    </row>
    <row r="179" spans="1:16" x14ac:dyDescent="0.25">
      <c r="A179" t="s">
        <v>1159</v>
      </c>
      <c r="B179" t="s">
        <v>1020</v>
      </c>
      <c r="C179" t="s">
        <v>927</v>
      </c>
      <c r="D179">
        <f>VLOOKUP(E179,'Supplier contact'!$A$2:$D$5,3,FALSE)</f>
        <v>9847236554</v>
      </c>
      <c r="E179" t="s">
        <v>947</v>
      </c>
      <c r="F179">
        <v>22</v>
      </c>
      <c r="G179">
        <v>15</v>
      </c>
      <c r="H179">
        <v>344.3</v>
      </c>
      <c r="I179" s="2">
        <v>45615</v>
      </c>
      <c r="J179" t="str">
        <f t="shared" si="8"/>
        <v>Butter</v>
      </c>
      <c r="K179">
        <f t="shared" si="9"/>
        <v>7574.6</v>
      </c>
      <c r="L179" t="str">
        <f>VLOOKUP(E179,'Supplier contact'!$A$2:$D$5,2,FALSE)</f>
        <v>Sarah Lee</v>
      </c>
      <c r="M179" t="str">
        <f>VLOOKUP(E179,'Supplier contact'!$A$2:$D$5,4,FALSE)</f>
        <v>sarah@abc.com</v>
      </c>
      <c r="N179">
        <f ca="1">DATEDIF(I179,TODAY(),"Y")</f>
        <v>0</v>
      </c>
      <c r="O179" t="str">
        <f>IF(F179&lt;=G179, "YES", "NO")</f>
        <v>NO</v>
      </c>
      <c r="P179">
        <f t="shared" si="10"/>
        <v>0</v>
      </c>
    </row>
    <row r="180" spans="1:16" x14ac:dyDescent="0.25">
      <c r="A180" t="s">
        <v>1160</v>
      </c>
      <c r="B180" t="s">
        <v>964</v>
      </c>
      <c r="C180" t="s">
        <v>938</v>
      </c>
      <c r="D180">
        <f>VLOOKUP(E180,'Supplier contact'!$A$2:$D$5,3,FALSE)</f>
        <v>9587568921</v>
      </c>
      <c r="E180" t="s">
        <v>942</v>
      </c>
      <c r="F180">
        <v>474</v>
      </c>
      <c r="G180">
        <v>44</v>
      </c>
      <c r="H180">
        <v>229.91</v>
      </c>
      <c r="I180" s="2">
        <v>45877</v>
      </c>
      <c r="J180" t="str">
        <f t="shared" si="8"/>
        <v>Cupboard</v>
      </c>
      <c r="K180">
        <f t="shared" si="9"/>
        <v>108977.34</v>
      </c>
      <c r="L180" t="str">
        <f>VLOOKUP(E180,'Supplier contact'!$A$2:$D$5,2,FALSE)</f>
        <v>John Smith</v>
      </c>
      <c r="M180" t="str">
        <f>VLOOKUP(E180,'Supplier contact'!$A$2:$D$5,4,FALSE)</f>
        <v>john@abc.com</v>
      </c>
      <c r="N180">
        <f ca="1">DATEDIF(I180,TODAY(),"Y")</f>
        <v>0</v>
      </c>
      <c r="O180" t="str">
        <f>IF(F180&lt;=G180, "YES", "NO")</f>
        <v>NO</v>
      </c>
      <c r="P180">
        <f t="shared" si="10"/>
        <v>0</v>
      </c>
    </row>
    <row r="181" spans="1:16" x14ac:dyDescent="0.25">
      <c r="A181" t="s">
        <v>1161</v>
      </c>
      <c r="B181" t="s">
        <v>1053</v>
      </c>
      <c r="C181" t="s">
        <v>931</v>
      </c>
      <c r="D181">
        <f>VLOOKUP(E181,'Supplier contact'!$A$2:$D$5,3,FALSE)</f>
        <v>9123865489</v>
      </c>
      <c r="E181" t="s">
        <v>928</v>
      </c>
      <c r="F181">
        <v>104</v>
      </c>
      <c r="G181">
        <v>31</v>
      </c>
      <c r="H181">
        <v>388.09</v>
      </c>
      <c r="I181" s="2">
        <v>45311</v>
      </c>
      <c r="J181" t="str">
        <f t="shared" si="8"/>
        <v>Folder</v>
      </c>
      <c r="K181">
        <f t="shared" si="9"/>
        <v>40361.360000000001</v>
      </c>
      <c r="L181" t="str">
        <f>VLOOKUP(E181,'Supplier contact'!$A$2:$D$5,2,FALSE)</f>
        <v>Alice Johnson</v>
      </c>
      <c r="M181" t="str">
        <f>VLOOKUP(E181,'Supplier contact'!$A$2:$D$5,4,FALSE)</f>
        <v>alice@abc.com</v>
      </c>
      <c r="N181">
        <f ca="1">DATEDIF(I181,TODAY(),"Y")</f>
        <v>1</v>
      </c>
      <c r="O181" t="str">
        <f>IF(F181&lt;=G181, "YES", "NO")</f>
        <v>NO</v>
      </c>
      <c r="P181">
        <f t="shared" si="10"/>
        <v>0</v>
      </c>
    </row>
    <row r="182" spans="1:16" x14ac:dyDescent="0.25">
      <c r="A182" t="s">
        <v>1162</v>
      </c>
      <c r="B182" t="s">
        <v>1107</v>
      </c>
      <c r="C182" t="s">
        <v>931</v>
      </c>
      <c r="D182">
        <f>VLOOKUP(E182,'Supplier contact'!$A$2:$D$5,3,FALSE)</f>
        <v>9847236554</v>
      </c>
      <c r="E182" t="s">
        <v>947</v>
      </c>
      <c r="F182">
        <v>500</v>
      </c>
      <c r="G182">
        <v>22</v>
      </c>
      <c r="H182">
        <v>414.99</v>
      </c>
      <c r="I182" s="2">
        <v>45677</v>
      </c>
      <c r="J182" t="str">
        <f t="shared" si="8"/>
        <v>Notebook</v>
      </c>
      <c r="K182">
        <f t="shared" si="9"/>
        <v>207495</v>
      </c>
      <c r="L182" t="str">
        <f>VLOOKUP(E182,'Supplier contact'!$A$2:$D$5,2,FALSE)</f>
        <v>Sarah Lee</v>
      </c>
      <c r="M182" t="str">
        <f>VLOOKUP(E182,'Supplier contact'!$A$2:$D$5,4,FALSE)</f>
        <v>sarah@abc.com</v>
      </c>
      <c r="N182">
        <f ca="1">DATEDIF(I182,TODAY(),"Y")</f>
        <v>0</v>
      </c>
      <c r="O182" t="str">
        <f>IF(F182&lt;=G182, "YES", "NO")</f>
        <v>NO</v>
      </c>
      <c r="P182">
        <f t="shared" si="10"/>
        <v>0</v>
      </c>
    </row>
    <row r="183" spans="1:16" x14ac:dyDescent="0.25">
      <c r="A183" t="s">
        <v>1163</v>
      </c>
      <c r="B183" t="s">
        <v>1058</v>
      </c>
      <c r="C183" t="s">
        <v>941</v>
      </c>
      <c r="D183">
        <f>VLOOKUP(E183,'Supplier contact'!$A$2:$D$5,3,FALSE)</f>
        <v>9587568921</v>
      </c>
      <c r="E183" t="s">
        <v>942</v>
      </c>
      <c r="F183">
        <v>104</v>
      </c>
      <c r="G183">
        <v>16</v>
      </c>
      <c r="H183">
        <v>367.97</v>
      </c>
      <c r="I183" s="2">
        <v>43622</v>
      </c>
      <c r="J183" t="str">
        <f t="shared" si="8"/>
        <v>First Aid Kit</v>
      </c>
      <c r="K183">
        <f t="shared" si="9"/>
        <v>38268.880000000005</v>
      </c>
      <c r="L183" t="str">
        <f>VLOOKUP(E183,'Supplier contact'!$A$2:$D$5,2,FALSE)</f>
        <v>John Smith</v>
      </c>
      <c r="M183" t="str">
        <f>VLOOKUP(E183,'Supplier contact'!$A$2:$D$5,4,FALSE)</f>
        <v>john@abc.com</v>
      </c>
      <c r="N183">
        <f ca="1">DATEDIF(I183,TODAY(),"Y")</f>
        <v>6</v>
      </c>
      <c r="O183" t="str">
        <f>IF(F183&lt;=G183, "YES", "NO")</f>
        <v>NO</v>
      </c>
      <c r="P183">
        <f t="shared" si="10"/>
        <v>0</v>
      </c>
    </row>
    <row r="184" spans="1:16" x14ac:dyDescent="0.25">
      <c r="A184" t="s">
        <v>1164</v>
      </c>
      <c r="B184" t="s">
        <v>1046</v>
      </c>
      <c r="C184" t="s">
        <v>927</v>
      </c>
      <c r="D184">
        <f>VLOOKUP(E184,'Supplier contact'!$A$2:$D$5,3,FALSE)</f>
        <v>9587568921</v>
      </c>
      <c r="E184" t="s">
        <v>942</v>
      </c>
      <c r="F184">
        <v>192</v>
      </c>
      <c r="G184">
        <v>10</v>
      </c>
      <c r="H184">
        <v>290.02999999999997</v>
      </c>
      <c r="I184" s="2">
        <v>45473</v>
      </c>
      <c r="J184" t="str">
        <f t="shared" si="8"/>
        <v>Milk</v>
      </c>
      <c r="K184">
        <f t="shared" si="9"/>
        <v>55685.759999999995</v>
      </c>
      <c r="L184" t="str">
        <f>VLOOKUP(E184,'Supplier contact'!$A$2:$D$5,2,FALSE)</f>
        <v>John Smith</v>
      </c>
      <c r="M184" t="str">
        <f>VLOOKUP(E184,'Supplier contact'!$A$2:$D$5,4,FALSE)</f>
        <v>john@abc.com</v>
      </c>
      <c r="N184">
        <f ca="1">DATEDIF(I184,TODAY(),"Y")</f>
        <v>1</v>
      </c>
      <c r="O184" t="str">
        <f>IF(F184&lt;=G184, "YES", "NO")</f>
        <v>NO</v>
      </c>
      <c r="P184">
        <f t="shared" si="10"/>
        <v>0</v>
      </c>
    </row>
    <row r="185" spans="1:16" x14ac:dyDescent="0.25">
      <c r="A185" t="s">
        <v>1165</v>
      </c>
      <c r="B185" t="s">
        <v>983</v>
      </c>
      <c r="C185" t="s">
        <v>935</v>
      </c>
      <c r="D185">
        <f>VLOOKUP(E185,'Supplier contact'!$A$2:$D$5,3,FALSE)</f>
        <v>9123865489</v>
      </c>
      <c r="E185" t="s">
        <v>928</v>
      </c>
      <c r="F185">
        <v>354</v>
      </c>
      <c r="G185">
        <v>43</v>
      </c>
      <c r="H185">
        <v>478.83</v>
      </c>
      <c r="I185" s="2">
        <v>45708</v>
      </c>
      <c r="J185" t="str">
        <f t="shared" si="8"/>
        <v>Monitor</v>
      </c>
      <c r="K185">
        <f t="shared" si="9"/>
        <v>169505.82</v>
      </c>
      <c r="L185" t="str">
        <f>VLOOKUP(E185,'Supplier contact'!$A$2:$D$5,2,FALSE)</f>
        <v>Alice Johnson</v>
      </c>
      <c r="M185" t="str">
        <f>VLOOKUP(E185,'Supplier contact'!$A$2:$D$5,4,FALSE)</f>
        <v>alice@abc.com</v>
      </c>
      <c r="N185">
        <f ca="1">DATEDIF(I185,TODAY(),"Y")</f>
        <v>0</v>
      </c>
      <c r="O185" t="str">
        <f>IF(F185&lt;=G185, "YES", "NO")</f>
        <v>NO</v>
      </c>
      <c r="P185">
        <f t="shared" si="10"/>
        <v>0</v>
      </c>
    </row>
    <row r="186" spans="1:16" x14ac:dyDescent="0.25">
      <c r="A186" t="s">
        <v>1166</v>
      </c>
      <c r="B186" t="s">
        <v>964</v>
      </c>
      <c r="C186" t="s">
        <v>938</v>
      </c>
      <c r="D186">
        <f>VLOOKUP(E186,'Supplier contact'!$A$2:$D$5,3,FALSE)</f>
        <v>9658743215</v>
      </c>
      <c r="E186" t="s">
        <v>932</v>
      </c>
      <c r="F186">
        <v>368</v>
      </c>
      <c r="G186">
        <v>40</v>
      </c>
      <c r="H186">
        <v>295.97000000000003</v>
      </c>
      <c r="I186" s="2">
        <v>45763</v>
      </c>
      <c r="J186" t="str">
        <f t="shared" si="8"/>
        <v>Cupboard</v>
      </c>
      <c r="K186">
        <f t="shared" si="9"/>
        <v>108916.96</v>
      </c>
      <c r="L186" t="str">
        <f>VLOOKUP(E186,'Supplier contact'!$A$2:$D$5,2,FALSE)</f>
        <v>Mike Brown</v>
      </c>
      <c r="M186" t="str">
        <f>VLOOKUP(E186,'Supplier contact'!$A$2:$D$5,4,FALSE)</f>
        <v>mike@abc.com</v>
      </c>
      <c r="N186">
        <f ca="1">DATEDIF(I186,TODAY(),"Y")</f>
        <v>0</v>
      </c>
      <c r="O186" t="str">
        <f>IF(F186&lt;=G186, "YES", "NO")</f>
        <v>NO</v>
      </c>
      <c r="P186">
        <f t="shared" si="10"/>
        <v>0</v>
      </c>
    </row>
    <row r="187" spans="1:16" x14ac:dyDescent="0.25">
      <c r="A187" t="s">
        <v>1167</v>
      </c>
      <c r="B187" t="s">
        <v>937</v>
      </c>
      <c r="C187" t="s">
        <v>938</v>
      </c>
      <c r="D187">
        <f>VLOOKUP(E187,'Supplier contact'!$A$2:$D$5,3,FALSE)</f>
        <v>9847236554</v>
      </c>
      <c r="E187" t="s">
        <v>947</v>
      </c>
      <c r="F187">
        <v>218</v>
      </c>
      <c r="G187">
        <v>22</v>
      </c>
      <c r="H187">
        <v>214.89</v>
      </c>
      <c r="I187" s="2">
        <v>45287</v>
      </c>
      <c r="J187" t="str">
        <f t="shared" si="8"/>
        <v>Cabinet</v>
      </c>
      <c r="K187">
        <f t="shared" si="9"/>
        <v>46846.02</v>
      </c>
      <c r="L187" t="str">
        <f>VLOOKUP(E187,'Supplier contact'!$A$2:$D$5,2,FALSE)</f>
        <v>Sarah Lee</v>
      </c>
      <c r="M187" t="str">
        <f>VLOOKUP(E187,'Supplier contact'!$A$2:$D$5,4,FALSE)</f>
        <v>sarah@abc.com</v>
      </c>
      <c r="N187">
        <f ca="1">DATEDIF(I187,TODAY(),"Y")</f>
        <v>1</v>
      </c>
      <c r="O187" t="str">
        <f>IF(F187&lt;=G187, "YES", "NO")</f>
        <v>NO</v>
      </c>
      <c r="P187">
        <f t="shared" si="10"/>
        <v>0</v>
      </c>
    </row>
    <row r="188" spans="1:16" x14ac:dyDescent="0.25">
      <c r="A188" t="s">
        <v>1168</v>
      </c>
      <c r="B188" t="s">
        <v>953</v>
      </c>
      <c r="C188" t="s">
        <v>954</v>
      </c>
      <c r="D188">
        <f>VLOOKUP(E188,'Supplier contact'!$A$2:$D$5,3,FALSE)</f>
        <v>9658743215</v>
      </c>
      <c r="E188" t="s">
        <v>932</v>
      </c>
      <c r="F188">
        <v>159</v>
      </c>
      <c r="G188">
        <v>26</v>
      </c>
      <c r="H188">
        <v>341.97</v>
      </c>
      <c r="I188" s="2">
        <v>45165</v>
      </c>
      <c r="J188" t="str">
        <f t="shared" si="8"/>
        <v>Jacket</v>
      </c>
      <c r="K188">
        <f t="shared" si="9"/>
        <v>54373.23</v>
      </c>
      <c r="L188" t="str">
        <f>VLOOKUP(E188,'Supplier contact'!$A$2:$D$5,2,FALSE)</f>
        <v>Mike Brown</v>
      </c>
      <c r="M188" t="str">
        <f>VLOOKUP(E188,'Supplier contact'!$A$2:$D$5,4,FALSE)</f>
        <v>mike@abc.com</v>
      </c>
      <c r="N188">
        <f ca="1">DATEDIF(I188,TODAY(),"Y")</f>
        <v>2</v>
      </c>
      <c r="O188" t="str">
        <f>IF(F188&lt;=G188, "YES", "NO")</f>
        <v>NO</v>
      </c>
      <c r="P188">
        <f t="shared" si="10"/>
        <v>0</v>
      </c>
    </row>
    <row r="189" spans="1:16" x14ac:dyDescent="0.25">
      <c r="A189" t="s">
        <v>1169</v>
      </c>
      <c r="B189" t="s">
        <v>1130</v>
      </c>
      <c r="C189" t="s">
        <v>941</v>
      </c>
      <c r="D189">
        <f>VLOOKUP(E189,'Supplier contact'!$A$2:$D$5,3,FALSE)</f>
        <v>9123865489</v>
      </c>
      <c r="E189" t="s">
        <v>928</v>
      </c>
      <c r="F189">
        <v>22</v>
      </c>
      <c r="G189">
        <v>20</v>
      </c>
      <c r="H189">
        <v>369.23</v>
      </c>
      <c r="I189" s="2">
        <v>45521</v>
      </c>
      <c r="J189" t="str">
        <f t="shared" si="8"/>
        <v>Hand Sanitizer</v>
      </c>
      <c r="K189">
        <f t="shared" si="9"/>
        <v>8123.06</v>
      </c>
      <c r="L189" t="str">
        <f>VLOOKUP(E189,'Supplier contact'!$A$2:$D$5,2,FALSE)</f>
        <v>Alice Johnson</v>
      </c>
      <c r="M189" t="str">
        <f>VLOOKUP(E189,'Supplier contact'!$A$2:$D$5,4,FALSE)</f>
        <v>alice@abc.com</v>
      </c>
      <c r="N189">
        <f ca="1">DATEDIF(I189,TODAY(),"Y")</f>
        <v>1</v>
      </c>
      <c r="O189" t="str">
        <f>IF(F189&lt;=G189, "YES", "NO")</f>
        <v>NO</v>
      </c>
      <c r="P189">
        <f t="shared" si="10"/>
        <v>0</v>
      </c>
    </row>
    <row r="190" spans="1:16" x14ac:dyDescent="0.25">
      <c r="A190" t="s">
        <v>1170</v>
      </c>
      <c r="B190" t="s">
        <v>983</v>
      </c>
      <c r="C190" t="s">
        <v>935</v>
      </c>
      <c r="D190">
        <f>VLOOKUP(E190,'Supplier contact'!$A$2:$D$5,3,FALSE)</f>
        <v>9587568921</v>
      </c>
      <c r="E190" t="s">
        <v>942</v>
      </c>
      <c r="F190">
        <v>233</v>
      </c>
      <c r="G190">
        <v>49</v>
      </c>
      <c r="H190">
        <v>462.35</v>
      </c>
      <c r="I190" s="2">
        <v>45574</v>
      </c>
      <c r="J190" t="str">
        <f t="shared" si="8"/>
        <v>Monitor</v>
      </c>
      <c r="K190">
        <f t="shared" si="9"/>
        <v>107727.55</v>
      </c>
      <c r="L190" t="str">
        <f>VLOOKUP(E190,'Supplier contact'!$A$2:$D$5,2,FALSE)</f>
        <v>John Smith</v>
      </c>
      <c r="M190" t="str">
        <f>VLOOKUP(E190,'Supplier contact'!$A$2:$D$5,4,FALSE)</f>
        <v>john@abc.com</v>
      </c>
      <c r="N190">
        <f ca="1">DATEDIF(I190,TODAY(),"Y")</f>
        <v>0</v>
      </c>
      <c r="O190" t="str">
        <f>IF(F190&lt;=G190, "YES", "NO")</f>
        <v>NO</v>
      </c>
      <c r="P190">
        <f t="shared" si="10"/>
        <v>0</v>
      </c>
    </row>
    <row r="191" spans="1:16" x14ac:dyDescent="0.25">
      <c r="A191" t="s">
        <v>1171</v>
      </c>
      <c r="B191" t="s">
        <v>1058</v>
      </c>
      <c r="C191" t="s">
        <v>941</v>
      </c>
      <c r="D191">
        <f>VLOOKUP(E191,'Supplier contact'!$A$2:$D$5,3,FALSE)</f>
        <v>9123865489</v>
      </c>
      <c r="E191" t="s">
        <v>928</v>
      </c>
      <c r="F191">
        <v>266</v>
      </c>
      <c r="G191">
        <v>50</v>
      </c>
      <c r="H191">
        <v>404.81</v>
      </c>
      <c r="I191" s="2">
        <v>44995</v>
      </c>
      <c r="J191" t="str">
        <f t="shared" si="8"/>
        <v>First Aid Kit</v>
      </c>
      <c r="K191">
        <f t="shared" si="9"/>
        <v>107679.46</v>
      </c>
      <c r="L191" t="str">
        <f>VLOOKUP(E191,'Supplier contact'!$A$2:$D$5,2,FALSE)</f>
        <v>Alice Johnson</v>
      </c>
      <c r="M191" t="str">
        <f>VLOOKUP(E191,'Supplier contact'!$A$2:$D$5,4,FALSE)</f>
        <v>alice@abc.com</v>
      </c>
      <c r="N191">
        <f ca="1">DATEDIF(I191,TODAY(),"Y")</f>
        <v>2</v>
      </c>
      <c r="O191" t="str">
        <f>IF(F191&lt;=G191, "YES", "NO")</f>
        <v>NO</v>
      </c>
      <c r="P191">
        <f t="shared" si="10"/>
        <v>0</v>
      </c>
    </row>
    <row r="192" spans="1:16" x14ac:dyDescent="0.25">
      <c r="A192" t="s">
        <v>1172</v>
      </c>
      <c r="B192" t="s">
        <v>1095</v>
      </c>
      <c r="C192" t="s">
        <v>954</v>
      </c>
      <c r="D192">
        <f>VLOOKUP(E192,'Supplier contact'!$A$2:$D$5,3,FALSE)</f>
        <v>9587568921</v>
      </c>
      <c r="E192" t="s">
        <v>942</v>
      </c>
      <c r="F192">
        <v>171</v>
      </c>
      <c r="G192">
        <v>28</v>
      </c>
      <c r="H192">
        <v>67.400000000000006</v>
      </c>
      <c r="I192" s="2">
        <v>44996</v>
      </c>
      <c r="J192" t="str">
        <f t="shared" si="8"/>
        <v>Sweater</v>
      </c>
      <c r="K192">
        <f t="shared" si="9"/>
        <v>11525.400000000001</v>
      </c>
      <c r="L192" t="str">
        <f>VLOOKUP(E192,'Supplier contact'!$A$2:$D$5,2,FALSE)</f>
        <v>John Smith</v>
      </c>
      <c r="M192" t="str">
        <f>VLOOKUP(E192,'Supplier contact'!$A$2:$D$5,4,FALSE)</f>
        <v>john@abc.com</v>
      </c>
      <c r="N192">
        <f ca="1">DATEDIF(I192,TODAY(),"Y")</f>
        <v>2</v>
      </c>
      <c r="O192" t="str">
        <f>IF(F192&lt;=G192, "YES", "NO")</f>
        <v>NO</v>
      </c>
      <c r="P192">
        <f t="shared" si="10"/>
        <v>0</v>
      </c>
    </row>
    <row r="193" spans="1:16" x14ac:dyDescent="0.25">
      <c r="A193" t="s">
        <v>1173</v>
      </c>
      <c r="B193" t="s">
        <v>166</v>
      </c>
      <c r="C193" t="s">
        <v>938</v>
      </c>
      <c r="D193">
        <f>VLOOKUP(E193,'Supplier contact'!$A$2:$D$5,3,FALSE)</f>
        <v>9847236554</v>
      </c>
      <c r="E193" t="s">
        <v>947</v>
      </c>
      <c r="F193">
        <v>32</v>
      </c>
      <c r="G193">
        <v>47</v>
      </c>
      <c r="H193">
        <v>109.75</v>
      </c>
      <c r="I193" s="2">
        <v>44580</v>
      </c>
      <c r="J193" t="str">
        <f t="shared" si="8"/>
        <v>Bookshelf</v>
      </c>
      <c r="K193">
        <f t="shared" si="9"/>
        <v>3512</v>
      </c>
      <c r="L193" t="str">
        <f>VLOOKUP(E193,'Supplier contact'!$A$2:$D$5,2,FALSE)</f>
        <v>Sarah Lee</v>
      </c>
      <c r="M193" t="str">
        <f>VLOOKUP(E193,'Supplier contact'!$A$2:$D$5,4,FALSE)</f>
        <v>sarah@abc.com</v>
      </c>
      <c r="N193">
        <f ca="1">DATEDIF(I193,TODAY(),"Y")</f>
        <v>3</v>
      </c>
      <c r="O193" t="str">
        <f>IF(F193&lt;=G193, "YES", "NO")</f>
        <v>YES</v>
      </c>
      <c r="P193">
        <f t="shared" si="10"/>
        <v>39</v>
      </c>
    </row>
    <row r="194" spans="1:16" x14ac:dyDescent="0.25">
      <c r="A194" t="s">
        <v>1174</v>
      </c>
      <c r="B194" t="s">
        <v>1016</v>
      </c>
      <c r="C194" t="s">
        <v>927</v>
      </c>
      <c r="D194">
        <f>VLOOKUP(E194,'Supplier contact'!$A$2:$D$5,3,FALSE)</f>
        <v>9587568921</v>
      </c>
      <c r="E194" t="s">
        <v>942</v>
      </c>
      <c r="F194">
        <v>461</v>
      </c>
      <c r="G194">
        <v>45</v>
      </c>
      <c r="H194">
        <v>136.63999999999999</v>
      </c>
      <c r="I194" s="2">
        <v>45371</v>
      </c>
      <c r="J194" t="str">
        <f t="shared" si="8"/>
        <v>Oil</v>
      </c>
      <c r="K194">
        <f t="shared" si="9"/>
        <v>62991.039999999994</v>
      </c>
      <c r="L194" t="str">
        <f>VLOOKUP(E194,'Supplier contact'!$A$2:$D$5,2,FALSE)</f>
        <v>John Smith</v>
      </c>
      <c r="M194" t="str">
        <f>VLOOKUP(E194,'Supplier contact'!$A$2:$D$5,4,FALSE)</f>
        <v>john@abc.com</v>
      </c>
      <c r="N194">
        <f ca="1">DATEDIF(I194,TODAY(),"Y")</f>
        <v>1</v>
      </c>
      <c r="O194" t="str">
        <f>IF(F194&lt;=G194, "YES", "NO")</f>
        <v>NO</v>
      </c>
      <c r="P194">
        <f t="shared" si="10"/>
        <v>0</v>
      </c>
    </row>
    <row r="195" spans="1:16" x14ac:dyDescent="0.25">
      <c r="A195" t="s">
        <v>1175</v>
      </c>
      <c r="B195" t="s">
        <v>951</v>
      </c>
      <c r="C195" t="s">
        <v>946</v>
      </c>
      <c r="D195">
        <f>VLOOKUP(E195,'Supplier contact'!$A$2:$D$5,3,FALSE)</f>
        <v>9658743215</v>
      </c>
      <c r="E195" t="s">
        <v>932</v>
      </c>
      <c r="F195">
        <v>29</v>
      </c>
      <c r="G195">
        <v>19</v>
      </c>
      <c r="H195">
        <v>445.11</v>
      </c>
      <c r="I195" s="2">
        <v>45549</v>
      </c>
      <c r="J195" t="str">
        <f t="shared" ref="J195:J201" si="11">PROPER(TRIM(B195))</f>
        <v>Doll</v>
      </c>
      <c r="K195">
        <f t="shared" ref="K195:K201" si="12">F195*H195</f>
        <v>12908.19</v>
      </c>
      <c r="L195" t="str">
        <f>VLOOKUP(E195,'Supplier contact'!$A$2:$D$5,2,FALSE)</f>
        <v>Mike Brown</v>
      </c>
      <c r="M195" t="str">
        <f>VLOOKUP(E195,'Supplier contact'!$A$2:$D$5,4,FALSE)</f>
        <v>mike@abc.com</v>
      </c>
      <c r="N195">
        <f t="shared" ref="N195:N201" ca="1" si="13">DATEDIF(I195,TODAY(),"Y")</f>
        <v>1</v>
      </c>
      <c r="O195" t="str">
        <f>IF(F195&lt;=G195, "YES", "NO")</f>
        <v>NO</v>
      </c>
      <c r="P195">
        <f t="shared" ref="P195:P201" si="14">IF(F195&lt;=G195, ROUNDUP((G195*1.5) - F195,0),0)</f>
        <v>0</v>
      </c>
    </row>
    <row r="196" spans="1:16" x14ac:dyDescent="0.25">
      <c r="A196" t="s">
        <v>1176</v>
      </c>
      <c r="B196" t="s">
        <v>1022</v>
      </c>
      <c r="C196" t="s">
        <v>938</v>
      </c>
      <c r="D196">
        <f>VLOOKUP(E196,'Supplier contact'!$A$2:$D$5,3,FALSE)</f>
        <v>9123865489</v>
      </c>
      <c r="E196" t="s">
        <v>928</v>
      </c>
      <c r="F196">
        <v>66</v>
      </c>
      <c r="G196">
        <v>28</v>
      </c>
      <c r="H196">
        <v>44.05</v>
      </c>
      <c r="I196" s="2">
        <v>44714</v>
      </c>
      <c r="J196" t="str">
        <f t="shared" si="11"/>
        <v>Chair</v>
      </c>
      <c r="K196">
        <f t="shared" si="12"/>
        <v>2907.2999999999997</v>
      </c>
      <c r="L196" t="str">
        <f>VLOOKUP(E196,'Supplier contact'!$A$2:$D$5,2,FALSE)</f>
        <v>Alice Johnson</v>
      </c>
      <c r="M196" t="str">
        <f>VLOOKUP(E196,'Supplier contact'!$A$2:$D$5,4,FALSE)</f>
        <v>alice@abc.com</v>
      </c>
      <c r="N196">
        <f t="shared" ca="1" si="13"/>
        <v>3</v>
      </c>
      <c r="O196" t="str">
        <f>IF(F196&lt;=G196, "YES", "NO")</f>
        <v>NO</v>
      </c>
      <c r="P196">
        <f t="shared" si="14"/>
        <v>0</v>
      </c>
    </row>
    <row r="197" spans="1:16" x14ac:dyDescent="0.25">
      <c r="A197" t="s">
        <v>1177</v>
      </c>
      <c r="B197" t="s">
        <v>166</v>
      </c>
      <c r="C197" t="s">
        <v>938</v>
      </c>
      <c r="D197">
        <f>VLOOKUP(E197,'Supplier contact'!$A$2:$D$5,3,FALSE)</f>
        <v>9123865489</v>
      </c>
      <c r="E197" t="s">
        <v>928</v>
      </c>
      <c r="F197">
        <v>100</v>
      </c>
      <c r="G197">
        <v>42</v>
      </c>
      <c r="H197">
        <v>199</v>
      </c>
      <c r="I197" s="2">
        <v>44955</v>
      </c>
      <c r="J197" t="str">
        <f t="shared" si="11"/>
        <v>Bookshelf</v>
      </c>
      <c r="K197">
        <f t="shared" si="12"/>
        <v>19900</v>
      </c>
      <c r="L197" t="str">
        <f>VLOOKUP(E197,'Supplier contact'!$A$2:$D$5,2,FALSE)</f>
        <v>Alice Johnson</v>
      </c>
      <c r="M197" t="str">
        <f>VLOOKUP(E197,'Supplier contact'!$A$2:$D$5,4,FALSE)</f>
        <v>alice@abc.com</v>
      </c>
      <c r="N197">
        <f t="shared" ca="1" si="13"/>
        <v>2</v>
      </c>
      <c r="O197" t="str">
        <f>IF(F197&lt;=G197, "YES", "NO")</f>
        <v>NO</v>
      </c>
      <c r="P197">
        <f t="shared" si="14"/>
        <v>0</v>
      </c>
    </row>
    <row r="198" spans="1:16" x14ac:dyDescent="0.25">
      <c r="A198" t="s">
        <v>1178</v>
      </c>
      <c r="B198" t="s">
        <v>958</v>
      </c>
      <c r="C198" t="s">
        <v>935</v>
      </c>
      <c r="D198">
        <f>VLOOKUP(E198,'Supplier contact'!$A$2:$D$5,3,FALSE)</f>
        <v>9123865489</v>
      </c>
      <c r="E198" t="s">
        <v>928</v>
      </c>
      <c r="F198">
        <v>37</v>
      </c>
      <c r="G198">
        <v>32</v>
      </c>
      <c r="H198">
        <v>389.2</v>
      </c>
      <c r="I198" s="2">
        <v>45704</v>
      </c>
      <c r="J198" t="str">
        <f t="shared" si="11"/>
        <v>Headphones</v>
      </c>
      <c r="K198">
        <f t="shared" si="12"/>
        <v>14400.4</v>
      </c>
      <c r="L198" t="str">
        <f>VLOOKUP(E198,'Supplier contact'!$A$2:$D$5,2,FALSE)</f>
        <v>Alice Johnson</v>
      </c>
      <c r="M198" t="str">
        <f>VLOOKUP(E198,'Supplier contact'!$A$2:$D$5,4,FALSE)</f>
        <v>alice@abc.com</v>
      </c>
      <c r="N198">
        <f t="shared" ca="1" si="13"/>
        <v>0</v>
      </c>
      <c r="O198" t="str">
        <f>IF(F198&lt;=G198, "YES", "NO")</f>
        <v>NO</v>
      </c>
      <c r="P198">
        <f t="shared" si="14"/>
        <v>0</v>
      </c>
    </row>
    <row r="199" spans="1:16" x14ac:dyDescent="0.25">
      <c r="A199" t="s">
        <v>1179</v>
      </c>
      <c r="B199" t="s">
        <v>930</v>
      </c>
      <c r="C199" t="s">
        <v>931</v>
      </c>
      <c r="D199">
        <f>VLOOKUP(E199,'Supplier contact'!$A$2:$D$5,3,FALSE)</f>
        <v>9658743215</v>
      </c>
      <c r="E199" t="s">
        <v>932</v>
      </c>
      <c r="F199">
        <v>354</v>
      </c>
      <c r="G199">
        <v>47</v>
      </c>
      <c r="H199">
        <v>224.1</v>
      </c>
      <c r="I199" s="2">
        <v>45217</v>
      </c>
      <c r="J199" t="str">
        <f t="shared" si="11"/>
        <v>Pencil</v>
      </c>
      <c r="K199">
        <f t="shared" si="12"/>
        <v>79331.399999999994</v>
      </c>
      <c r="L199" t="str">
        <f>VLOOKUP(E199,'Supplier contact'!$A$2:$D$5,2,FALSE)</f>
        <v>Mike Brown</v>
      </c>
      <c r="M199" t="str">
        <f>VLOOKUP(E199,'Supplier contact'!$A$2:$D$5,4,FALSE)</f>
        <v>mike@abc.com</v>
      </c>
      <c r="N199">
        <f t="shared" ca="1" si="13"/>
        <v>1</v>
      </c>
      <c r="O199" t="str">
        <f>IF(F199&lt;=G199, "YES", "NO")</f>
        <v>NO</v>
      </c>
      <c r="P199">
        <f t="shared" si="14"/>
        <v>0</v>
      </c>
    </row>
    <row r="200" spans="1:16" x14ac:dyDescent="0.25">
      <c r="A200" t="s">
        <v>1180</v>
      </c>
      <c r="B200" t="s">
        <v>962</v>
      </c>
      <c r="C200" t="s">
        <v>946</v>
      </c>
      <c r="D200">
        <f>VLOOKUP(E200,'Supplier contact'!$A$2:$D$5,3,FALSE)</f>
        <v>9587568921</v>
      </c>
      <c r="E200" t="s">
        <v>942</v>
      </c>
      <c r="F200">
        <v>309</v>
      </c>
      <c r="G200">
        <v>15</v>
      </c>
      <c r="H200">
        <v>266.11</v>
      </c>
      <c r="I200" s="2">
        <v>45543</v>
      </c>
      <c r="J200" t="str">
        <f t="shared" si="11"/>
        <v>Action Figure</v>
      </c>
      <c r="K200">
        <f t="shared" si="12"/>
        <v>82227.990000000005</v>
      </c>
      <c r="L200" t="str">
        <f>VLOOKUP(E200,'Supplier contact'!$A$2:$D$5,2,FALSE)</f>
        <v>John Smith</v>
      </c>
      <c r="M200" t="str">
        <f>VLOOKUP(E200,'Supplier contact'!$A$2:$D$5,4,FALSE)</f>
        <v>john@abc.com</v>
      </c>
      <c r="N200">
        <f t="shared" ca="1" si="13"/>
        <v>1</v>
      </c>
      <c r="O200" t="str">
        <f>IF(F200&lt;=G200, "YES", "NO")</f>
        <v>NO</v>
      </c>
      <c r="P200">
        <f t="shared" si="14"/>
        <v>0</v>
      </c>
    </row>
    <row r="201" spans="1:16" x14ac:dyDescent="0.25">
      <c r="A201" t="s">
        <v>1181</v>
      </c>
      <c r="B201" t="s">
        <v>972</v>
      </c>
      <c r="C201" t="s">
        <v>954</v>
      </c>
      <c r="D201">
        <f>VLOOKUP(E201,'Supplier contact'!$A$2:$D$5,3,FALSE)</f>
        <v>9587568921</v>
      </c>
      <c r="E201" t="s">
        <v>942</v>
      </c>
      <c r="F201">
        <v>207</v>
      </c>
      <c r="G201">
        <v>35</v>
      </c>
      <c r="H201">
        <v>59.11</v>
      </c>
      <c r="I201" s="2">
        <v>45429</v>
      </c>
      <c r="J201" t="str">
        <f t="shared" si="11"/>
        <v>Dress</v>
      </c>
      <c r="K201">
        <f t="shared" si="12"/>
        <v>12235.77</v>
      </c>
      <c r="L201" t="str">
        <f>VLOOKUP(E201,'Supplier contact'!$A$2:$D$5,2,FALSE)</f>
        <v>John Smith</v>
      </c>
      <c r="M201" t="str">
        <f>VLOOKUP(E201,'Supplier contact'!$A$2:$D$5,4,FALSE)</f>
        <v>john@abc.com</v>
      </c>
      <c r="N201">
        <f t="shared" ca="1" si="13"/>
        <v>1</v>
      </c>
      <c r="O201" t="str">
        <f>IF(F201&lt;=G201, "YES", "NO")</f>
        <v>NO</v>
      </c>
      <c r="P201">
        <f t="shared" si="14"/>
        <v>0</v>
      </c>
    </row>
    <row r="203" spans="1:16" x14ac:dyDescent="0.25">
      <c r="K203">
        <f>SUM(K2:K201)</f>
        <v>11725787.720000006</v>
      </c>
    </row>
  </sheetData>
  <conditionalFormatting sqref="F1:F1048576">
    <cfRule type="cellIs" dxfId="0" priority="1" operator="greaterThan">
      <formula>200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8CFF-92AB-4911-837F-45F94E9003E0}">
  <dimension ref="A1:D5"/>
  <sheetViews>
    <sheetView workbookViewId="0">
      <selection activeCell="I21" sqref="I21"/>
    </sheetView>
  </sheetViews>
  <sheetFormatPr defaultRowHeight="15" x14ac:dyDescent="0.25"/>
  <cols>
    <col min="3" max="3" width="11" bestFit="1" customWidth="1"/>
    <col min="4" max="4" width="15" bestFit="1" customWidth="1"/>
  </cols>
  <sheetData>
    <row r="1" spans="1:4" x14ac:dyDescent="0.25">
      <c r="A1" s="9" t="s">
        <v>924</v>
      </c>
      <c r="B1" s="9" t="s">
        <v>1185</v>
      </c>
      <c r="C1" s="9" t="s">
        <v>1186</v>
      </c>
      <c r="D1" s="9" t="s">
        <v>1187</v>
      </c>
    </row>
    <row r="2" spans="1:4" x14ac:dyDescent="0.25">
      <c r="A2" t="s">
        <v>942</v>
      </c>
      <c r="B2" t="s">
        <v>1188</v>
      </c>
      <c r="C2">
        <v>9587568921</v>
      </c>
      <c r="D2" s="12" t="s">
        <v>1192</v>
      </c>
    </row>
    <row r="3" spans="1:4" x14ac:dyDescent="0.25">
      <c r="A3" t="s">
        <v>928</v>
      </c>
      <c r="B3" t="s">
        <v>1189</v>
      </c>
      <c r="C3">
        <v>9123865489</v>
      </c>
      <c r="D3" s="12" t="s">
        <v>1193</v>
      </c>
    </row>
    <row r="4" spans="1:4" x14ac:dyDescent="0.25">
      <c r="A4" t="s">
        <v>932</v>
      </c>
      <c r="B4" t="s">
        <v>1190</v>
      </c>
      <c r="C4">
        <v>9658743215</v>
      </c>
      <c r="D4" s="12" t="s">
        <v>1194</v>
      </c>
    </row>
    <row r="5" spans="1:4" x14ac:dyDescent="0.25">
      <c r="A5" t="s">
        <v>947</v>
      </c>
      <c r="B5" t="s">
        <v>1191</v>
      </c>
      <c r="C5">
        <v>9847236554</v>
      </c>
      <c r="D5" s="12" t="s">
        <v>1195</v>
      </c>
    </row>
  </sheetData>
  <hyperlinks>
    <hyperlink ref="D2" r:id="rId1" xr:uid="{8A85B8CF-59E1-4C05-A7AD-2BA1B53F6982}"/>
    <hyperlink ref="D3" r:id="rId2" xr:uid="{FA7ED86C-A503-481A-BE00-46274F8B225F}"/>
    <hyperlink ref="D4" r:id="rId3" xr:uid="{D53F1A51-1F2D-4A18-895A-13B016EE3A3C}"/>
    <hyperlink ref="D5" r:id="rId4" xr:uid="{CE045821-965A-44D7-B2BF-3B071177C2A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Transaction</vt:lpstr>
      <vt:lpstr>product table</vt:lpstr>
      <vt:lpstr>Employee_Directory</vt:lpstr>
      <vt:lpstr>Summary</vt:lpstr>
      <vt:lpstr>Inventory_managment</vt:lpstr>
      <vt:lpstr>Supplier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</dc:creator>
  <cp:lastModifiedBy>Garima</cp:lastModifiedBy>
  <cp:lastPrinted>2025-09-21T16:31:04Z</cp:lastPrinted>
  <dcterms:created xsi:type="dcterms:W3CDTF">2025-09-20T16:08:42Z</dcterms:created>
  <dcterms:modified xsi:type="dcterms:W3CDTF">2025-09-23T07:06:45Z</dcterms:modified>
</cp:coreProperties>
</file>