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englin\Desktop\data\data\"/>
    </mc:Choice>
  </mc:AlternateContent>
  <bookViews>
    <workbookView xWindow="0" yWindow="0" windowWidth="28800" windowHeight="11400"/>
  </bookViews>
  <sheets>
    <sheet name="25檔" sheetId="1" r:id="rId1"/>
    <sheet name="10檔" sheetId="2" r:id="rId2"/>
  </sheets>
  <calcPr calcId="162913"/>
</workbook>
</file>

<file path=xl/calcChain.xml><?xml version="1.0" encoding="utf-8"?>
<calcChain xmlns="http://schemas.openxmlformats.org/spreadsheetml/2006/main">
  <c r="EX4" i="1" l="1"/>
  <c r="EY4" i="1"/>
  <c r="EX5" i="1"/>
  <c r="EY5" i="1"/>
  <c r="EX6" i="1"/>
  <c r="EY6" i="1"/>
  <c r="EX7" i="1"/>
  <c r="EY7" i="1"/>
  <c r="EX8" i="1"/>
  <c r="EY8" i="1"/>
  <c r="EX10" i="1"/>
  <c r="EY10" i="1"/>
  <c r="EX11" i="1"/>
  <c r="EY11" i="1"/>
  <c r="EX12" i="1"/>
  <c r="EY12" i="1"/>
  <c r="EX13" i="1"/>
  <c r="EY13" i="1"/>
  <c r="EX14" i="1"/>
  <c r="EY14" i="1"/>
  <c r="EX15" i="1"/>
  <c r="EY15" i="1"/>
  <c r="EX17" i="1"/>
  <c r="EY17" i="1"/>
  <c r="EX18" i="1"/>
  <c r="EY18" i="1"/>
  <c r="EX19" i="1"/>
  <c r="EY19" i="1"/>
  <c r="EX20" i="1"/>
  <c r="EY20" i="1"/>
  <c r="EX21" i="1"/>
  <c r="EY21" i="1"/>
  <c r="EX22" i="1"/>
  <c r="EY22" i="1"/>
  <c r="EX24" i="1"/>
  <c r="EY24" i="1"/>
  <c r="EX25" i="1"/>
  <c r="EY25" i="1"/>
  <c r="EX26" i="1"/>
  <c r="EY26" i="1"/>
  <c r="EX27" i="1"/>
  <c r="EY27" i="1"/>
  <c r="EX28" i="1"/>
  <c r="EY28" i="1"/>
  <c r="EX29" i="1"/>
  <c r="EY29" i="1"/>
  <c r="EY3" i="1"/>
  <c r="EX3" i="1"/>
  <c r="EO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B30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B23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B16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B9" i="1"/>
  <c r="EX4" i="2"/>
  <c r="EY4" i="2"/>
  <c r="EX5" i="2"/>
  <c r="EY5" i="2"/>
  <c r="EX6" i="2"/>
  <c r="EY6" i="2"/>
  <c r="EX7" i="2"/>
  <c r="EY7" i="2"/>
  <c r="EX8" i="2"/>
  <c r="EY8" i="2"/>
  <c r="EX10" i="2"/>
  <c r="EY10" i="2"/>
  <c r="EX11" i="2"/>
  <c r="EY11" i="2"/>
  <c r="EX12" i="2"/>
  <c r="EY12" i="2"/>
  <c r="EX13" i="2"/>
  <c r="EY13" i="2"/>
  <c r="EX14" i="2"/>
  <c r="EY14" i="2"/>
  <c r="EX15" i="2"/>
  <c r="EY15" i="2"/>
  <c r="EX17" i="2"/>
  <c r="EY17" i="2"/>
  <c r="EX18" i="2"/>
  <c r="EY18" i="2"/>
  <c r="EX19" i="2"/>
  <c r="EY19" i="2"/>
  <c r="EX20" i="2"/>
  <c r="EY20" i="2"/>
  <c r="EX21" i="2"/>
  <c r="EY21" i="2"/>
  <c r="EX22" i="2"/>
  <c r="EY22" i="2"/>
  <c r="EX24" i="2"/>
  <c r="EY24" i="2"/>
  <c r="EX25" i="2"/>
  <c r="EY25" i="2"/>
  <c r="EX26" i="2"/>
  <c r="EY26" i="2"/>
  <c r="EX27" i="2"/>
  <c r="EY27" i="2"/>
  <c r="EX28" i="2"/>
  <c r="EY28" i="2"/>
  <c r="EX29" i="2"/>
  <c r="EY29" i="2"/>
  <c r="EY3" i="2"/>
  <c r="EX3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B30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B23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B16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B9" i="2"/>
  <c r="FB35" i="2" l="1"/>
  <c r="FC35" i="2"/>
  <c r="FD35" i="2"/>
  <c r="FE35" i="2"/>
  <c r="FF35" i="2"/>
  <c r="FG35" i="2"/>
  <c r="FH35" i="2"/>
  <c r="FI35" i="2"/>
  <c r="FJ35" i="2"/>
  <c r="FK35" i="2"/>
  <c r="FL35" i="2"/>
  <c r="FA35" i="2"/>
  <c r="EU2" i="1" l="1"/>
  <c r="FB33" i="1" s="1"/>
  <c r="FE33" i="1"/>
  <c r="FH33" i="1"/>
  <c r="FI33" i="1"/>
  <c r="FL33" i="1"/>
  <c r="FA33" i="1"/>
  <c r="FY6" i="2"/>
  <c r="FX6" i="2"/>
  <c r="FW6" i="2"/>
  <c r="FV6" i="2"/>
  <c r="FU6" i="2"/>
  <c r="FT6" i="2"/>
  <c r="FS6" i="2"/>
  <c r="FR6" i="2"/>
  <c r="FQ6" i="2"/>
  <c r="FP6" i="2"/>
  <c r="FO6" i="2"/>
  <c r="FN6" i="2"/>
  <c r="FV5" i="2"/>
  <c r="FU5" i="2"/>
  <c r="FT5" i="2"/>
  <c r="FS5" i="2"/>
  <c r="FR5" i="2"/>
  <c r="FQ5" i="2"/>
  <c r="FP5" i="2"/>
  <c r="FO5" i="2"/>
  <c r="FN5" i="2"/>
  <c r="FY5" i="2"/>
  <c r="FX5" i="2"/>
  <c r="FW5" i="2"/>
  <c r="FS4" i="2"/>
  <c r="FR4" i="2"/>
  <c r="FQ4" i="2"/>
  <c r="FP4" i="2"/>
  <c r="FO4" i="2"/>
  <c r="FN4" i="2"/>
  <c r="FY4" i="2"/>
  <c r="FX4" i="2"/>
  <c r="FW4" i="2"/>
  <c r="FV4" i="2"/>
  <c r="FU4" i="2"/>
  <c r="FT4" i="2"/>
  <c r="FR3" i="2"/>
  <c r="FS3" i="2"/>
  <c r="FT3" i="2"/>
  <c r="FU3" i="2"/>
  <c r="FV3" i="2"/>
  <c r="FW3" i="2"/>
  <c r="FX3" i="2"/>
  <c r="FY3" i="2"/>
  <c r="FN3" i="2"/>
  <c r="FO3" i="2"/>
  <c r="FP3" i="2"/>
  <c r="FP7" i="2" s="1"/>
  <c r="FQ3" i="2"/>
  <c r="FX7" i="2" l="1"/>
  <c r="FN7" i="2"/>
  <c r="FV7" i="2"/>
  <c r="FR7" i="2"/>
  <c r="FT7" i="2"/>
  <c r="FD33" i="1"/>
  <c r="FQ7" i="2"/>
  <c r="FY7" i="2"/>
  <c r="FU7" i="2"/>
  <c r="FO7" i="2"/>
  <c r="FW7" i="2"/>
  <c r="FS7" i="2"/>
  <c r="FK33" i="1"/>
  <c r="FG33" i="1"/>
  <c r="FC33" i="1"/>
  <c r="FJ33" i="1"/>
  <c r="FF33" i="1"/>
  <c r="FY6" i="1"/>
  <c r="FX6" i="1"/>
  <c r="FW6" i="1"/>
  <c r="FV6" i="1"/>
  <c r="FU6" i="1"/>
  <c r="FT6" i="1"/>
  <c r="FS6" i="1"/>
  <c r="FQ6" i="1"/>
  <c r="FP6" i="1"/>
  <c r="FO6" i="1"/>
  <c r="FN6" i="1"/>
  <c r="FV5" i="1"/>
  <c r="FU5" i="1"/>
  <c r="FT5" i="1"/>
  <c r="FS5" i="1"/>
  <c r="FR5" i="1"/>
  <c r="FQ5" i="1"/>
  <c r="FP5" i="1"/>
  <c r="FO5" i="1"/>
  <c r="FN5" i="1"/>
  <c r="FY5" i="1"/>
  <c r="FX5" i="1"/>
  <c r="FW5" i="1"/>
  <c r="FS4" i="1"/>
  <c r="FR4" i="1"/>
  <c r="FQ4" i="1"/>
  <c r="FP4" i="1"/>
  <c r="FO4" i="1"/>
  <c r="FN4" i="1"/>
  <c r="FY4" i="1"/>
  <c r="FX4" i="1"/>
  <c r="FW4" i="1"/>
  <c r="FV4" i="1"/>
  <c r="FU4" i="1"/>
  <c r="FT4" i="1"/>
  <c r="N33" i="1"/>
  <c r="O33" i="1"/>
  <c r="P33" i="1"/>
  <c r="R33" i="1"/>
  <c r="S33" i="1"/>
  <c r="T33" i="1"/>
  <c r="V33" i="1"/>
  <c r="W33" i="1"/>
  <c r="X33" i="1"/>
  <c r="Y33" i="1"/>
  <c r="Z33" i="1"/>
  <c r="AA33" i="1"/>
  <c r="AB33" i="1"/>
  <c r="AC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FA3" i="1"/>
  <c r="FL15" i="1"/>
  <c r="FL22" i="1"/>
  <c r="FL24" i="1"/>
  <c r="FL17" i="1"/>
  <c r="FL10" i="1"/>
  <c r="FL3" i="1"/>
  <c r="FA7" i="2"/>
  <c r="FA27" i="1"/>
  <c r="FA17" i="1"/>
  <c r="FA10" i="1"/>
  <c r="FR6" i="1" l="1"/>
  <c r="AD33" i="1"/>
  <c r="FQ3" i="1"/>
  <c r="FQ7" i="1" s="1"/>
  <c r="B33" i="1"/>
  <c r="FY3" i="1"/>
  <c r="J33" i="1"/>
  <c r="U33" i="1"/>
  <c r="Q33" i="1"/>
  <c r="FP3" i="1"/>
  <c r="M33" i="1"/>
  <c r="FX3" i="1"/>
  <c r="FX7" i="1" s="1"/>
  <c r="I33" i="1"/>
  <c r="FT3" i="1"/>
  <c r="FT7" i="1" s="1"/>
  <c r="E33" i="1"/>
  <c r="FU3" i="1"/>
  <c r="FU7" i="1" s="1"/>
  <c r="F33" i="1"/>
  <c r="FO3" i="1"/>
  <c r="L33" i="1"/>
  <c r="FW3" i="1"/>
  <c r="H33" i="1"/>
  <c r="FS3" i="1"/>
  <c r="FS7" i="1" s="1"/>
  <c r="D33" i="1"/>
  <c r="FN3" i="1"/>
  <c r="FN7" i="1" s="1"/>
  <c r="K33" i="1"/>
  <c r="FV3" i="1"/>
  <c r="FV7" i="1" s="1"/>
  <c r="G33" i="1"/>
  <c r="FR3" i="1"/>
  <c r="FR7" i="1" s="1"/>
  <c r="C33" i="1"/>
  <c r="FO7" i="1"/>
  <c r="FY7" i="1"/>
  <c r="FP7" i="1"/>
  <c r="FW7" i="1"/>
  <c r="FL29" i="2"/>
  <c r="FK29" i="2"/>
  <c r="FJ29" i="2"/>
  <c r="FI29" i="2"/>
  <c r="FH29" i="2"/>
  <c r="FG29" i="2"/>
  <c r="FF29" i="2"/>
  <c r="FE29" i="2"/>
  <c r="FD29" i="2"/>
  <c r="FC29" i="2"/>
  <c r="FB29" i="2"/>
  <c r="FA29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FL8" i="2"/>
  <c r="FK8" i="2"/>
  <c r="FJ8" i="2"/>
  <c r="FI8" i="2"/>
  <c r="FH8" i="2"/>
  <c r="FG8" i="2"/>
  <c r="FF8" i="2"/>
  <c r="FE8" i="2"/>
  <c r="FD8" i="2"/>
  <c r="FC8" i="2"/>
  <c r="FB8" i="2"/>
  <c r="FA8" i="2"/>
  <c r="FL7" i="2"/>
  <c r="FK7" i="2"/>
  <c r="FJ7" i="2"/>
  <c r="FI7" i="2"/>
  <c r="FH7" i="2"/>
  <c r="FG7" i="2"/>
  <c r="FF7" i="2"/>
  <c r="FE7" i="2"/>
  <c r="FD7" i="2"/>
  <c r="FC7" i="2"/>
  <c r="FB7" i="2"/>
  <c r="FL6" i="2"/>
  <c r="FK6" i="2"/>
  <c r="FJ6" i="2"/>
  <c r="FI6" i="2"/>
  <c r="FH6" i="2"/>
  <c r="FG6" i="2"/>
  <c r="FF6" i="2"/>
  <c r="FE6" i="2"/>
  <c r="FD6" i="2"/>
  <c r="FC6" i="2"/>
  <c r="FB6" i="2"/>
  <c r="FA6" i="2"/>
  <c r="FL5" i="2"/>
  <c r="FK5" i="2"/>
  <c r="FJ5" i="2"/>
  <c r="FI5" i="2"/>
  <c r="FH5" i="2"/>
  <c r="FG5" i="2"/>
  <c r="FF5" i="2"/>
  <c r="FE5" i="2"/>
  <c r="FD5" i="2"/>
  <c r="FC5" i="2"/>
  <c r="FB5" i="2"/>
  <c r="FA5" i="2"/>
  <c r="FL4" i="2"/>
  <c r="FK4" i="2"/>
  <c r="FJ4" i="2"/>
  <c r="FI4" i="2"/>
  <c r="FH4" i="2"/>
  <c r="FG4" i="2"/>
  <c r="FF4" i="2"/>
  <c r="FE4" i="2"/>
  <c r="FD4" i="2"/>
  <c r="FC4" i="2"/>
  <c r="FB4" i="2"/>
  <c r="FA4" i="2"/>
  <c r="FL3" i="2"/>
  <c r="FL31" i="2" s="1"/>
  <c r="FK3" i="2"/>
  <c r="FK31" i="2" s="1"/>
  <c r="FJ3" i="2"/>
  <c r="FJ31" i="2" s="1"/>
  <c r="FI3" i="2"/>
  <c r="FI31" i="2" s="1"/>
  <c r="FH3" i="2"/>
  <c r="FH31" i="2" s="1"/>
  <c r="FG3" i="2"/>
  <c r="FG31" i="2" s="1"/>
  <c r="FF3" i="2"/>
  <c r="FF31" i="2" s="1"/>
  <c r="FE3" i="2"/>
  <c r="FE31" i="2" s="1"/>
  <c r="FD3" i="2"/>
  <c r="FD31" i="2" s="1"/>
  <c r="FC3" i="2"/>
  <c r="FC31" i="2" s="1"/>
  <c r="FB3" i="2"/>
  <c r="FB31" i="2" s="1"/>
  <c r="FA3" i="2"/>
  <c r="FA31" i="2" s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B27" i="1"/>
  <c r="FC27" i="1"/>
  <c r="FD27" i="1"/>
  <c r="FE27" i="1"/>
  <c r="FF27" i="1"/>
  <c r="FG27" i="1"/>
  <c r="FH27" i="1"/>
  <c r="FI27" i="1"/>
  <c r="FJ27" i="1"/>
  <c r="FK27" i="1"/>
  <c r="FL27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B24" i="1"/>
  <c r="FC24" i="1"/>
  <c r="FD24" i="1"/>
  <c r="FE24" i="1"/>
  <c r="FF24" i="1"/>
  <c r="FG24" i="1"/>
  <c r="FH24" i="1"/>
  <c r="FI24" i="1"/>
  <c r="FJ24" i="1"/>
  <c r="FK24" i="1"/>
  <c r="FA24" i="1"/>
  <c r="FJ18" i="1"/>
  <c r="FK18" i="1"/>
  <c r="FL18" i="1"/>
  <c r="FJ19" i="1"/>
  <c r="FK19" i="1"/>
  <c r="FL19" i="1"/>
  <c r="FJ20" i="1"/>
  <c r="FK20" i="1"/>
  <c r="FL20" i="1"/>
  <c r="FJ21" i="1"/>
  <c r="FK21" i="1"/>
  <c r="FL21" i="1"/>
  <c r="FJ22" i="1"/>
  <c r="FK22" i="1"/>
  <c r="FK17" i="1"/>
  <c r="FJ17" i="1"/>
  <c r="FA18" i="1"/>
  <c r="FB18" i="1"/>
  <c r="FC18" i="1"/>
  <c r="FD18" i="1"/>
  <c r="FE18" i="1"/>
  <c r="FF18" i="1"/>
  <c r="FG18" i="1"/>
  <c r="FH18" i="1"/>
  <c r="FI18" i="1"/>
  <c r="FA19" i="1"/>
  <c r="FB19" i="1"/>
  <c r="FC19" i="1"/>
  <c r="FD19" i="1"/>
  <c r="FE19" i="1"/>
  <c r="FF19" i="1"/>
  <c r="FG19" i="1"/>
  <c r="FH19" i="1"/>
  <c r="FI19" i="1"/>
  <c r="FA20" i="1"/>
  <c r="FB20" i="1"/>
  <c r="FC20" i="1"/>
  <c r="FD20" i="1"/>
  <c r="FE20" i="1"/>
  <c r="FF20" i="1"/>
  <c r="FG20" i="1"/>
  <c r="FH20" i="1"/>
  <c r="FI20" i="1"/>
  <c r="FA21" i="1"/>
  <c r="FB21" i="1"/>
  <c r="FC21" i="1"/>
  <c r="FD21" i="1"/>
  <c r="FE21" i="1"/>
  <c r="FF21" i="1"/>
  <c r="FG21" i="1"/>
  <c r="FH21" i="1"/>
  <c r="FI21" i="1"/>
  <c r="FA22" i="1"/>
  <c r="FB22" i="1"/>
  <c r="FC22" i="1"/>
  <c r="FD22" i="1"/>
  <c r="FE22" i="1"/>
  <c r="FF22" i="1"/>
  <c r="FG22" i="1"/>
  <c r="FH22" i="1"/>
  <c r="FI22" i="1"/>
  <c r="FB17" i="1"/>
  <c r="FC17" i="1"/>
  <c r="FD17" i="1"/>
  <c r="FE17" i="1"/>
  <c r="FF17" i="1"/>
  <c r="FG17" i="1"/>
  <c r="FH17" i="1"/>
  <c r="FI17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A15" i="1"/>
  <c r="FB15" i="1"/>
  <c r="FC15" i="1"/>
  <c r="FD15" i="1"/>
  <c r="FE15" i="1"/>
  <c r="FF15" i="1"/>
  <c r="FG15" i="1"/>
  <c r="FH15" i="1"/>
  <c r="FI15" i="1"/>
  <c r="FJ15" i="1"/>
  <c r="FK15" i="1"/>
  <c r="FH10" i="1"/>
  <c r="FI10" i="1"/>
  <c r="FJ10" i="1"/>
  <c r="FK10" i="1"/>
  <c r="FG10" i="1"/>
  <c r="FB10" i="1"/>
  <c r="FC10" i="1"/>
  <c r="FD10" i="1"/>
  <c r="FE10" i="1"/>
  <c r="FF10" i="1"/>
  <c r="FA4" i="1"/>
  <c r="FB4" i="1"/>
  <c r="FC4" i="1"/>
  <c r="FD4" i="1"/>
  <c r="FE4" i="1"/>
  <c r="FF4" i="1"/>
  <c r="FG4" i="1"/>
  <c r="FH4" i="1"/>
  <c r="FI4" i="1"/>
  <c r="FJ4" i="1"/>
  <c r="FK4" i="1"/>
  <c r="FL4" i="1"/>
  <c r="FA5" i="1"/>
  <c r="FB5" i="1"/>
  <c r="FC5" i="1"/>
  <c r="FD5" i="1"/>
  <c r="FE5" i="1"/>
  <c r="FF5" i="1"/>
  <c r="FG5" i="1"/>
  <c r="FH5" i="1"/>
  <c r="FI5" i="1"/>
  <c r="FJ5" i="1"/>
  <c r="FK5" i="1"/>
  <c r="FL5" i="1"/>
  <c r="FA6" i="1"/>
  <c r="FB6" i="1"/>
  <c r="FC6" i="1"/>
  <c r="FD6" i="1"/>
  <c r="FE6" i="1"/>
  <c r="FF6" i="1"/>
  <c r="FG6" i="1"/>
  <c r="FH6" i="1"/>
  <c r="FI6" i="1"/>
  <c r="FJ6" i="1"/>
  <c r="FK6" i="1"/>
  <c r="FL6" i="1"/>
  <c r="FA7" i="1"/>
  <c r="FB7" i="1"/>
  <c r="FC7" i="1"/>
  <c r="FD7" i="1"/>
  <c r="FE7" i="1"/>
  <c r="FF7" i="1"/>
  <c r="FG7" i="1"/>
  <c r="FH7" i="1"/>
  <c r="FI7" i="1"/>
  <c r="FJ7" i="1"/>
  <c r="FK7" i="1"/>
  <c r="FL7" i="1"/>
  <c r="FA8" i="1"/>
  <c r="FB8" i="1"/>
  <c r="FC8" i="1"/>
  <c r="FD8" i="1"/>
  <c r="FE8" i="1"/>
  <c r="FF8" i="1"/>
  <c r="FG8" i="1"/>
  <c r="FH8" i="1"/>
  <c r="FI8" i="1"/>
  <c r="FJ8" i="1"/>
  <c r="FK8" i="1"/>
  <c r="FL8" i="1"/>
  <c r="FE3" i="1"/>
  <c r="FE31" i="1" s="1"/>
  <c r="FE34" i="1" s="1"/>
  <c r="FE35" i="1" s="1"/>
  <c r="FF3" i="1"/>
  <c r="FF31" i="1" s="1"/>
  <c r="FF34" i="1" s="1"/>
  <c r="FF35" i="1" s="1"/>
  <c r="FG3" i="1"/>
  <c r="FG31" i="1" s="1"/>
  <c r="FG34" i="1" s="1"/>
  <c r="FG35" i="1" s="1"/>
  <c r="FH3" i="1"/>
  <c r="FH31" i="1" s="1"/>
  <c r="FH34" i="1" s="1"/>
  <c r="FH35" i="1" s="1"/>
  <c r="FI3" i="1"/>
  <c r="FI31" i="1" s="1"/>
  <c r="FI34" i="1" s="1"/>
  <c r="FI35" i="1" s="1"/>
  <c r="FJ3" i="1"/>
  <c r="FJ31" i="1" s="1"/>
  <c r="FJ34" i="1" s="1"/>
  <c r="FJ35" i="1" s="1"/>
  <c r="FK3" i="1"/>
  <c r="FK31" i="1" s="1"/>
  <c r="FK34" i="1" s="1"/>
  <c r="FK35" i="1" s="1"/>
  <c r="FD3" i="1"/>
  <c r="FD31" i="1" s="1"/>
  <c r="FD34" i="1" s="1"/>
  <c r="FD35" i="1" s="1"/>
  <c r="FB3" i="1"/>
  <c r="FB31" i="1" s="1"/>
  <c r="FB34" i="1" s="1"/>
  <c r="FB35" i="1" s="1"/>
  <c r="FC3" i="1"/>
  <c r="FC31" i="1" s="1"/>
  <c r="FC34" i="1" s="1"/>
  <c r="FC35" i="1" s="1"/>
  <c r="EU2" i="2"/>
  <c r="EV29" i="1"/>
  <c r="EV28" i="1"/>
  <c r="EV27" i="1"/>
  <c r="EV26" i="1"/>
  <c r="EV25" i="1"/>
  <c r="EV24" i="1"/>
  <c r="EV22" i="1"/>
  <c r="EV21" i="1"/>
  <c r="EV20" i="1"/>
  <c r="EV19" i="1"/>
  <c r="EV18" i="1"/>
  <c r="EV17" i="1"/>
  <c r="EV15" i="1"/>
  <c r="EV14" i="1"/>
  <c r="EV13" i="1"/>
  <c r="EV12" i="1"/>
  <c r="EV11" i="1"/>
  <c r="EV10" i="1"/>
  <c r="EV8" i="1"/>
  <c r="EV7" i="1"/>
  <c r="EV6" i="1"/>
  <c r="EV5" i="1"/>
  <c r="EV4" i="1"/>
  <c r="EV3" i="1"/>
  <c r="FA31" i="1" l="1"/>
  <c r="FA34" i="1" s="1"/>
  <c r="FA35" i="1" s="1"/>
  <c r="FL31" i="1"/>
  <c r="FL34" i="1" s="1"/>
  <c r="FL35" i="1" s="1"/>
  <c r="FL33" i="2"/>
  <c r="FL34" i="2" s="1"/>
  <c r="FH33" i="2"/>
  <c r="FH34" i="2" s="1"/>
  <c r="FD33" i="2"/>
  <c r="FD34" i="2" s="1"/>
  <c r="FK33" i="2"/>
  <c r="FK34" i="2" s="1"/>
  <c r="FG33" i="2"/>
  <c r="FG34" i="2" s="1"/>
  <c r="FC33" i="2"/>
  <c r="FC34" i="2" s="1"/>
  <c r="FJ33" i="2"/>
  <c r="FJ34" i="2" s="1"/>
  <c r="FF33" i="2"/>
  <c r="FF34" i="2" s="1"/>
  <c r="FB33" i="2"/>
  <c r="FB34" i="2" s="1"/>
  <c r="FI33" i="2"/>
  <c r="FI34" i="2" s="1"/>
  <c r="FE33" i="2"/>
  <c r="FE34" i="2" s="1"/>
  <c r="FA33" i="2"/>
  <c r="FA34" i="2" s="1"/>
  <c r="EV24" i="2"/>
  <c r="EV17" i="2"/>
  <c r="EV10" i="2"/>
  <c r="EV3" i="2"/>
  <c r="EV7" i="2"/>
  <c r="EV29" i="2"/>
  <c r="EV28" i="2"/>
  <c r="EV27" i="2"/>
  <c r="EV26" i="2"/>
  <c r="EV25" i="2"/>
  <c r="EV22" i="2"/>
  <c r="EV21" i="2"/>
  <c r="EV20" i="2"/>
  <c r="EV19" i="2"/>
  <c r="EV18" i="2"/>
  <c r="EV15" i="2"/>
  <c r="EV14" i="2"/>
  <c r="EV13" i="2"/>
  <c r="EV12" i="2"/>
  <c r="EV11" i="2"/>
  <c r="EV8" i="2"/>
  <c r="EV6" i="2"/>
  <c r="EV5" i="2"/>
  <c r="EV4" i="2"/>
  <c r="EQ2" i="1"/>
  <c r="EP29" i="1"/>
  <c r="ET29" i="1" s="1"/>
  <c r="EP28" i="1"/>
  <c r="ET28" i="1" s="1"/>
  <c r="EU28" i="1" s="1"/>
  <c r="EW28" i="1" s="1"/>
  <c r="EP27" i="1"/>
  <c r="ET27" i="1" s="1"/>
  <c r="EU27" i="1" s="1"/>
  <c r="EW27" i="1" s="1"/>
  <c r="EP26" i="1"/>
  <c r="ET26" i="1" s="1"/>
  <c r="EP25" i="1"/>
  <c r="ET25" i="1" s="1"/>
  <c r="EU25" i="1" s="1"/>
  <c r="EW25" i="1" s="1"/>
  <c r="EP24" i="1"/>
  <c r="ET24" i="1" s="1"/>
  <c r="EU24" i="1" s="1"/>
  <c r="EW24" i="1" s="1"/>
  <c r="EP22" i="1"/>
  <c r="ET22" i="1" s="1"/>
  <c r="EU22" i="1" s="1"/>
  <c r="EW22" i="1" s="1"/>
  <c r="EP21" i="1"/>
  <c r="ET21" i="1" s="1"/>
  <c r="EU21" i="1" s="1"/>
  <c r="EW21" i="1" s="1"/>
  <c r="EP20" i="1"/>
  <c r="ET20" i="1" s="1"/>
  <c r="EU20" i="1" s="1"/>
  <c r="EW20" i="1" s="1"/>
  <c r="EP19" i="1"/>
  <c r="ET19" i="1" s="1"/>
  <c r="EU19" i="1" s="1"/>
  <c r="EW19" i="1" s="1"/>
  <c r="EP18" i="1"/>
  <c r="ET18" i="1" s="1"/>
  <c r="EU18" i="1" s="1"/>
  <c r="EW18" i="1" s="1"/>
  <c r="EP17" i="1"/>
  <c r="ET17" i="1" s="1"/>
  <c r="EU17" i="1" s="1"/>
  <c r="EW17" i="1" s="1"/>
  <c r="EP15" i="1"/>
  <c r="ET15" i="1" s="1"/>
  <c r="EU15" i="1" s="1"/>
  <c r="EW15" i="1" s="1"/>
  <c r="EP14" i="1"/>
  <c r="ET14" i="1" s="1"/>
  <c r="EU14" i="1" s="1"/>
  <c r="EW14" i="1" s="1"/>
  <c r="EP13" i="1"/>
  <c r="ET13" i="1" s="1"/>
  <c r="EU13" i="1" s="1"/>
  <c r="EW13" i="1" s="1"/>
  <c r="EP12" i="1"/>
  <c r="ET12" i="1" s="1"/>
  <c r="EU12" i="1" s="1"/>
  <c r="EW12" i="1" s="1"/>
  <c r="EP11" i="1"/>
  <c r="ET11" i="1" s="1"/>
  <c r="EU11" i="1" s="1"/>
  <c r="EW11" i="1" s="1"/>
  <c r="EP10" i="1"/>
  <c r="ET10" i="1" s="1"/>
  <c r="EU10" i="1" s="1"/>
  <c r="EW10" i="1" s="1"/>
  <c r="EP8" i="1"/>
  <c r="ET8" i="1" s="1"/>
  <c r="EU8" i="1" s="1"/>
  <c r="EW8" i="1" s="1"/>
  <c r="EP7" i="1"/>
  <c r="ET7" i="1" s="1"/>
  <c r="EU7" i="1" s="1"/>
  <c r="EW7" i="1" s="1"/>
  <c r="EW36" i="1" s="1"/>
  <c r="EP6" i="1"/>
  <c r="ET6" i="1" s="1"/>
  <c r="EU6" i="1" s="1"/>
  <c r="EW6" i="1" s="1"/>
  <c r="EW35" i="1" s="1"/>
  <c r="EP5" i="1"/>
  <c r="ET5" i="1" s="1"/>
  <c r="EU5" i="1" s="1"/>
  <c r="EW5" i="1" s="1"/>
  <c r="EP4" i="1"/>
  <c r="ET4" i="1" s="1"/>
  <c r="EU4" i="1" s="1"/>
  <c r="EW4" i="1" s="1"/>
  <c r="EW33" i="1" s="1"/>
  <c r="EP3" i="1"/>
  <c r="ET3" i="1" s="1"/>
  <c r="EU3" i="1" s="1"/>
  <c r="EW3" i="1" s="1"/>
  <c r="EW32" i="1" s="1"/>
  <c r="ER8" i="2"/>
  <c r="EP4" i="2"/>
  <c r="EP5" i="2"/>
  <c r="EP6" i="2"/>
  <c r="EP7" i="2"/>
  <c r="EP8" i="2"/>
  <c r="EP10" i="2"/>
  <c r="EP11" i="2"/>
  <c r="EP12" i="2"/>
  <c r="EP13" i="2"/>
  <c r="EP14" i="2"/>
  <c r="EP15" i="2"/>
  <c r="EP17" i="2"/>
  <c r="EP18" i="2"/>
  <c r="EP19" i="2"/>
  <c r="EP20" i="2"/>
  <c r="EP21" i="2"/>
  <c r="EP22" i="2"/>
  <c r="EP24" i="2"/>
  <c r="EP25" i="2"/>
  <c r="EP26" i="2"/>
  <c r="EP27" i="2"/>
  <c r="EP28" i="2"/>
  <c r="EP29" i="2"/>
  <c r="EP3" i="2"/>
  <c r="ET3" i="2" s="1"/>
  <c r="EQ2" i="2"/>
  <c r="ER29" i="2"/>
  <c r="ER28" i="2"/>
  <c r="ER27" i="2"/>
  <c r="ER26" i="2"/>
  <c r="ER25" i="2"/>
  <c r="ER24" i="2"/>
  <c r="ER22" i="2"/>
  <c r="ER21" i="2"/>
  <c r="ER20" i="2"/>
  <c r="ER19" i="2"/>
  <c r="ER18" i="2"/>
  <c r="ER17" i="2"/>
  <c r="ER15" i="2"/>
  <c r="ER14" i="2"/>
  <c r="ER13" i="2"/>
  <c r="ER12" i="2"/>
  <c r="ER11" i="2"/>
  <c r="ER10" i="2"/>
  <c r="ER7" i="2"/>
  <c r="ER6" i="2"/>
  <c r="ER5" i="2"/>
  <c r="ER4" i="2"/>
  <c r="ER3" i="2"/>
  <c r="ER4" i="1"/>
  <c r="ER5" i="1"/>
  <c r="ER6" i="1"/>
  <c r="ER7" i="1"/>
  <c r="ER8" i="1"/>
  <c r="ER10" i="1"/>
  <c r="ER11" i="1"/>
  <c r="ER12" i="1"/>
  <c r="ER13" i="1"/>
  <c r="ER14" i="1"/>
  <c r="ER15" i="1"/>
  <c r="ER17" i="1"/>
  <c r="ER18" i="1"/>
  <c r="ER19" i="1"/>
  <c r="ER20" i="1"/>
  <c r="ER21" i="1"/>
  <c r="ER22" i="1"/>
  <c r="ER24" i="1"/>
  <c r="ER25" i="1"/>
  <c r="ER26" i="1"/>
  <c r="ER27" i="1"/>
  <c r="ER28" i="1"/>
  <c r="ER29" i="1"/>
  <c r="ER3" i="1"/>
  <c r="EZ3" i="2"/>
  <c r="EZ29" i="2"/>
  <c r="EZ28" i="2"/>
  <c r="EZ26" i="2"/>
  <c r="EZ22" i="2"/>
  <c r="EZ19" i="2"/>
  <c r="EZ18" i="2"/>
  <c r="EZ15" i="2"/>
  <c r="EZ14" i="2"/>
  <c r="EZ11" i="2"/>
  <c r="EZ8" i="2"/>
  <c r="EZ7" i="2"/>
  <c r="EZ6" i="2"/>
  <c r="EZ5" i="2"/>
  <c r="EZ4" i="2"/>
  <c r="EZ4" i="1"/>
  <c r="EZ6" i="1"/>
  <c r="EZ7" i="1"/>
  <c r="EZ8" i="1"/>
  <c r="EZ10" i="1"/>
  <c r="EZ11" i="1"/>
  <c r="EZ12" i="1"/>
  <c r="EZ13" i="1"/>
  <c r="EZ14" i="1"/>
  <c r="EZ15" i="1"/>
  <c r="EZ17" i="1"/>
  <c r="EZ18" i="1"/>
  <c r="EZ19" i="1"/>
  <c r="EZ20" i="1"/>
  <c r="EZ21" i="1"/>
  <c r="EZ22" i="1"/>
  <c r="EZ24" i="1"/>
  <c r="EZ25" i="1"/>
  <c r="EZ26" i="1"/>
  <c r="EZ27" i="1"/>
  <c r="EZ28" i="1"/>
  <c r="EZ29" i="1"/>
  <c r="EZ3" i="1"/>
  <c r="EQ26" i="1" l="1"/>
  <c r="EZ5" i="1"/>
  <c r="EQ3" i="1"/>
  <c r="ES3" i="1"/>
  <c r="ES26" i="1"/>
  <c r="EQ27" i="2"/>
  <c r="ES27" i="2" s="1"/>
  <c r="ET27" i="2"/>
  <c r="EQ22" i="2"/>
  <c r="ES22" i="2" s="1"/>
  <c r="ET22" i="2"/>
  <c r="EQ18" i="2"/>
  <c r="ES18" i="2" s="1"/>
  <c r="ET18" i="2"/>
  <c r="EQ13" i="2"/>
  <c r="ES13" i="2" s="1"/>
  <c r="ET13" i="2"/>
  <c r="EQ8" i="2"/>
  <c r="ES8" i="2" s="1"/>
  <c r="ET8" i="2"/>
  <c r="EQ4" i="2"/>
  <c r="ES4" i="2" s="1"/>
  <c r="ET4" i="2"/>
  <c r="EQ28" i="1"/>
  <c r="ES28" i="1" s="1"/>
  <c r="EQ24" i="1"/>
  <c r="ES24" i="1" s="1"/>
  <c r="EQ19" i="1"/>
  <c r="ES19" i="1" s="1"/>
  <c r="EQ14" i="1"/>
  <c r="ES14" i="1" s="1"/>
  <c r="EQ10" i="1"/>
  <c r="ES10" i="1" s="1"/>
  <c r="EQ5" i="1"/>
  <c r="ES5" i="1" s="1"/>
  <c r="EQ26" i="2"/>
  <c r="ES26" i="2" s="1"/>
  <c r="ET26" i="2"/>
  <c r="EQ21" i="2"/>
  <c r="ES21" i="2" s="1"/>
  <c r="ET21" i="2"/>
  <c r="EQ17" i="2"/>
  <c r="ES17" i="2" s="1"/>
  <c r="ET17" i="2"/>
  <c r="EQ12" i="2"/>
  <c r="ES12" i="2" s="1"/>
  <c r="ET12" i="2"/>
  <c r="EQ7" i="2"/>
  <c r="ES7" i="2" s="1"/>
  <c r="ET7" i="2"/>
  <c r="EQ3" i="2"/>
  <c r="ES3" i="2" s="1"/>
  <c r="ES32" i="2" s="1"/>
  <c r="EQ27" i="1"/>
  <c r="ES27" i="1" s="1"/>
  <c r="EQ22" i="1"/>
  <c r="ES22" i="1" s="1"/>
  <c r="EQ18" i="1"/>
  <c r="ES18" i="1" s="1"/>
  <c r="EQ13" i="1"/>
  <c r="ES13" i="1" s="1"/>
  <c r="EQ8" i="1"/>
  <c r="ES8" i="1" s="1"/>
  <c r="EQ4" i="1"/>
  <c r="ES4" i="1" s="1"/>
  <c r="EU8" i="2"/>
  <c r="EW8" i="2" s="1"/>
  <c r="EU12" i="2"/>
  <c r="EW12" i="2" s="1"/>
  <c r="EU17" i="2"/>
  <c r="EW17" i="2" s="1"/>
  <c r="EU21" i="2"/>
  <c r="EW21" i="2" s="1"/>
  <c r="EU26" i="2"/>
  <c r="EW26" i="2" s="1"/>
  <c r="EQ29" i="2"/>
  <c r="ES29" i="2" s="1"/>
  <c r="ET29" i="2"/>
  <c r="EU29" i="2" s="1"/>
  <c r="EW29" i="2" s="1"/>
  <c r="EQ25" i="2"/>
  <c r="ES25" i="2" s="1"/>
  <c r="ET25" i="2"/>
  <c r="EU25" i="2" s="1"/>
  <c r="EW25" i="2" s="1"/>
  <c r="EQ20" i="2"/>
  <c r="ES20" i="2" s="1"/>
  <c r="ET20" i="2"/>
  <c r="EU20" i="2" s="1"/>
  <c r="EW20" i="2" s="1"/>
  <c r="EQ15" i="2"/>
  <c r="ES15" i="2" s="1"/>
  <c r="ET15" i="2"/>
  <c r="EU15" i="2" s="1"/>
  <c r="EW15" i="2" s="1"/>
  <c r="EQ11" i="2"/>
  <c r="ES11" i="2" s="1"/>
  <c r="ET11" i="2"/>
  <c r="EU11" i="2" s="1"/>
  <c r="EW11" i="2" s="1"/>
  <c r="EQ6" i="2"/>
  <c r="ES6" i="2" s="1"/>
  <c r="ES35" i="2" s="1"/>
  <c r="ET6" i="2"/>
  <c r="EQ21" i="1"/>
  <c r="ES21" i="1" s="1"/>
  <c r="EQ17" i="1"/>
  <c r="ES17" i="1" s="1"/>
  <c r="EQ12" i="1"/>
  <c r="ES12" i="1" s="1"/>
  <c r="EQ7" i="1"/>
  <c r="ES7" i="1" s="1"/>
  <c r="EQ29" i="1"/>
  <c r="ES29" i="1" s="1"/>
  <c r="EU7" i="2"/>
  <c r="EW7" i="2" s="1"/>
  <c r="EU3" i="2"/>
  <c r="EW3" i="2" s="1"/>
  <c r="EU13" i="2"/>
  <c r="EW13" i="2" s="1"/>
  <c r="EU18" i="2"/>
  <c r="EW18" i="2" s="1"/>
  <c r="EU22" i="2"/>
  <c r="EW22" i="2" s="1"/>
  <c r="EU27" i="2"/>
  <c r="EW27" i="2" s="1"/>
  <c r="EQ28" i="2"/>
  <c r="ES28" i="2" s="1"/>
  <c r="ET28" i="2"/>
  <c r="EU28" i="2" s="1"/>
  <c r="EW28" i="2" s="1"/>
  <c r="EQ24" i="2"/>
  <c r="ES24" i="2" s="1"/>
  <c r="ET24" i="2"/>
  <c r="EQ19" i="2"/>
  <c r="ES19" i="2" s="1"/>
  <c r="ET19" i="2"/>
  <c r="EQ14" i="2"/>
  <c r="ES14" i="2" s="1"/>
  <c r="ET14" i="2"/>
  <c r="EQ10" i="2"/>
  <c r="ES10" i="2" s="1"/>
  <c r="ET10" i="2"/>
  <c r="EQ5" i="2"/>
  <c r="ES5" i="2" s="1"/>
  <c r="ES34" i="2" s="1"/>
  <c r="ET5" i="2"/>
  <c r="EU5" i="2" s="1"/>
  <c r="EW5" i="2" s="1"/>
  <c r="EW34" i="2" s="1"/>
  <c r="EQ25" i="1"/>
  <c r="ES25" i="1" s="1"/>
  <c r="EQ20" i="1"/>
  <c r="ES20" i="1" s="1"/>
  <c r="EQ15" i="1"/>
  <c r="ES15" i="1" s="1"/>
  <c r="EQ11" i="1"/>
  <c r="ES11" i="1" s="1"/>
  <c r="EQ6" i="1"/>
  <c r="ES6" i="1" s="1"/>
  <c r="EU26" i="1"/>
  <c r="EW26" i="1" s="1"/>
  <c r="EW34" i="1" s="1"/>
  <c r="EU29" i="1"/>
  <c r="EW29" i="1" s="1"/>
  <c r="EW37" i="1" s="1"/>
  <c r="EU6" i="2"/>
  <c r="EW6" i="2" s="1"/>
  <c r="EU10" i="2"/>
  <c r="EW10" i="2" s="1"/>
  <c r="EU14" i="2"/>
  <c r="EW14" i="2" s="1"/>
  <c r="EU19" i="2"/>
  <c r="EW19" i="2" s="1"/>
  <c r="EU24" i="2"/>
  <c r="EW24" i="2" s="1"/>
  <c r="EU4" i="2"/>
  <c r="EW4" i="2" s="1"/>
  <c r="EZ21" i="2"/>
  <c r="EZ25" i="2"/>
  <c r="EZ10" i="2"/>
  <c r="EZ17" i="2"/>
  <c r="EZ20" i="2"/>
  <c r="EZ24" i="2"/>
  <c r="EZ27" i="2"/>
  <c r="EZ13" i="2"/>
  <c r="EZ12" i="2"/>
  <c r="ES35" i="1" l="1"/>
  <c r="ES36" i="1"/>
  <c r="ES33" i="1"/>
  <c r="ES37" i="1"/>
  <c r="ES34" i="1"/>
  <c r="ES32" i="1"/>
  <c r="EW35" i="2"/>
  <c r="EW32" i="2"/>
  <c r="ES36" i="2"/>
  <c r="ES37" i="2"/>
  <c r="EW36" i="2"/>
  <c r="ES33" i="2"/>
  <c r="EW33" i="2"/>
  <c r="EW37" i="2"/>
</calcChain>
</file>

<file path=xl/sharedStrings.xml><?xml version="1.0" encoding="utf-8"?>
<sst xmlns="http://schemas.openxmlformats.org/spreadsheetml/2006/main" count="56" uniqueCount="10">
  <si>
    <t>25檔</t>
  </si>
  <si>
    <t>3mo</t>
  </si>
  <si>
    <t>2mo</t>
  </si>
  <si>
    <t>4mo</t>
  </si>
  <si>
    <t>5mo</t>
  </si>
  <si>
    <t>6mo</t>
  </si>
  <si>
    <t>10檔</t>
  </si>
  <si>
    <t>1mo</t>
    <phoneticPr fontId="1" type="noConversion"/>
  </si>
  <si>
    <t>aggregate profit</t>
    <phoneticPr fontId="1" type="noConversion"/>
  </si>
  <si>
    <t>total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</si>
</sst>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#,##0_ "/>
    <numFmt numFmtId="177" formatCode="0_ "/>
    <numFmt numFmtId="178" formatCode="#,##0_);[Red]\(#,##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178" fontId="0" fillId="0" borderId="0" xfId="2" applyNumberFormat="1" applyFont="1">
      <alignment vertical="center"/>
    </xf>
    <xf numFmtId="10" fontId="0" fillId="0" borderId="0" xfId="1" applyNumberFormat="1" applyFont="1">
      <alignment vertical="center"/>
    </xf>
  </cellXfs>
  <cellStyles count="3">
    <cellStyle name="一般" xfId="0" builtinId="0"/>
    <cellStyle name="千分位" xfId="2" builtinId="3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'25檔'!$B$32:$EO$32</c:f>
              <c:numCache>
                <c:formatCode>General</c:formatCode>
                <c:ptCount val="144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</c:numCache>
            </c:numRef>
          </c:cat>
          <c:val>
            <c:numRef>
              <c:f>'25檔'!$B$33:$EO$33</c:f>
              <c:numCache>
                <c:formatCode>General</c:formatCode>
                <c:ptCount val="144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20</c:v>
                </c:pt>
                <c:pt idx="4">
                  <c:v>20</c:v>
                </c:pt>
                <c:pt idx="5">
                  <c:v>12</c:v>
                </c:pt>
                <c:pt idx="6">
                  <c:v>17</c:v>
                </c:pt>
                <c:pt idx="7">
                  <c:v>15</c:v>
                </c:pt>
                <c:pt idx="8">
                  <c:v>3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19</c:v>
                </c:pt>
                <c:pt idx="27">
                  <c:v>17</c:v>
                </c:pt>
                <c:pt idx="28">
                  <c:v>15</c:v>
                </c:pt>
                <c:pt idx="29">
                  <c:v>18</c:v>
                </c:pt>
                <c:pt idx="30">
                  <c:v>14</c:v>
                </c:pt>
                <c:pt idx="31">
                  <c:v>10</c:v>
                </c:pt>
                <c:pt idx="32">
                  <c:v>19</c:v>
                </c:pt>
                <c:pt idx="33">
                  <c:v>16</c:v>
                </c:pt>
                <c:pt idx="34">
                  <c:v>11</c:v>
                </c:pt>
                <c:pt idx="35">
                  <c:v>16</c:v>
                </c:pt>
                <c:pt idx="36">
                  <c:v>18</c:v>
                </c:pt>
                <c:pt idx="37">
                  <c:v>15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2</c:v>
                </c:pt>
                <c:pt idx="45">
                  <c:v>11</c:v>
                </c:pt>
                <c:pt idx="46">
                  <c:v>9</c:v>
                </c:pt>
                <c:pt idx="47">
                  <c:v>7</c:v>
                </c:pt>
                <c:pt idx="48">
                  <c:v>5</c:v>
                </c:pt>
                <c:pt idx="49">
                  <c:v>2</c:v>
                </c:pt>
                <c:pt idx="50">
                  <c:v>7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8</c:v>
                </c:pt>
                <c:pt idx="58">
                  <c:v>9</c:v>
                </c:pt>
                <c:pt idx="59">
                  <c:v>13</c:v>
                </c:pt>
                <c:pt idx="60">
                  <c:v>15</c:v>
                </c:pt>
                <c:pt idx="61">
                  <c:v>18</c:v>
                </c:pt>
                <c:pt idx="62">
                  <c:v>19</c:v>
                </c:pt>
                <c:pt idx="63">
                  <c:v>12</c:v>
                </c:pt>
                <c:pt idx="64">
                  <c:v>8</c:v>
                </c:pt>
                <c:pt idx="65">
                  <c:v>16</c:v>
                </c:pt>
                <c:pt idx="66">
                  <c:v>7</c:v>
                </c:pt>
                <c:pt idx="67">
                  <c:v>11</c:v>
                </c:pt>
                <c:pt idx="68">
                  <c:v>18</c:v>
                </c:pt>
                <c:pt idx="69">
                  <c:v>12</c:v>
                </c:pt>
                <c:pt idx="70">
                  <c:v>16</c:v>
                </c:pt>
                <c:pt idx="71">
                  <c:v>16</c:v>
                </c:pt>
                <c:pt idx="72">
                  <c:v>11</c:v>
                </c:pt>
                <c:pt idx="73">
                  <c:v>15</c:v>
                </c:pt>
                <c:pt idx="74">
                  <c:v>18</c:v>
                </c:pt>
                <c:pt idx="75">
                  <c:v>14</c:v>
                </c:pt>
                <c:pt idx="76">
                  <c:v>13</c:v>
                </c:pt>
                <c:pt idx="77">
                  <c:v>20</c:v>
                </c:pt>
                <c:pt idx="78">
                  <c:v>21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8</c:v>
                </c:pt>
                <c:pt idx="83">
                  <c:v>16</c:v>
                </c:pt>
                <c:pt idx="84">
                  <c:v>20</c:v>
                </c:pt>
                <c:pt idx="85">
                  <c:v>8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12</c:v>
                </c:pt>
                <c:pt idx="92">
                  <c:v>8</c:v>
                </c:pt>
                <c:pt idx="93">
                  <c:v>13</c:v>
                </c:pt>
                <c:pt idx="94">
                  <c:v>5</c:v>
                </c:pt>
                <c:pt idx="95">
                  <c:v>10</c:v>
                </c:pt>
                <c:pt idx="96">
                  <c:v>16</c:v>
                </c:pt>
                <c:pt idx="97">
                  <c:v>10</c:v>
                </c:pt>
                <c:pt idx="98">
                  <c:v>9</c:v>
                </c:pt>
                <c:pt idx="99">
                  <c:v>15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20</c:v>
                </c:pt>
                <c:pt idx="105">
                  <c:v>19</c:v>
                </c:pt>
                <c:pt idx="106">
                  <c:v>20</c:v>
                </c:pt>
                <c:pt idx="107">
                  <c:v>18</c:v>
                </c:pt>
                <c:pt idx="108">
                  <c:v>10</c:v>
                </c:pt>
                <c:pt idx="109">
                  <c:v>14</c:v>
                </c:pt>
                <c:pt idx="110">
                  <c:v>16</c:v>
                </c:pt>
                <c:pt idx="111">
                  <c:v>13</c:v>
                </c:pt>
                <c:pt idx="112">
                  <c:v>9</c:v>
                </c:pt>
                <c:pt idx="113">
                  <c:v>7</c:v>
                </c:pt>
                <c:pt idx="114">
                  <c:v>10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12</c:v>
                </c:pt>
                <c:pt idx="120">
                  <c:v>9</c:v>
                </c:pt>
                <c:pt idx="121">
                  <c:v>7</c:v>
                </c:pt>
                <c:pt idx="122">
                  <c:v>9</c:v>
                </c:pt>
                <c:pt idx="123">
                  <c:v>10</c:v>
                </c:pt>
                <c:pt idx="124">
                  <c:v>10</c:v>
                </c:pt>
                <c:pt idx="125">
                  <c:v>18</c:v>
                </c:pt>
                <c:pt idx="126">
                  <c:v>15</c:v>
                </c:pt>
                <c:pt idx="127">
                  <c:v>6</c:v>
                </c:pt>
                <c:pt idx="128">
                  <c:v>13</c:v>
                </c:pt>
                <c:pt idx="129">
                  <c:v>18</c:v>
                </c:pt>
                <c:pt idx="130">
                  <c:v>12</c:v>
                </c:pt>
                <c:pt idx="131">
                  <c:v>16</c:v>
                </c:pt>
                <c:pt idx="132">
                  <c:v>17</c:v>
                </c:pt>
                <c:pt idx="133">
                  <c:v>8</c:v>
                </c:pt>
                <c:pt idx="134">
                  <c:v>14</c:v>
                </c:pt>
                <c:pt idx="135">
                  <c:v>16</c:v>
                </c:pt>
                <c:pt idx="136">
                  <c:v>10</c:v>
                </c:pt>
                <c:pt idx="137">
                  <c:v>4</c:v>
                </c:pt>
                <c:pt idx="138">
                  <c:v>0</c:v>
                </c:pt>
                <c:pt idx="139">
                  <c:v>1</c:v>
                </c:pt>
                <c:pt idx="140">
                  <c:v>5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C-4270-8EB6-D4990259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736"/>
        <c:axId val="1374656"/>
      </c:barChart>
      <c:catAx>
        <c:axId val="13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4656"/>
        <c:crosses val="autoZero"/>
        <c:auto val="1"/>
        <c:lblAlgn val="ctr"/>
        <c:lblOffset val="100"/>
        <c:noMultiLvlLbl val="0"/>
      </c:catAx>
      <c:valAx>
        <c:axId val="13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35</xdr:row>
      <xdr:rowOff>14285</xdr:rowOff>
    </xdr:from>
    <xdr:to>
      <xdr:col>14</xdr:col>
      <xdr:colOff>542925</xdr:colOff>
      <xdr:row>54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Y37"/>
  <sheetViews>
    <sheetView tabSelected="1" topLeftCell="ET19" workbookViewId="0">
      <selection activeCell="FH34" sqref="FH34"/>
    </sheetView>
  </sheetViews>
  <sheetFormatPr defaultRowHeight="16.5" x14ac:dyDescent="0.25"/>
  <cols>
    <col min="1" max="1" width="9" style="4"/>
    <col min="145" max="145" width="11.625" customWidth="1"/>
    <col min="146" max="147" width="11.625" style="20" customWidth="1"/>
    <col min="148" max="148" width="12.875" style="22" customWidth="1"/>
    <col min="149" max="153" width="13.25" style="20" customWidth="1"/>
    <col min="155" max="155" width="10.375" customWidth="1"/>
    <col min="156" max="156" width="9" style="21"/>
    <col min="157" max="157" width="13.75" customWidth="1"/>
    <col min="158" max="158" width="11.625" customWidth="1"/>
    <col min="159" max="159" width="12.25" customWidth="1"/>
    <col min="160" max="160" width="13.625" bestFit="1" customWidth="1"/>
    <col min="161" max="161" width="12.125" customWidth="1"/>
    <col min="162" max="162" width="12.625" customWidth="1"/>
    <col min="163" max="163" width="13" customWidth="1"/>
    <col min="164" max="164" width="14.625" bestFit="1" customWidth="1"/>
    <col min="165" max="165" width="12.375" customWidth="1"/>
    <col min="166" max="166" width="14" bestFit="1" customWidth="1"/>
    <col min="167" max="167" width="12.75" customWidth="1"/>
    <col min="168" max="168" width="13" customWidth="1"/>
  </cols>
  <sheetData>
    <row r="1" spans="1:181" x14ac:dyDescent="0.25">
      <c r="A1" s="2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X1" s="1"/>
      <c r="FA1">
        <v>70</v>
      </c>
      <c r="FB1">
        <v>69</v>
      </c>
      <c r="FC1" s="20">
        <v>68</v>
      </c>
      <c r="FD1" s="20">
        <v>72</v>
      </c>
      <c r="FE1" s="20">
        <v>72</v>
      </c>
      <c r="FF1" s="20">
        <v>72</v>
      </c>
      <c r="FG1" s="20">
        <v>72</v>
      </c>
      <c r="FH1" s="20">
        <v>72</v>
      </c>
      <c r="FI1" s="20">
        <v>72</v>
      </c>
      <c r="FJ1" s="20">
        <v>72</v>
      </c>
      <c r="FK1" s="20">
        <v>72</v>
      </c>
      <c r="FL1" s="20">
        <v>71</v>
      </c>
    </row>
    <row r="2" spans="1:181" x14ac:dyDescent="0.25">
      <c r="A2" s="25">
        <v>3</v>
      </c>
      <c r="B2" s="2">
        <v>200601</v>
      </c>
      <c r="C2" s="2">
        <v>200602</v>
      </c>
      <c r="D2" s="2">
        <v>200603</v>
      </c>
      <c r="E2" s="2">
        <v>200604</v>
      </c>
      <c r="F2" s="2">
        <v>200605</v>
      </c>
      <c r="G2" s="2">
        <v>200606</v>
      </c>
      <c r="H2" s="2">
        <v>200607</v>
      </c>
      <c r="I2" s="2">
        <v>200608</v>
      </c>
      <c r="J2" s="2">
        <v>200609</v>
      </c>
      <c r="K2" s="2">
        <v>200610</v>
      </c>
      <c r="L2" s="2">
        <v>200611</v>
      </c>
      <c r="M2" s="2">
        <v>200612</v>
      </c>
      <c r="N2" s="2">
        <v>200701</v>
      </c>
      <c r="O2" s="2">
        <v>200702</v>
      </c>
      <c r="P2" s="2">
        <v>200703</v>
      </c>
      <c r="Q2" s="2">
        <v>200704</v>
      </c>
      <c r="R2" s="2">
        <v>200705</v>
      </c>
      <c r="S2" s="2">
        <v>200706</v>
      </c>
      <c r="T2" s="2">
        <v>200707</v>
      </c>
      <c r="U2" s="2">
        <v>200708</v>
      </c>
      <c r="V2" s="2">
        <v>200709</v>
      </c>
      <c r="W2" s="2">
        <v>200710</v>
      </c>
      <c r="X2" s="2">
        <v>200711</v>
      </c>
      <c r="Y2" s="2">
        <v>200712</v>
      </c>
      <c r="Z2" s="2">
        <v>200801</v>
      </c>
      <c r="AA2" s="2">
        <v>200802</v>
      </c>
      <c r="AB2" s="2">
        <v>200803</v>
      </c>
      <c r="AC2" s="2">
        <v>200804</v>
      </c>
      <c r="AD2" s="2">
        <v>200805</v>
      </c>
      <c r="AE2" s="2">
        <v>200806</v>
      </c>
      <c r="AF2" s="2">
        <v>200807</v>
      </c>
      <c r="AG2" s="2">
        <v>200808</v>
      </c>
      <c r="AH2" s="2">
        <v>200809</v>
      </c>
      <c r="AI2" s="2">
        <v>200810</v>
      </c>
      <c r="AJ2" s="2">
        <v>200811</v>
      </c>
      <c r="AK2" s="2">
        <v>200812</v>
      </c>
      <c r="AL2" s="2">
        <v>200901</v>
      </c>
      <c r="AM2" s="2">
        <v>200902</v>
      </c>
      <c r="AN2" s="2">
        <v>200903</v>
      </c>
      <c r="AO2" s="2">
        <v>200904</v>
      </c>
      <c r="AP2" s="2">
        <v>200905</v>
      </c>
      <c r="AQ2" s="2">
        <v>200906</v>
      </c>
      <c r="AR2" s="2">
        <v>200907</v>
      </c>
      <c r="AS2" s="2">
        <v>200908</v>
      </c>
      <c r="AT2" s="2">
        <v>200909</v>
      </c>
      <c r="AU2" s="2">
        <v>200910</v>
      </c>
      <c r="AV2" s="2">
        <v>200911</v>
      </c>
      <c r="AW2" s="2">
        <v>200912</v>
      </c>
      <c r="AX2" s="2">
        <v>201001</v>
      </c>
      <c r="AY2" s="2">
        <v>201002</v>
      </c>
      <c r="AZ2" s="2">
        <v>201003</v>
      </c>
      <c r="BA2" s="2">
        <v>201004</v>
      </c>
      <c r="BB2" s="2">
        <v>201005</v>
      </c>
      <c r="BC2" s="2">
        <v>201006</v>
      </c>
      <c r="BD2" s="2">
        <v>201007</v>
      </c>
      <c r="BE2" s="2">
        <v>201008</v>
      </c>
      <c r="BF2" s="2">
        <v>201009</v>
      </c>
      <c r="BG2" s="2">
        <v>201010</v>
      </c>
      <c r="BH2" s="2">
        <v>201011</v>
      </c>
      <c r="BI2" s="2">
        <v>201012</v>
      </c>
      <c r="BJ2" s="2">
        <v>201101</v>
      </c>
      <c r="BK2" s="2">
        <v>201102</v>
      </c>
      <c r="BL2" s="2">
        <v>201103</v>
      </c>
      <c r="BM2" s="2">
        <v>201104</v>
      </c>
      <c r="BN2" s="2">
        <v>201105</v>
      </c>
      <c r="BO2" s="2">
        <v>201106</v>
      </c>
      <c r="BP2" s="2">
        <v>201107</v>
      </c>
      <c r="BQ2" s="2">
        <v>201108</v>
      </c>
      <c r="BR2" s="2">
        <v>201109</v>
      </c>
      <c r="BS2" s="2">
        <v>201110</v>
      </c>
      <c r="BT2" s="2">
        <v>201111</v>
      </c>
      <c r="BU2" s="2">
        <v>201112</v>
      </c>
      <c r="BV2" s="2">
        <v>201201</v>
      </c>
      <c r="BW2" s="2">
        <v>201202</v>
      </c>
      <c r="BX2" s="2">
        <v>201203</v>
      </c>
      <c r="BY2" s="2">
        <v>201204</v>
      </c>
      <c r="BZ2" s="2">
        <v>201205</v>
      </c>
      <c r="CA2" s="2">
        <v>201206</v>
      </c>
      <c r="CB2" s="2">
        <v>201207</v>
      </c>
      <c r="CC2" s="2">
        <v>201208</v>
      </c>
      <c r="CD2" s="2">
        <v>201209</v>
      </c>
      <c r="CE2" s="2">
        <v>201210</v>
      </c>
      <c r="CF2" s="2">
        <v>201211</v>
      </c>
      <c r="CG2" s="2">
        <v>201212</v>
      </c>
      <c r="CH2" s="2">
        <v>201301</v>
      </c>
      <c r="CI2" s="2">
        <v>201302</v>
      </c>
      <c r="CJ2" s="2">
        <v>201303</v>
      </c>
      <c r="CK2" s="2">
        <v>201304</v>
      </c>
      <c r="CL2" s="2">
        <v>201305</v>
      </c>
      <c r="CM2" s="2">
        <v>201306</v>
      </c>
      <c r="CN2" s="2">
        <v>201307</v>
      </c>
      <c r="CO2" s="2">
        <v>201308</v>
      </c>
      <c r="CP2" s="2">
        <v>201309</v>
      </c>
      <c r="CQ2" s="2">
        <v>201310</v>
      </c>
      <c r="CR2" s="2">
        <v>201311</v>
      </c>
      <c r="CS2" s="2">
        <v>201312</v>
      </c>
      <c r="CT2" s="2">
        <v>201401</v>
      </c>
      <c r="CU2" s="2">
        <v>201402</v>
      </c>
      <c r="CV2" s="2">
        <v>201403</v>
      </c>
      <c r="CW2" s="2">
        <v>201404</v>
      </c>
      <c r="CX2" s="2">
        <v>201405</v>
      </c>
      <c r="CY2" s="2">
        <v>201406</v>
      </c>
      <c r="CZ2" s="2">
        <v>201407</v>
      </c>
      <c r="DA2" s="2">
        <v>201408</v>
      </c>
      <c r="DB2" s="2">
        <v>201409</v>
      </c>
      <c r="DC2" s="2">
        <v>201410</v>
      </c>
      <c r="DD2" s="2">
        <v>201411</v>
      </c>
      <c r="DE2" s="2">
        <v>201412</v>
      </c>
      <c r="DF2" s="2">
        <v>201501</v>
      </c>
      <c r="DG2" s="2">
        <v>201502</v>
      </c>
      <c r="DH2" s="2">
        <v>201503</v>
      </c>
      <c r="DI2" s="2">
        <v>201504</v>
      </c>
      <c r="DJ2" s="2">
        <v>201505</v>
      </c>
      <c r="DK2" s="2">
        <v>201506</v>
      </c>
      <c r="DL2" s="2">
        <v>201507</v>
      </c>
      <c r="DM2" s="2">
        <v>201508</v>
      </c>
      <c r="DN2" s="2">
        <v>201509</v>
      </c>
      <c r="DO2" s="2">
        <v>201510</v>
      </c>
      <c r="DP2" s="2">
        <v>201511</v>
      </c>
      <c r="DQ2" s="2">
        <v>201512</v>
      </c>
      <c r="DR2" s="2">
        <v>201601</v>
      </c>
      <c r="DS2" s="2">
        <v>201602</v>
      </c>
      <c r="DT2" s="2">
        <v>201603</v>
      </c>
      <c r="DU2" s="2">
        <v>201604</v>
      </c>
      <c r="DV2" s="2">
        <v>201605</v>
      </c>
      <c r="DW2" s="2">
        <v>201606</v>
      </c>
      <c r="DX2" s="2">
        <v>201607</v>
      </c>
      <c r="DY2" s="2">
        <v>201608</v>
      </c>
      <c r="DZ2" s="2">
        <v>201609</v>
      </c>
      <c r="EA2" s="2">
        <v>201610</v>
      </c>
      <c r="EB2" s="2">
        <v>201611</v>
      </c>
      <c r="EC2" s="2">
        <v>201612</v>
      </c>
      <c r="ED2" s="2">
        <v>201701</v>
      </c>
      <c r="EE2" s="2">
        <v>201702</v>
      </c>
      <c r="EF2" s="2">
        <v>201703</v>
      </c>
      <c r="EG2" s="2">
        <v>201704</v>
      </c>
      <c r="EH2" s="2">
        <v>201705</v>
      </c>
      <c r="EI2" s="2">
        <v>201706</v>
      </c>
      <c r="EJ2" s="2">
        <v>201707</v>
      </c>
      <c r="EK2" s="2">
        <v>201708</v>
      </c>
      <c r="EL2" s="2">
        <v>201709</v>
      </c>
      <c r="EM2" s="2">
        <v>201710</v>
      </c>
      <c r="EN2" s="2">
        <v>201711</v>
      </c>
      <c r="EO2" s="2">
        <v>201712</v>
      </c>
      <c r="EP2" s="5"/>
      <c r="EQ2" s="20">
        <f>250000000*0.003</f>
        <v>750000</v>
      </c>
      <c r="ER2" s="23"/>
      <c r="ES2" s="5" t="s">
        <v>8</v>
      </c>
      <c r="ET2" s="5"/>
      <c r="EU2" s="20">
        <f>250000000*0.003</f>
        <v>750000</v>
      </c>
      <c r="EV2" s="5"/>
      <c r="EW2" s="6" t="s">
        <v>9</v>
      </c>
      <c r="EX2" s="2"/>
      <c r="FA2" s="6">
        <v>1</v>
      </c>
      <c r="FB2" s="6">
        <v>2</v>
      </c>
      <c r="FC2" s="6">
        <v>3</v>
      </c>
      <c r="FD2" s="6">
        <v>4</v>
      </c>
      <c r="FE2" s="6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N2" s="7">
        <v>1</v>
      </c>
      <c r="FO2" s="7">
        <v>2</v>
      </c>
      <c r="FP2" s="7">
        <v>3</v>
      </c>
      <c r="FQ2" s="7">
        <v>4</v>
      </c>
      <c r="FR2" s="7">
        <v>5</v>
      </c>
      <c r="FS2" s="7">
        <v>6</v>
      </c>
      <c r="FT2" s="7">
        <v>7</v>
      </c>
      <c r="FU2" s="7">
        <v>8</v>
      </c>
      <c r="FV2" s="7">
        <v>9</v>
      </c>
      <c r="FW2" s="7">
        <v>10</v>
      </c>
      <c r="FX2" s="7">
        <v>11</v>
      </c>
      <c r="FY2" s="7">
        <v>12</v>
      </c>
    </row>
    <row r="3" spans="1:181" x14ac:dyDescent="0.25">
      <c r="A3" s="5" t="s">
        <v>7</v>
      </c>
      <c r="B3">
        <v>3191915.299999997</v>
      </c>
      <c r="C3">
        <v>-15944939.200000018</v>
      </c>
      <c r="D3">
        <v>38910.800000041723</v>
      </c>
      <c r="E3">
        <v>-10880108.600000009</v>
      </c>
      <c r="F3">
        <v>5505702.9999999851</v>
      </c>
      <c r="G3">
        <v>10630400</v>
      </c>
      <c r="H3">
        <v>10927429.499999985</v>
      </c>
      <c r="I3">
        <v>12926473.900000006</v>
      </c>
      <c r="J3">
        <v>-15169503.099999994</v>
      </c>
      <c r="K3">
        <v>5609304.9000000358</v>
      </c>
      <c r="L3">
        <v>21417237.699999988</v>
      </c>
      <c r="M3">
        <v>-6369105.1000000238</v>
      </c>
      <c r="N3">
        <v>4939874.3999999762</v>
      </c>
      <c r="O3">
        <v>7132238.0999999344</v>
      </c>
      <c r="P3">
        <v>25787491.799999997</v>
      </c>
      <c r="Q3">
        <v>-29725411.900000021</v>
      </c>
      <c r="R3">
        <v>-4614973.1999999881</v>
      </c>
      <c r="S3">
        <v>-19337352.99999997</v>
      </c>
      <c r="T3">
        <v>-8357773.599999994</v>
      </c>
      <c r="U3">
        <v>-3084008.099999994</v>
      </c>
      <c r="V3">
        <v>-2966521.599999994</v>
      </c>
      <c r="W3">
        <v>250340.5</v>
      </c>
      <c r="X3">
        <v>4945630.5</v>
      </c>
      <c r="Y3">
        <v>-8956589.3999999911</v>
      </c>
      <c r="Z3">
        <v>-6263590.200000003</v>
      </c>
      <c r="AA3">
        <v>-10266210.499999985</v>
      </c>
      <c r="AB3">
        <v>3517711.299999997</v>
      </c>
      <c r="AC3">
        <v>3183664.1999999881</v>
      </c>
      <c r="AD3">
        <v>-4663981.1999999881</v>
      </c>
      <c r="AE3">
        <v>11664374.499999985</v>
      </c>
      <c r="AF3">
        <v>2416000.5</v>
      </c>
      <c r="AG3">
        <v>-4012510.400000006</v>
      </c>
      <c r="AH3">
        <v>10796327</v>
      </c>
      <c r="AI3">
        <v>-7058459.6000000387</v>
      </c>
      <c r="AJ3">
        <v>7993897.8000000417</v>
      </c>
      <c r="AK3">
        <v>6445850.8999999762</v>
      </c>
      <c r="AL3">
        <v>14967406.00000003</v>
      </c>
      <c r="AM3">
        <v>-6897652.799999997</v>
      </c>
      <c r="AN3">
        <v>1235529.1999999881</v>
      </c>
      <c r="AO3">
        <v>-2329098.3000000119</v>
      </c>
      <c r="AP3">
        <v>1724929.2000000179</v>
      </c>
      <c r="AQ3">
        <v>1631829.700000003</v>
      </c>
      <c r="AR3">
        <v>6014518.7000000179</v>
      </c>
      <c r="AS3">
        <v>20789355.200000003</v>
      </c>
      <c r="AT3">
        <v>-9169750.8000000119</v>
      </c>
      <c r="AU3">
        <v>2730936.4000000209</v>
      </c>
      <c r="AV3">
        <v>7135876.099999994</v>
      </c>
      <c r="AW3">
        <v>-1499104.1000000089</v>
      </c>
      <c r="AX3">
        <v>-1580123.0000000149</v>
      </c>
      <c r="AY3">
        <v>-4067679.4999999851</v>
      </c>
      <c r="AZ3">
        <v>-384014.9999999702</v>
      </c>
      <c r="BA3">
        <v>4240047.8999999911</v>
      </c>
      <c r="BB3">
        <v>1749317.900000006</v>
      </c>
      <c r="BC3">
        <v>-4031045.6999999881</v>
      </c>
      <c r="BD3">
        <v>-3597000.799999997</v>
      </c>
      <c r="BE3">
        <v>-7235086.900000006</v>
      </c>
      <c r="BF3">
        <v>-5066319.599999994</v>
      </c>
      <c r="BG3">
        <v>302812.89999999106</v>
      </c>
      <c r="BH3">
        <v>-235655.90000000596</v>
      </c>
      <c r="BI3">
        <v>-10876714.199999988</v>
      </c>
      <c r="BJ3">
        <v>1282958.7000000179</v>
      </c>
      <c r="BK3">
        <v>3054201.4999999851</v>
      </c>
      <c r="BL3">
        <v>9880319.3000000268</v>
      </c>
      <c r="BM3">
        <v>2942577.400000006</v>
      </c>
      <c r="BN3">
        <v>6570224.3999999762</v>
      </c>
      <c r="BO3">
        <v>-3752590.700000003</v>
      </c>
      <c r="BP3">
        <v>-1563299.1000000089</v>
      </c>
      <c r="BQ3">
        <v>-6522008.200000003</v>
      </c>
      <c r="BR3">
        <v>-1283271.700000003</v>
      </c>
      <c r="BS3">
        <v>4455988.700000003</v>
      </c>
      <c r="BT3">
        <v>-6021311.599999994</v>
      </c>
      <c r="BU3">
        <v>-1676731.7999999523</v>
      </c>
      <c r="BV3">
        <v>-665428.90000000596</v>
      </c>
      <c r="BW3">
        <v>2667815.700000003</v>
      </c>
      <c r="BX3">
        <v>-111152.5</v>
      </c>
      <c r="BY3">
        <v>-3482177.3999999911</v>
      </c>
      <c r="BZ3">
        <v>-3646441.0000000149</v>
      </c>
      <c r="CA3">
        <v>2514775.900000006</v>
      </c>
      <c r="CB3">
        <v>-4546651.400000006</v>
      </c>
      <c r="CC3">
        <v>3252384.700000003</v>
      </c>
      <c r="CD3">
        <v>-1579140.099999994</v>
      </c>
      <c r="CE3">
        <v>9221961.2000000179</v>
      </c>
      <c r="CF3">
        <v>-4276650.8999999911</v>
      </c>
      <c r="CG3">
        <v>954441.30000001192</v>
      </c>
      <c r="CH3">
        <v>17407652.399999991</v>
      </c>
      <c r="CI3">
        <v>130986.10000002384</v>
      </c>
      <c r="CJ3">
        <v>2312348.6000000089</v>
      </c>
      <c r="CK3">
        <v>-2009334.099999994</v>
      </c>
      <c r="CL3">
        <v>5421225.1999999881</v>
      </c>
      <c r="CM3">
        <v>627886.80000002682</v>
      </c>
      <c r="CN3">
        <v>-3391020.6999999732</v>
      </c>
      <c r="CO3">
        <v>8323542.099999994</v>
      </c>
      <c r="CP3">
        <v>4705325.3000000119</v>
      </c>
      <c r="CQ3">
        <v>14612820.00000003</v>
      </c>
      <c r="CR3">
        <v>-3781722.6999999881</v>
      </c>
      <c r="CS3">
        <v>-2778634.3999999911</v>
      </c>
      <c r="CT3">
        <v>9581634.6000000387</v>
      </c>
      <c r="CU3">
        <v>6754723.400000006</v>
      </c>
      <c r="CV3">
        <v>-10058145.699999988</v>
      </c>
      <c r="CW3">
        <v>-4818417.3999999911</v>
      </c>
      <c r="CX3">
        <v>10278176.200000003</v>
      </c>
      <c r="CY3">
        <v>-15101142.399999991</v>
      </c>
      <c r="CZ3">
        <v>-3874652.6000000089</v>
      </c>
      <c r="DA3">
        <v>13348241.699999988</v>
      </c>
      <c r="DB3">
        <v>2280559.7000000179</v>
      </c>
      <c r="DC3">
        <v>-1653799.7000000179</v>
      </c>
      <c r="DD3">
        <v>14005705.600000024</v>
      </c>
      <c r="DE3">
        <v>-4413166.2000000179</v>
      </c>
      <c r="DF3">
        <v>-6214106.700000003</v>
      </c>
      <c r="DG3">
        <v>4964801.799999997</v>
      </c>
      <c r="DH3">
        <v>-9903285.4999999851</v>
      </c>
      <c r="DI3">
        <v>-4905635.9999999851</v>
      </c>
      <c r="DJ3">
        <v>8455855.5</v>
      </c>
      <c r="DK3">
        <v>-4904477.0000000149</v>
      </c>
      <c r="DL3">
        <v>8139774.400000006</v>
      </c>
      <c r="DM3">
        <v>-4561164.4000000209</v>
      </c>
      <c r="DN3">
        <v>5053671.3999999762</v>
      </c>
      <c r="DO3">
        <v>-4636648.299999997</v>
      </c>
      <c r="DP3">
        <v>-10294647.900000021</v>
      </c>
      <c r="DQ3">
        <v>-4629089.0000000149</v>
      </c>
      <c r="DR3">
        <v>417497.30000001192</v>
      </c>
      <c r="DS3">
        <v>1267083</v>
      </c>
      <c r="DT3">
        <v>-4480532.6999999881</v>
      </c>
      <c r="DU3">
        <v>839493.0000000149</v>
      </c>
      <c r="DV3">
        <v>-5453686.8000000268</v>
      </c>
      <c r="DW3">
        <v>1885520.099999994</v>
      </c>
      <c r="DX3">
        <v>4515987.0000000149</v>
      </c>
      <c r="DY3">
        <v>-7488092.6999999881</v>
      </c>
      <c r="DZ3">
        <v>15437586.200000003</v>
      </c>
      <c r="EA3">
        <v>10724393.500000015</v>
      </c>
      <c r="EB3">
        <v>3793047.9000000209</v>
      </c>
      <c r="EC3">
        <v>-2501688.2999999821</v>
      </c>
      <c r="ED3">
        <v>-6307839.2000000179</v>
      </c>
      <c r="EE3">
        <v>-8188333.5</v>
      </c>
      <c r="EF3">
        <v>5413099.2000000179</v>
      </c>
      <c r="EG3">
        <v>13545220.599999994</v>
      </c>
      <c r="EH3">
        <v>823895.79999998212</v>
      </c>
      <c r="EI3">
        <v>2432554.299999997</v>
      </c>
      <c r="EJ3">
        <v>-455430.89999999106</v>
      </c>
      <c r="EK3">
        <v>-12300856.900000021</v>
      </c>
      <c r="EL3">
        <v>855809.9999999851</v>
      </c>
      <c r="EM3">
        <v>-1103399.9999999851</v>
      </c>
      <c r="EN3">
        <v>4404620</v>
      </c>
      <c r="EO3">
        <v>-11295800.799999997</v>
      </c>
      <c r="EP3" s="20">
        <f>COUNTA(B3:EO3)</f>
        <v>144</v>
      </c>
      <c r="EQ3" s="20">
        <f>$EQ$2*EP3</f>
        <v>108000000</v>
      </c>
      <c r="ER3" s="22">
        <f t="shared" ref="ER3:ER8" si="0">SUM(B3:EO3)</f>
        <v>56129830.200000271</v>
      </c>
      <c r="ES3" s="22">
        <f>ER3-EQ3</f>
        <v>-51870169.799999729</v>
      </c>
      <c r="ET3" s="22">
        <f>ROUNDUP(EP3/1,0)</f>
        <v>144</v>
      </c>
      <c r="EU3" s="22">
        <f>$EQ$2*ET3</f>
        <v>108000000</v>
      </c>
      <c r="EV3" s="22">
        <f>SUM(B3:EO3)</f>
        <v>56129830.200000271</v>
      </c>
      <c r="EW3" s="22">
        <f t="shared" ref="EW3:EW7" si="1">EV3-EU3</f>
        <v>-51870169.799999729</v>
      </c>
      <c r="EX3">
        <f>COUNTIF(B3:EO3,"&gt;750000")</f>
        <v>68</v>
      </c>
      <c r="EY3" s="20">
        <f>COUNTIF(B3:EO3,"&lt;750000")</f>
        <v>76</v>
      </c>
      <c r="EZ3" s="21">
        <f>EX3/(EX3+EY3)</f>
        <v>0.47222222222222221</v>
      </c>
      <c r="FA3" s="24">
        <f>SUM(K3,W3,AI3,AU3,BG3,BS3,CE3,CQ3,DC3,DO3,EA3,EM3)</f>
        <v>33456250.500000075</v>
      </c>
      <c r="FB3" s="24">
        <f t="shared" ref="FB3:FC3" si="2">SUM(L3,X3,AJ3,AV3,BH3,BT3,CF3,CR3,DD3,DP3,EB3,EN3)</f>
        <v>39086026.600000069</v>
      </c>
      <c r="FC3" s="24">
        <f t="shared" si="2"/>
        <v>-47596331.099999979</v>
      </c>
      <c r="FD3" s="24">
        <f>SUM(B3,N3,Z3,AL3,AX3,BJ3,BV3,CH3,CT3,DF3,DR3,ED3)</f>
        <v>30757850.700000018</v>
      </c>
      <c r="FE3" s="24">
        <f t="shared" ref="FE3:FK3" si="3">SUM(C3,O3,AA3,AM3,AY3,BK3,BW3,CI3,CU3,DG3,DS3,EE3)</f>
        <v>-19392965.900000036</v>
      </c>
      <c r="FF3" s="24">
        <f t="shared" si="3"/>
        <v>23248278.800000146</v>
      </c>
      <c r="FG3" s="24">
        <f t="shared" si="3"/>
        <v>-33399180.600000009</v>
      </c>
      <c r="FH3" s="24">
        <f t="shared" si="3"/>
        <v>22150244.99999994</v>
      </c>
      <c r="FI3" s="24">
        <f t="shared" si="3"/>
        <v>-15739267.499999955</v>
      </c>
      <c r="FJ3" s="24">
        <f t="shared" si="3"/>
        <v>6227881.0000000447</v>
      </c>
      <c r="FK3" s="24">
        <f t="shared" si="3"/>
        <v>13436269.999999955</v>
      </c>
      <c r="FL3" s="24">
        <f>SUM(J3,V3,AH3,AT3,BF3,BR3,CD3,CP3,DB3,DN3,DZ3,EL3)</f>
        <v>3894772.700000003</v>
      </c>
      <c r="FN3" s="24">
        <f>K9+W9+AI9+AU9+BG9+BS9+CE9+CQ9+DC9+DO9+EA9+EM9</f>
        <v>50</v>
      </c>
      <c r="FO3" s="24">
        <f t="shared" ref="FO3:FP3" si="4">L9+X9+AJ9+AV9+BH9+BT9+CF9+CR9+DD9+DP9+EB9+EN9</f>
        <v>29</v>
      </c>
      <c r="FP3" s="24">
        <f t="shared" si="4"/>
        <v>28</v>
      </c>
      <c r="FQ3" s="24">
        <f>B9+N9+Z9+AL9+AX9+BJ9+BV9+CH9+CT9+DF9+DR9+ED9</f>
        <v>36</v>
      </c>
      <c r="FR3" s="24">
        <f t="shared" ref="FR3:FY3" si="5">C9+O9+AA9+AM9+AY9+BK9+BW9+CI9+CU9+DG9+DS9+EE9</f>
        <v>27</v>
      </c>
      <c r="FS3" s="24">
        <f t="shared" si="5"/>
        <v>33</v>
      </c>
      <c r="FT3" s="24">
        <f t="shared" si="5"/>
        <v>28</v>
      </c>
      <c r="FU3" s="24">
        <f t="shared" si="5"/>
        <v>40</v>
      </c>
      <c r="FV3" s="24">
        <f t="shared" si="5"/>
        <v>38</v>
      </c>
      <c r="FW3" s="24">
        <f t="shared" si="5"/>
        <v>36</v>
      </c>
      <c r="FX3" s="24">
        <f t="shared" si="5"/>
        <v>45</v>
      </c>
      <c r="FY3" s="24">
        <f t="shared" si="5"/>
        <v>45</v>
      </c>
    </row>
    <row r="4" spans="1:181" x14ac:dyDescent="0.25">
      <c r="A4" s="5" t="s">
        <v>2</v>
      </c>
      <c r="B4">
        <v>-9639166.4000000209</v>
      </c>
      <c r="C4">
        <v>-14345168.699999988</v>
      </c>
      <c r="D4">
        <v>-6770345.8999999762</v>
      </c>
      <c r="E4">
        <v>-1743550</v>
      </c>
      <c r="F4">
        <v>16665433.299999982</v>
      </c>
      <c r="G4">
        <v>14573009.799999997</v>
      </c>
      <c r="H4">
        <v>20079854.5</v>
      </c>
      <c r="I4">
        <v>5839144.3000000119</v>
      </c>
      <c r="J4">
        <v>-15753109.700000003</v>
      </c>
      <c r="K4">
        <v>34576515.699999988</v>
      </c>
      <c r="L4">
        <v>10822585.799999997</v>
      </c>
      <c r="M4">
        <v>-442569.69999998808</v>
      </c>
      <c r="N4">
        <v>15743840.100000024</v>
      </c>
      <c r="O4">
        <v>29976557.799999982</v>
      </c>
      <c r="P4">
        <v>-1864972.599999994</v>
      </c>
      <c r="Q4">
        <v>-27283364.699999988</v>
      </c>
      <c r="R4">
        <v>-26589937.5</v>
      </c>
      <c r="S4">
        <v>-23688365.300000012</v>
      </c>
      <c r="T4">
        <v>-10468314.099999994</v>
      </c>
      <c r="U4">
        <v>-2257012.6000000089</v>
      </c>
      <c r="V4">
        <v>391306.09999997914</v>
      </c>
      <c r="W4">
        <v>8863644.8000000417</v>
      </c>
      <c r="X4">
        <v>-3755380.599999994</v>
      </c>
      <c r="Y4">
        <v>-11881628.499999985</v>
      </c>
      <c r="Z4">
        <v>-15898676.200000018</v>
      </c>
      <c r="AA4">
        <v>-13309869.699999988</v>
      </c>
      <c r="AB4">
        <v>-1407504.2000000179</v>
      </c>
      <c r="AC4">
        <v>-4474248.200000003</v>
      </c>
      <c r="AD4">
        <v>5997706.5</v>
      </c>
      <c r="AE4">
        <v>21486925.899999991</v>
      </c>
      <c r="AF4">
        <v>433331.30000004172</v>
      </c>
      <c r="AG4">
        <v>3556724.2000000179</v>
      </c>
      <c r="AH4">
        <v>-137373.59999999404</v>
      </c>
      <c r="AI4">
        <v>15557997.400000006</v>
      </c>
      <c r="AJ4">
        <v>14537723.299999982</v>
      </c>
      <c r="AK4">
        <v>39788990.49999997</v>
      </c>
      <c r="AL4">
        <v>9889330.8000000119</v>
      </c>
      <c r="AM4">
        <v>9676536</v>
      </c>
      <c r="AN4">
        <v>-10351771.400000021</v>
      </c>
      <c r="AO4">
        <v>-6936256.299999997</v>
      </c>
      <c r="AP4">
        <v>-1185849</v>
      </c>
      <c r="AQ4">
        <v>7941394.1000000238</v>
      </c>
      <c r="AR4">
        <v>23299486.200000018</v>
      </c>
      <c r="AS4">
        <v>12168545.599999994</v>
      </c>
      <c r="AT4">
        <v>-2461005.9999999702</v>
      </c>
      <c r="AU4">
        <v>8811126.3000000119</v>
      </c>
      <c r="AV4">
        <v>5082174</v>
      </c>
      <c r="AW4">
        <v>-5674569.7000000328</v>
      </c>
      <c r="AX4">
        <v>806315.20000001788</v>
      </c>
      <c r="AY4">
        <v>-4977768.3999999762</v>
      </c>
      <c r="AZ4">
        <v>2897450.5</v>
      </c>
      <c r="BA4">
        <v>639307.0000000298</v>
      </c>
      <c r="BB4">
        <v>-1138672.9000000358</v>
      </c>
      <c r="BC4">
        <v>-8259892.1000000238</v>
      </c>
      <c r="BD4">
        <v>-10774569.299999982</v>
      </c>
      <c r="BE4">
        <v>-13820452.5</v>
      </c>
      <c r="BF4">
        <v>1104480.0000000149</v>
      </c>
      <c r="BG4">
        <v>3782170.1999999881</v>
      </c>
      <c r="BH4">
        <v>-7590150.400000006</v>
      </c>
      <c r="BI4">
        <v>-8077969.1999999881</v>
      </c>
      <c r="BJ4">
        <v>3526999.8999999762</v>
      </c>
      <c r="BK4">
        <v>13288553.200000033</v>
      </c>
      <c r="BL4">
        <v>11267642.400000036</v>
      </c>
      <c r="BM4">
        <v>-1122039.799999997</v>
      </c>
      <c r="BN4">
        <v>5452407.799999997</v>
      </c>
      <c r="BO4">
        <v>1338079.4000000209</v>
      </c>
      <c r="BP4">
        <v>-7643818.7000000179</v>
      </c>
      <c r="BQ4">
        <v>-7111152.400000006</v>
      </c>
      <c r="BR4">
        <v>4924438.099999994</v>
      </c>
      <c r="BS4">
        <v>3817294.8999999911</v>
      </c>
      <c r="BT4">
        <v>-6559580.400000006</v>
      </c>
      <c r="BU4">
        <v>4171548.299999997</v>
      </c>
      <c r="BV4">
        <v>-2830916.099999994</v>
      </c>
      <c r="BW4">
        <v>3475666.9999999851</v>
      </c>
      <c r="BX4">
        <v>-428002.10000000894</v>
      </c>
      <c r="BY4">
        <v>-5645520.900000006</v>
      </c>
      <c r="BZ4">
        <v>-1548485.400000006</v>
      </c>
      <c r="CA4">
        <v>-1585014.5000000149</v>
      </c>
      <c r="CB4">
        <v>-4755392.9999999851</v>
      </c>
      <c r="CC4">
        <v>15856764.99999997</v>
      </c>
      <c r="CD4">
        <v>5541518.1000000238</v>
      </c>
      <c r="CE4">
        <v>16528370.700000018</v>
      </c>
      <c r="CF4">
        <v>-139887.10000002384</v>
      </c>
      <c r="CG4">
        <v>15836393.599999994</v>
      </c>
      <c r="CH4">
        <v>24174632.200000003</v>
      </c>
      <c r="CI4">
        <v>-744128.29999999702</v>
      </c>
      <c r="CJ4">
        <v>8117859.7000000179</v>
      </c>
      <c r="CK4">
        <v>-523748.90000000596</v>
      </c>
      <c r="CL4">
        <v>3802721.3000000119</v>
      </c>
      <c r="CM4">
        <v>946621.79999999702</v>
      </c>
      <c r="CN4">
        <v>-2497297.200000003</v>
      </c>
      <c r="CO4">
        <v>6560868.200000003</v>
      </c>
      <c r="CP4">
        <v>13406514.899999991</v>
      </c>
      <c r="CQ4">
        <v>18929965.899999976</v>
      </c>
      <c r="CR4">
        <v>-11610264.700000003</v>
      </c>
      <c r="CS4">
        <v>7353848.6999999881</v>
      </c>
      <c r="CT4">
        <v>15581291.599999994</v>
      </c>
      <c r="CU4">
        <v>-828329.70000000298</v>
      </c>
      <c r="CV4">
        <v>-18431829.400000021</v>
      </c>
      <c r="CW4">
        <v>3950423.0000000298</v>
      </c>
      <c r="CX4">
        <v>-4450545.2000000328</v>
      </c>
      <c r="CY4">
        <v>-17749217.699999988</v>
      </c>
      <c r="CZ4">
        <v>4351029.8000000119</v>
      </c>
      <c r="DA4">
        <v>23166100.800000042</v>
      </c>
      <c r="DB4">
        <v>350064.79999999702</v>
      </c>
      <c r="DC4">
        <v>12883553.700000003</v>
      </c>
      <c r="DD4">
        <v>10123992.800000012</v>
      </c>
      <c r="DE4">
        <v>4203149.5</v>
      </c>
      <c r="DF4">
        <v>-3114011.1999999881</v>
      </c>
      <c r="DG4">
        <v>-4530085.6999999732</v>
      </c>
      <c r="DH4">
        <v>-3125126.799999997</v>
      </c>
      <c r="DI4">
        <v>9566260.9000000209</v>
      </c>
      <c r="DJ4">
        <v>3239120.2999999672</v>
      </c>
      <c r="DK4">
        <v>-2149887.099999994</v>
      </c>
      <c r="DL4">
        <v>6003642.700000003</v>
      </c>
      <c r="DM4">
        <v>2179563.400000006</v>
      </c>
      <c r="DN4">
        <v>7283604.2000000179</v>
      </c>
      <c r="DO4">
        <v>-8125213.599999994</v>
      </c>
      <c r="DP4">
        <v>-12355250.49999997</v>
      </c>
      <c r="DQ4">
        <v>-5530136.599999994</v>
      </c>
      <c r="DR4">
        <v>-3309107.7999999821</v>
      </c>
      <c r="DS4">
        <v>194608.5</v>
      </c>
      <c r="DT4">
        <v>-6999966.299999997</v>
      </c>
      <c r="DU4">
        <v>-7432027.7000000179</v>
      </c>
      <c r="DV4">
        <v>-13891782.499999985</v>
      </c>
      <c r="DW4">
        <v>5927365.8999999911</v>
      </c>
      <c r="DX4">
        <v>4949806.5000000298</v>
      </c>
      <c r="DY4">
        <v>175595</v>
      </c>
      <c r="DZ4">
        <v>21447648.300000012</v>
      </c>
      <c r="EA4">
        <v>23032527.000000015</v>
      </c>
      <c r="EB4">
        <v>-4837770.599999994</v>
      </c>
      <c r="EC4">
        <v>-7848201.900000006</v>
      </c>
      <c r="ED4">
        <v>-9663854.2999999821</v>
      </c>
      <c r="EE4">
        <v>-4972629.9999999851</v>
      </c>
      <c r="EF4">
        <v>15827154.899999991</v>
      </c>
      <c r="EG4">
        <v>11741476</v>
      </c>
      <c r="EH4">
        <v>9069628.599999994</v>
      </c>
      <c r="EI4">
        <v>5856147.5</v>
      </c>
      <c r="EJ4">
        <v>-5149848.8000000119</v>
      </c>
      <c r="EK4">
        <v>-9388345.2000000179</v>
      </c>
      <c r="EL4">
        <v>3191070.0000000149</v>
      </c>
      <c r="EM4">
        <v>2102550</v>
      </c>
      <c r="EN4">
        <v>1517470</v>
      </c>
      <c r="EO4">
        <v>-9037297.200000003</v>
      </c>
      <c r="EP4" s="20">
        <f t="shared" ref="EP4:EP29" si="6">COUNTA(B4:EO4)</f>
        <v>144</v>
      </c>
      <c r="EQ4" s="20">
        <f t="shared" ref="EQ4:EQ28" si="7">$EQ$2*EP4</f>
        <v>108000000</v>
      </c>
      <c r="ER4" s="22">
        <f t="shared" si="0"/>
        <v>250597963.30000019</v>
      </c>
      <c r="ES4" s="22">
        <f t="shared" ref="ES4:ES29" si="8">ER4-EQ4</f>
        <v>142597963.30000019</v>
      </c>
      <c r="ET4" s="22">
        <f>ROUNDUP(EP4/2,0)</f>
        <v>72</v>
      </c>
      <c r="EU4" s="22">
        <f>$EQ$2*ET4</f>
        <v>54000000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61771738.600000128</v>
      </c>
      <c r="EW4" s="22">
        <f t="shared" si="1"/>
        <v>7771738.6000001281</v>
      </c>
      <c r="EX4" s="20">
        <f t="shared" ref="EX4:EX29" si="9">COUNTIF(B4:EO4,"&gt;750000")</f>
        <v>70</v>
      </c>
      <c r="EY4" s="20">
        <f t="shared" ref="EY4:EY29" si="10">COUNTIF(B4:EO4,"&lt;750000")</f>
        <v>74</v>
      </c>
      <c r="EZ4" s="21">
        <f t="shared" ref="EZ4:EZ29" si="11">EX4/(EX4+EY4)</f>
        <v>0.4861111111111111</v>
      </c>
      <c r="FA4" s="24">
        <f t="shared" ref="FA4:FA8" si="12">SUM(K4,W4,AI4,AU4,BG4,BS4,CE4,CQ4,DC4,DO4,EA4,EM4)</f>
        <v>140760503.00000006</v>
      </c>
      <c r="FB4" s="24">
        <f t="shared" ref="FB4:FB8" si="13">SUM(L4,X4,AJ4,AV4,BH4,BT4,CF4,CR4,DD4,DP4,EB4,EN4)</f>
        <v>-4764338.400000006</v>
      </c>
      <c r="FC4" s="24">
        <f t="shared" ref="FC4:FC8" si="14">SUM(M4,Y4,AK4,AW4,BI4,BU4,CG4,CS4,DE4,DQ4,EC4,EO4)</f>
        <v>22861557.799999952</v>
      </c>
      <c r="FD4" s="24">
        <f t="shared" ref="FD4:FD8" si="15">SUM(B4,N4,Z4,AL4,AX4,BJ4,BV4,CH4,CT4,DF4,DR4,ED4)</f>
        <v>25266677.800000042</v>
      </c>
      <c r="FE4" s="24">
        <f t="shared" ref="FE4:FE8" si="16">SUM(C4,O4,AA4,AM4,AY4,BK4,BW4,CI4,CU4,DG4,DS4,EE4)</f>
        <v>12903942.000000089</v>
      </c>
      <c r="FF4" s="24">
        <f t="shared" ref="FF4:FF8" si="17">SUM(D4,P4,AB4,AN4,AZ4,BL4,BX4,CJ4,CV4,DH4,DT4,EF4)</f>
        <v>-11269411.199999988</v>
      </c>
      <c r="FG4" s="24">
        <f t="shared" ref="FG4:FG8" si="18">SUM(E4,Q4,AC4,AO4,BA4,BM4,BY4,CK4,CW4,DI4,DU4,EG4)</f>
        <v>-29263289.599999934</v>
      </c>
      <c r="FH4" s="24">
        <f t="shared" ref="FH4:FH8" si="19">SUM(F4,R4,AD4,AP4,BB4,BN4,BZ4,CL4,CX4,DJ4,DV4,EH4)</f>
        <v>-4578254.7000001073</v>
      </c>
      <c r="FI4" s="24">
        <f t="shared" ref="FI4:FI8" si="20">SUM(G4,S4,AE4,AQ4,BC4,BO4,CA4,CM4,CY4,DK4,DW4,EI4)</f>
        <v>4637167.6999999881</v>
      </c>
      <c r="FJ4" s="24">
        <f t="shared" ref="FJ4:FJ8" si="21">SUM(H4,T4,AF4,AR4,BD4,BP4,CB4,CN4,CZ4,DL4,DX4,EJ4)</f>
        <v>17827909.90000011</v>
      </c>
      <c r="FK4" s="24">
        <f t="shared" ref="FK4:FK8" si="22">SUM(I4,U4,AG4,AS4,BE4,BQ4,CC4,CO4,DA4,DM4,DY4,EK4)</f>
        <v>36926343.800000012</v>
      </c>
      <c r="FL4" s="24">
        <f t="shared" ref="FL4:FL8" si="23">SUM(J4,V4,AH4,AT4,BF4,BR4,CD4,CP4,DB4,DN4,DZ4,EL4)</f>
        <v>39289155.200000077</v>
      </c>
      <c r="FN4" s="24">
        <f>H16+T16+AF16+AR16+BD16+BP16+CB16+CN16+CZ16+DL16+DX16+EJ16</f>
        <v>53</v>
      </c>
      <c r="FO4" s="24">
        <f t="shared" ref="FO4:FS4" si="24">I16+U16+AG16+AS16+BE16+BQ16+CC16+CO16+DA16+DM16+DY16+EK16</f>
        <v>43</v>
      </c>
      <c r="FP4" s="24">
        <f t="shared" si="24"/>
        <v>26</v>
      </c>
      <c r="FQ4" s="24">
        <f t="shared" si="24"/>
        <v>35</v>
      </c>
      <c r="FR4" s="24">
        <f t="shared" si="24"/>
        <v>24</v>
      </c>
      <c r="FS4" s="24">
        <f t="shared" si="24"/>
        <v>29</v>
      </c>
      <c r="FT4" s="24">
        <f>B16+N16+Z16+AL16+AX16+BJ16+BV16+CH16+CT16+DF16+DR16+ED16</f>
        <v>28</v>
      </c>
      <c r="FU4" s="24">
        <f t="shared" ref="FU4:FY4" si="25">C16+O16+AA16+AM16+AY16+BK16+BW16+CI16+CU16+DG16+DS16+EE16</f>
        <v>26</v>
      </c>
      <c r="FV4" s="24">
        <f t="shared" si="25"/>
        <v>45</v>
      </c>
      <c r="FW4" s="24">
        <f t="shared" si="25"/>
        <v>47</v>
      </c>
      <c r="FX4" s="24">
        <f t="shared" si="25"/>
        <v>41</v>
      </c>
      <c r="FY4" s="24">
        <f t="shared" si="25"/>
        <v>44</v>
      </c>
    </row>
    <row r="5" spans="1:181" x14ac:dyDescent="0.25">
      <c r="A5" s="5" t="s">
        <v>1</v>
      </c>
      <c r="B5">
        <v>-3611227.3000000268</v>
      </c>
      <c r="C5">
        <v>-22049049.199999988</v>
      </c>
      <c r="D5">
        <v>7704552.9999999553</v>
      </c>
      <c r="E5">
        <v>12663037.300000042</v>
      </c>
      <c r="F5">
        <v>49285294.700000018</v>
      </c>
      <c r="G5">
        <v>35449393</v>
      </c>
      <c r="H5">
        <v>18427629.700000003</v>
      </c>
      <c r="I5">
        <v>8208135.1999999881</v>
      </c>
      <c r="J5">
        <v>-8714560.2000000179</v>
      </c>
      <c r="K5">
        <v>29590219.899999961</v>
      </c>
      <c r="L5">
        <v>17364196.699999958</v>
      </c>
      <c r="M5">
        <v>14534620.299999982</v>
      </c>
      <c r="N5">
        <v>57634431.200000018</v>
      </c>
      <c r="O5">
        <v>-2266426.1000000238</v>
      </c>
      <c r="P5">
        <v>-4187468.8999999762</v>
      </c>
      <c r="Q5">
        <v>-46947414.399999991</v>
      </c>
      <c r="R5">
        <v>-32252595.599999994</v>
      </c>
      <c r="S5">
        <v>-27391668.400000006</v>
      </c>
      <c r="T5">
        <v>-14911248.200000003</v>
      </c>
      <c r="U5">
        <v>2285394.0000000149</v>
      </c>
      <c r="V5">
        <v>-2517632.2000000179</v>
      </c>
      <c r="W5">
        <v>1544639.900000006</v>
      </c>
      <c r="X5">
        <v>2056723.700000003</v>
      </c>
      <c r="Y5">
        <v>-22535714.700000018</v>
      </c>
      <c r="Z5">
        <v>-18710640.099999979</v>
      </c>
      <c r="AA5">
        <v>-19131705.300000042</v>
      </c>
      <c r="AB5">
        <v>-5917922.599999994</v>
      </c>
      <c r="AC5">
        <v>4396148.3000000268</v>
      </c>
      <c r="AD5">
        <v>13471679.800000012</v>
      </c>
      <c r="AE5">
        <v>16639351.399999991</v>
      </c>
      <c r="AF5">
        <v>4950423.400000006</v>
      </c>
      <c r="AG5">
        <v>-3183135.5000000149</v>
      </c>
      <c r="AH5">
        <v>8217497.5000000149</v>
      </c>
      <c r="AI5">
        <v>15060994.799999952</v>
      </c>
      <c r="AJ5">
        <v>34619969.099999964</v>
      </c>
      <c r="AK5">
        <v>18966227.099999964</v>
      </c>
      <c r="AL5">
        <v>32657208.300000012</v>
      </c>
      <c r="AM5">
        <v>4557046.400000006</v>
      </c>
      <c r="AN5">
        <v>-2309110.6999999881</v>
      </c>
      <c r="AO5">
        <v>-7988393.4000000209</v>
      </c>
      <c r="AP5">
        <v>10347744.800000012</v>
      </c>
      <c r="AQ5">
        <v>20755221.800000012</v>
      </c>
      <c r="AR5">
        <v>12500602.400000006</v>
      </c>
      <c r="AS5">
        <v>12912206.50000003</v>
      </c>
      <c r="AT5">
        <v>6015883.799999997</v>
      </c>
      <c r="AU5">
        <v>5682443.6999999881</v>
      </c>
      <c r="AV5">
        <v>4161137.799999997</v>
      </c>
      <c r="AW5">
        <v>-4002059.599999994</v>
      </c>
      <c r="AX5">
        <v>-713356.59999997914</v>
      </c>
      <c r="AY5">
        <v>-4581578.799999997</v>
      </c>
      <c r="AZ5">
        <v>-334848.09999999404</v>
      </c>
      <c r="BA5">
        <v>-6268244.6999999881</v>
      </c>
      <c r="BB5">
        <v>-4685109.8999999911</v>
      </c>
      <c r="BC5">
        <v>-13595241.000000015</v>
      </c>
      <c r="BD5">
        <v>-19716019.799999997</v>
      </c>
      <c r="BE5">
        <v>-8448402.3999999911</v>
      </c>
      <c r="BF5">
        <v>-705765.90000000596</v>
      </c>
      <c r="BG5">
        <v>222543</v>
      </c>
      <c r="BH5">
        <v>-10652744.000000015</v>
      </c>
      <c r="BI5">
        <v>-9339342.400000006</v>
      </c>
      <c r="BJ5">
        <v>7375554.6999999881</v>
      </c>
      <c r="BK5">
        <v>9726033.0999999791</v>
      </c>
      <c r="BL5">
        <v>5712622.1999999881</v>
      </c>
      <c r="BM5">
        <v>-4130694.400000006</v>
      </c>
      <c r="BN5">
        <v>3275815.8999999911</v>
      </c>
      <c r="BO5">
        <v>-7231761.8999999762</v>
      </c>
      <c r="BP5">
        <v>-7995075.700000003</v>
      </c>
      <c r="BQ5">
        <v>-8986141.4999999851</v>
      </c>
      <c r="BR5">
        <v>16020331.099999994</v>
      </c>
      <c r="BS5">
        <v>-1451539.9999999702</v>
      </c>
      <c r="BT5">
        <v>-2280872.099999994</v>
      </c>
      <c r="BU5">
        <v>4728839.0000000298</v>
      </c>
      <c r="BV5">
        <v>-1576164.3000000268</v>
      </c>
      <c r="BW5">
        <v>3565313.8999999911</v>
      </c>
      <c r="BX5">
        <v>-279848.5000000298</v>
      </c>
      <c r="BY5">
        <v>-9259533.2000000328</v>
      </c>
      <c r="BZ5">
        <v>-4094694.9000000209</v>
      </c>
      <c r="CA5">
        <v>7309524.299999997</v>
      </c>
      <c r="CB5">
        <v>2790371.8999999762</v>
      </c>
      <c r="CC5">
        <v>19217607.099999964</v>
      </c>
      <c r="CD5">
        <v>14762486.599999979</v>
      </c>
      <c r="CE5">
        <v>18794712.300000042</v>
      </c>
      <c r="CF5">
        <v>194572.39999999106</v>
      </c>
      <c r="CG5">
        <v>14015100.200000018</v>
      </c>
      <c r="CH5">
        <v>20686450.5</v>
      </c>
      <c r="CI5">
        <v>-6332822.5</v>
      </c>
      <c r="CJ5">
        <v>5663556.4000000358</v>
      </c>
      <c r="CK5">
        <v>-3519734.6000000089</v>
      </c>
      <c r="CL5">
        <v>4834783.5</v>
      </c>
      <c r="CM5">
        <v>7643311.7999999821</v>
      </c>
      <c r="CN5">
        <v>-6579913.7000000328</v>
      </c>
      <c r="CO5">
        <v>21248763.100000009</v>
      </c>
      <c r="CP5">
        <v>17539859.699999973</v>
      </c>
      <c r="CQ5">
        <v>16989570.5</v>
      </c>
      <c r="CR5">
        <v>-3755718.3999999911</v>
      </c>
      <c r="CS5">
        <v>10216682.200000018</v>
      </c>
      <c r="CT5">
        <v>10903487.99999997</v>
      </c>
      <c r="CU5">
        <v>-8001810.299999997</v>
      </c>
      <c r="CV5">
        <v>-11314964.099999994</v>
      </c>
      <c r="CW5">
        <v>-8711256.1999999881</v>
      </c>
      <c r="CX5">
        <v>-2243762.799999997</v>
      </c>
      <c r="CY5">
        <v>-12340213.400000006</v>
      </c>
      <c r="CZ5">
        <v>3407842.400000006</v>
      </c>
      <c r="DA5">
        <v>24911593.699999988</v>
      </c>
      <c r="DB5">
        <v>21206264.899999961</v>
      </c>
      <c r="DC5">
        <v>15179039.400000006</v>
      </c>
      <c r="DD5">
        <v>9572936.8999999911</v>
      </c>
      <c r="DE5">
        <v>8694449.7000000179</v>
      </c>
      <c r="DF5">
        <v>-12206997.100000009</v>
      </c>
      <c r="DG5">
        <v>-3065370.1000000089</v>
      </c>
      <c r="DH5">
        <v>7203471.3000000119</v>
      </c>
      <c r="DI5">
        <v>7757504.900000006</v>
      </c>
      <c r="DJ5">
        <v>9094922.5</v>
      </c>
      <c r="DK5">
        <v>-6075106.6000000089</v>
      </c>
      <c r="DL5">
        <v>12837783.900000021</v>
      </c>
      <c r="DM5">
        <v>7544644.6000000089</v>
      </c>
      <c r="DN5">
        <v>4043812.0999999642</v>
      </c>
      <c r="DO5">
        <v>-8383675.099999994</v>
      </c>
      <c r="DP5">
        <v>-14121115.999999985</v>
      </c>
      <c r="DQ5">
        <v>-13143088.899999976</v>
      </c>
      <c r="DR5">
        <v>-9882514.200000003</v>
      </c>
      <c r="DS5">
        <v>-882907.70000001788</v>
      </c>
      <c r="DT5">
        <v>-13665897</v>
      </c>
      <c r="DU5">
        <v>-12777016.200000003</v>
      </c>
      <c r="DV5">
        <v>-15854813.5</v>
      </c>
      <c r="DW5">
        <v>6015723.900000006</v>
      </c>
      <c r="DX5">
        <v>8442845.799999997</v>
      </c>
      <c r="DY5">
        <v>6683059.1000000238</v>
      </c>
      <c r="DZ5">
        <v>29304701.299999982</v>
      </c>
      <c r="EA5">
        <v>15105576.399999991</v>
      </c>
      <c r="EB5">
        <v>-11652628.800000012</v>
      </c>
      <c r="EC5">
        <v>-16137010.799999997</v>
      </c>
      <c r="ED5">
        <v>-4347276.8999999762</v>
      </c>
      <c r="EE5">
        <v>-4275295.900000006</v>
      </c>
      <c r="EF5">
        <v>22468481.300000012</v>
      </c>
      <c r="EG5">
        <v>18070994.099999994</v>
      </c>
      <c r="EH5">
        <v>15207512.800000012</v>
      </c>
      <c r="EI5">
        <v>-2347185.2000000179</v>
      </c>
      <c r="EJ5">
        <v>-2706023.4000000209</v>
      </c>
      <c r="EK5">
        <v>-2629360.3999999911</v>
      </c>
      <c r="EL5">
        <v>15667190</v>
      </c>
      <c r="EM5">
        <v>-353250</v>
      </c>
      <c r="EN5">
        <v>-183950</v>
      </c>
      <c r="EP5" s="20">
        <f t="shared" si="6"/>
        <v>143</v>
      </c>
      <c r="EQ5" s="20">
        <f t="shared" si="7"/>
        <v>107250000</v>
      </c>
      <c r="ER5" s="22">
        <f t="shared" si="0"/>
        <v>402072667.59999996</v>
      </c>
      <c r="ES5" s="22">
        <f t="shared" si="8"/>
        <v>294822667.59999996</v>
      </c>
      <c r="ET5" s="22">
        <f>ROUNDUP(EP5/3,0)</f>
        <v>48</v>
      </c>
      <c r="EU5" s="22">
        <f t="shared" ref="EU5:EU8" si="26">$EQ$2*ET5</f>
        <v>36000000</v>
      </c>
      <c r="EV5" s="22">
        <f>SUM(B5,E5,H5,K5,N5,Q5,T5,W5,Z5,AC5,AF5,AI5,AL5,AO5,AR5,AU5,AX5,BA5,BD5,BG5,BJ5,BM5,BP5,BS5,BV5,BY5,CB5,CE5,CH5,CK5,CN5,CQ5,CT5,CW5,CZ5,DC5,DF5,DI5,DL5,DO5,DR5,DU5,DX5,EA5,ED5,EG5,EJ5,EM5)</f>
        <v>140924847.19999999</v>
      </c>
      <c r="EW5" s="22">
        <f t="shared" si="1"/>
        <v>104924847.19999999</v>
      </c>
      <c r="EX5" s="20">
        <f t="shared" si="9"/>
        <v>73</v>
      </c>
      <c r="EY5" s="20">
        <f t="shared" si="10"/>
        <v>70</v>
      </c>
      <c r="EZ5" s="21">
        <f t="shared" si="11"/>
        <v>0.51048951048951052</v>
      </c>
      <c r="FA5" s="24">
        <f t="shared" si="12"/>
        <v>107981274.79999998</v>
      </c>
      <c r="FB5" s="24">
        <f t="shared" si="13"/>
        <v>25322507.299999908</v>
      </c>
      <c r="FC5" s="24">
        <f t="shared" si="14"/>
        <v>5998702.1000000387</v>
      </c>
      <c r="FD5" s="24">
        <f t="shared" si="15"/>
        <v>78208956.199999988</v>
      </c>
      <c r="FE5" s="24">
        <f t="shared" si="16"/>
        <v>-52738572.500000104</v>
      </c>
      <c r="FF5" s="24">
        <f t="shared" si="17"/>
        <v>10742624.300000027</v>
      </c>
      <c r="FG5" s="24">
        <f t="shared" si="18"/>
        <v>-56714602.49999997</v>
      </c>
      <c r="FH5" s="24">
        <f t="shared" si="19"/>
        <v>46386777.300000042</v>
      </c>
      <c r="FI5" s="24">
        <f t="shared" si="20"/>
        <v>24831349.699999958</v>
      </c>
      <c r="FJ5" s="24">
        <f t="shared" si="21"/>
        <v>11449218.699999958</v>
      </c>
      <c r="FK5" s="24">
        <f t="shared" si="22"/>
        <v>79764363.500000045</v>
      </c>
      <c r="FL5" s="24">
        <f t="shared" si="23"/>
        <v>120840068.69999982</v>
      </c>
      <c r="FN5" s="24">
        <f>E23+Q23+AC23+AO23+BA23+BM23+BY23+CK23+CW23+DI23+DU23+EG23</f>
        <v>51</v>
      </c>
      <c r="FO5" s="24">
        <f t="shared" ref="FO5:FV5" si="27">F23+R23+AD23+AP23+BB23+BN23+BZ23+CL23+CX23+DJ23+DV23+EH23</f>
        <v>34</v>
      </c>
      <c r="FP5" s="24">
        <f t="shared" si="27"/>
        <v>24</v>
      </c>
      <c r="FQ5" s="24">
        <f t="shared" si="27"/>
        <v>25</v>
      </c>
      <c r="FR5" s="24">
        <f t="shared" si="27"/>
        <v>20</v>
      </c>
      <c r="FS5" s="24">
        <f t="shared" si="27"/>
        <v>30</v>
      </c>
      <c r="FT5" s="24">
        <f t="shared" si="27"/>
        <v>25</v>
      </c>
      <c r="FU5" s="24">
        <f t="shared" si="27"/>
        <v>22</v>
      </c>
      <c r="FV5" s="24">
        <f t="shared" si="27"/>
        <v>37</v>
      </c>
      <c r="FW5" s="24">
        <f>B23+N23+Z23+AL23+AX23+BJ23+BV23+CH23+CT23+DF23+DR23+ED23</f>
        <v>49</v>
      </c>
      <c r="FX5" s="24">
        <f t="shared" ref="FX5:FY5" si="28">C23+O23+AA23+AM23+AY23+BK23+BW23+CI23+CU23+DG23+DS23+EE23</f>
        <v>41</v>
      </c>
      <c r="FY5" s="24">
        <f t="shared" si="28"/>
        <v>52</v>
      </c>
    </row>
    <row r="6" spans="1:181" x14ac:dyDescent="0.25">
      <c r="A6" s="5" t="s">
        <v>3</v>
      </c>
      <c r="B6">
        <v>-6038403.200000003</v>
      </c>
      <c r="C6">
        <v>-21316489</v>
      </c>
      <c r="D6">
        <v>18284094.100000024</v>
      </c>
      <c r="E6">
        <v>44158568.400000006</v>
      </c>
      <c r="F6">
        <v>73834244.099999994</v>
      </c>
      <c r="G6">
        <v>27169443.300000012</v>
      </c>
      <c r="H6">
        <v>19239660.99999997</v>
      </c>
      <c r="I6">
        <v>15072098.199999988</v>
      </c>
      <c r="J6">
        <v>-14953014.600000009</v>
      </c>
      <c r="K6">
        <v>32707451.699999958</v>
      </c>
      <c r="L6">
        <v>42441695.399999976</v>
      </c>
      <c r="M6">
        <v>39145025.299999952</v>
      </c>
      <c r="N6">
        <v>27086273.899999976</v>
      </c>
      <c r="O6">
        <v>-4303115</v>
      </c>
      <c r="P6">
        <v>-23394298.799999997</v>
      </c>
      <c r="Q6">
        <v>-45592528.5</v>
      </c>
      <c r="R6">
        <v>-35816571.799999982</v>
      </c>
      <c r="S6">
        <v>-29602065.499999985</v>
      </c>
      <c r="T6">
        <v>-9123345.3000000119</v>
      </c>
      <c r="U6">
        <v>5178439.9999999851</v>
      </c>
      <c r="V6">
        <v>-4527159.7999999821</v>
      </c>
      <c r="W6">
        <v>-2052679.9999999702</v>
      </c>
      <c r="X6">
        <v>-5112572.7000000179</v>
      </c>
      <c r="Y6">
        <v>-24629004.100000024</v>
      </c>
      <c r="Z6">
        <v>-22861283.000000015</v>
      </c>
      <c r="AA6">
        <v>-29788518.600000001</v>
      </c>
      <c r="AB6">
        <v>790208.89999997616</v>
      </c>
      <c r="AC6">
        <v>10326690.500000015</v>
      </c>
      <c r="AD6">
        <v>12497875.399999976</v>
      </c>
      <c r="AE6">
        <v>19652807.599999994</v>
      </c>
      <c r="AF6">
        <v>1509900.1000000089</v>
      </c>
      <c r="AG6">
        <v>2277205.3000000119</v>
      </c>
      <c r="AH6">
        <v>3303927.6000000238</v>
      </c>
      <c r="AI6">
        <v>55732339.100000024</v>
      </c>
      <c r="AJ6">
        <v>14878804.099999994</v>
      </c>
      <c r="AK6">
        <v>47335007.899999946</v>
      </c>
      <c r="AL6">
        <v>19265226.900000006</v>
      </c>
      <c r="AM6">
        <v>12105920.900000006</v>
      </c>
      <c r="AN6">
        <v>-3168558.5999999642</v>
      </c>
      <c r="AO6">
        <v>-8954718.599999994</v>
      </c>
      <c r="AP6">
        <v>25093253.199999988</v>
      </c>
      <c r="AQ6">
        <v>12396051.600000009</v>
      </c>
      <c r="AR6">
        <v>17323142.200000018</v>
      </c>
      <c r="AS6">
        <v>23414612.199999988</v>
      </c>
      <c r="AT6">
        <v>8259923.700000003</v>
      </c>
      <c r="AU6">
        <v>3016372.8999999762</v>
      </c>
      <c r="AV6">
        <v>6695949.200000003</v>
      </c>
      <c r="AW6">
        <v>-7062072.4999999702</v>
      </c>
      <c r="AX6">
        <v>2073653.099999994</v>
      </c>
      <c r="AY6">
        <v>-3661957.9999999702</v>
      </c>
      <c r="AZ6">
        <v>-2354602.7999999821</v>
      </c>
      <c r="BA6">
        <v>-18092793.200000003</v>
      </c>
      <c r="BB6">
        <v>-10609768.400000006</v>
      </c>
      <c r="BC6">
        <v>-21990541.299999997</v>
      </c>
      <c r="BD6">
        <v>-16636290.699999988</v>
      </c>
      <c r="BE6">
        <v>-10647011.599999994</v>
      </c>
      <c r="BF6">
        <v>-3411693.900000006</v>
      </c>
      <c r="BG6">
        <v>1843914.8000000119</v>
      </c>
      <c r="BH6">
        <v>-10567169.700000003</v>
      </c>
      <c r="BI6">
        <v>-2512845.7999999821</v>
      </c>
      <c r="BJ6">
        <v>7114774.200000003</v>
      </c>
      <c r="BK6">
        <v>5770143.5000000149</v>
      </c>
      <c r="BL6">
        <v>7960196.099999994</v>
      </c>
      <c r="BM6">
        <v>-8131497.2000000179</v>
      </c>
      <c r="BN6">
        <v>-6640427.9999999851</v>
      </c>
      <c r="BO6">
        <v>-8331960.3000000268</v>
      </c>
      <c r="BP6">
        <v>-6747883.3000000119</v>
      </c>
      <c r="BQ6">
        <v>-5782631.6000000089</v>
      </c>
      <c r="BR6">
        <v>17603144.799999997</v>
      </c>
      <c r="BS6">
        <v>5678994.0999999791</v>
      </c>
      <c r="BT6">
        <v>3114157.9000000209</v>
      </c>
      <c r="BU6">
        <v>6328047.1999999732</v>
      </c>
      <c r="BV6">
        <v>391633.40000005066</v>
      </c>
      <c r="BW6">
        <v>3722819.0999999642</v>
      </c>
      <c r="BX6">
        <v>-2512327.9999999851</v>
      </c>
      <c r="BY6">
        <v>-10718551.200000018</v>
      </c>
      <c r="BZ6">
        <v>-513476.19999998808</v>
      </c>
      <c r="CA6">
        <v>23013605.400000006</v>
      </c>
      <c r="CB6">
        <v>4805135.900000006</v>
      </c>
      <c r="CC6">
        <v>26037522.899999991</v>
      </c>
      <c r="CD6">
        <v>16064626.200000003</v>
      </c>
      <c r="CE6">
        <v>30717782.100000024</v>
      </c>
      <c r="CF6">
        <v>-4713569.1999999732</v>
      </c>
      <c r="CG6">
        <v>9777823.400000006</v>
      </c>
      <c r="CH6">
        <v>16278834.399999991</v>
      </c>
      <c r="CI6">
        <v>-10188624.50000003</v>
      </c>
      <c r="CJ6">
        <v>6230775.6999999881</v>
      </c>
      <c r="CK6">
        <v>2888897.9999999851</v>
      </c>
      <c r="CL6">
        <v>4674303.1999999881</v>
      </c>
      <c r="CM6">
        <v>6830827.7999999672</v>
      </c>
      <c r="CN6">
        <v>7190598.4999999851</v>
      </c>
      <c r="CO6">
        <v>24223001.400000021</v>
      </c>
      <c r="CP6">
        <v>8644492.3000000119</v>
      </c>
      <c r="CQ6">
        <v>28417752</v>
      </c>
      <c r="CR6">
        <v>-3827560</v>
      </c>
      <c r="CS6">
        <v>3612325.7999999821</v>
      </c>
      <c r="CT6">
        <v>131989.19999995828</v>
      </c>
      <c r="CU6">
        <v>6989953.5999999791</v>
      </c>
      <c r="CV6">
        <v>-27894494.299999997</v>
      </c>
      <c r="CW6">
        <v>-8867523.6000000089</v>
      </c>
      <c r="CX6">
        <v>-2512007.1000000238</v>
      </c>
      <c r="CY6">
        <v>-17155784.499999985</v>
      </c>
      <c r="CZ6">
        <v>-1147401.5</v>
      </c>
      <c r="DA6">
        <v>60587441</v>
      </c>
      <c r="DB6">
        <v>17301704.899999976</v>
      </c>
      <c r="DC6">
        <v>20342203.100000009</v>
      </c>
      <c r="DD6">
        <v>7001338.5000000149</v>
      </c>
      <c r="DE6">
        <v>-8687179.400000006</v>
      </c>
      <c r="DF6">
        <v>-9744098.2999999821</v>
      </c>
      <c r="DG6">
        <v>13341715.099999994</v>
      </c>
      <c r="DH6">
        <v>10569378.799999997</v>
      </c>
      <c r="DI6">
        <v>16540929.300000012</v>
      </c>
      <c r="DJ6">
        <v>11286098.49999997</v>
      </c>
      <c r="DK6">
        <v>-3688628.1999999881</v>
      </c>
      <c r="DL6">
        <v>17309653.500000015</v>
      </c>
      <c r="DM6">
        <v>10591810.799999982</v>
      </c>
      <c r="DN6">
        <v>-5525610.6000000089</v>
      </c>
      <c r="DO6">
        <v>-2120679.200000003</v>
      </c>
      <c r="DP6">
        <v>-17668163.400000006</v>
      </c>
      <c r="DQ6">
        <v>-19531650</v>
      </c>
      <c r="DR6">
        <v>-5656466.8000000119</v>
      </c>
      <c r="DS6">
        <v>-9911123.4999999851</v>
      </c>
      <c r="DT6">
        <v>-19035814.399999991</v>
      </c>
      <c r="DU6">
        <v>-13012439.199999988</v>
      </c>
      <c r="DV6">
        <v>-14426450.599999994</v>
      </c>
      <c r="DW6">
        <v>9460509.0999999642</v>
      </c>
      <c r="DX6">
        <v>17437223.900000006</v>
      </c>
      <c r="DY6">
        <v>3263938.7000000179</v>
      </c>
      <c r="DZ6">
        <v>27161543.300000012</v>
      </c>
      <c r="EA6">
        <v>7290496.599999994</v>
      </c>
      <c r="EB6">
        <v>-15060851.5</v>
      </c>
      <c r="EC6">
        <v>-13782362.99999997</v>
      </c>
      <c r="ED6">
        <v>8568024.400000006</v>
      </c>
      <c r="EE6">
        <v>4041924.2999999821</v>
      </c>
      <c r="EF6">
        <v>27005904.899999991</v>
      </c>
      <c r="EG6">
        <v>20211848</v>
      </c>
      <c r="EH6">
        <v>813309.39999999106</v>
      </c>
      <c r="EI6">
        <v>-1080247.6000000089</v>
      </c>
      <c r="EJ6">
        <v>-4107753.5999999791</v>
      </c>
      <c r="EK6">
        <v>741868.40000000596</v>
      </c>
      <c r="EL6">
        <v>14894980</v>
      </c>
      <c r="EM6">
        <v>14171200</v>
      </c>
      <c r="EP6" s="20">
        <f t="shared" si="6"/>
        <v>142</v>
      </c>
      <c r="EQ6" s="20">
        <f t="shared" si="7"/>
        <v>106500000</v>
      </c>
      <c r="ER6" s="22">
        <f t="shared" si="0"/>
        <v>580752670.39999974</v>
      </c>
      <c r="ES6" s="22">
        <f t="shared" si="8"/>
        <v>474252670.39999974</v>
      </c>
      <c r="ET6" s="22">
        <f>ROUNDUP(EP6/4,0)</f>
        <v>36</v>
      </c>
      <c r="EU6" s="22">
        <f t="shared" si="26"/>
        <v>27000000</v>
      </c>
      <c r="EV6" s="22">
        <f>SUM(B6,F6,J6,N6,R6,V6,Z6,AD6,AH6,AL6,AP6,AT6,AX6,BB6,BF6,BJ6,BN6,BR6,BV6,BZ6,CD6,CH6,CL6,CP6,CT6,CX6,DB6,DF6,DJ6,DN6,DR6,DV6,DZ6,ED6,EH6,EL6)</f>
        <v>179107403.79999989</v>
      </c>
      <c r="EW6" s="22">
        <f t="shared" si="1"/>
        <v>152107403.79999989</v>
      </c>
      <c r="EX6" s="20">
        <f t="shared" si="9"/>
        <v>79</v>
      </c>
      <c r="EY6" s="20">
        <f t="shared" si="10"/>
        <v>63</v>
      </c>
      <c r="EZ6" s="21">
        <f t="shared" si="11"/>
        <v>0.55633802816901412</v>
      </c>
      <c r="FA6" s="24">
        <f t="shared" si="12"/>
        <v>195745147.20000002</v>
      </c>
      <c r="FB6" s="24">
        <f t="shared" si="13"/>
        <v>17182058.600000009</v>
      </c>
      <c r="FC6" s="24">
        <f t="shared" si="14"/>
        <v>29993114.799999908</v>
      </c>
      <c r="FD6" s="24">
        <f t="shared" si="15"/>
        <v>36610158.199999973</v>
      </c>
      <c r="FE6" s="24">
        <f t="shared" si="16"/>
        <v>-33197352.100000046</v>
      </c>
      <c r="FF6" s="24">
        <f t="shared" si="17"/>
        <v>-7519538.3999999464</v>
      </c>
      <c r="FG6" s="24">
        <f t="shared" si="18"/>
        <v>-19243117.300000012</v>
      </c>
      <c r="FH6" s="24">
        <f t="shared" si="19"/>
        <v>57680381.699999928</v>
      </c>
      <c r="FI6" s="24">
        <f t="shared" si="20"/>
        <v>16674017.399999961</v>
      </c>
      <c r="FJ6" s="24">
        <f t="shared" si="21"/>
        <v>47052640.700000018</v>
      </c>
      <c r="FK6" s="24">
        <f t="shared" si="22"/>
        <v>154958295.69999999</v>
      </c>
      <c r="FL6" s="24">
        <f t="shared" si="23"/>
        <v>84816863.900000021</v>
      </c>
      <c r="FN6" s="24">
        <f>B30+N30+Z30+AL30+AX30+BJ30+BV30+CH30+CT30+DF30+DR30+ED30</f>
        <v>44</v>
      </c>
      <c r="FO6" s="24">
        <f t="shared" ref="FO6:FY6" si="29">C30+O30+AA30+AM30+AY30+BK30+BW30+CI30+CU30+DG30+DS30+EE30</f>
        <v>33</v>
      </c>
      <c r="FP6" s="24">
        <f t="shared" si="29"/>
        <v>25</v>
      </c>
      <c r="FQ6" s="24">
        <f t="shared" si="29"/>
        <v>30</v>
      </c>
      <c r="FR6" s="24">
        <f t="shared" si="29"/>
        <v>21</v>
      </c>
      <c r="FS6" s="24">
        <f t="shared" si="29"/>
        <v>32</v>
      </c>
      <c r="FT6" s="24">
        <f t="shared" si="29"/>
        <v>20</v>
      </c>
      <c r="FU6" s="24">
        <f t="shared" si="29"/>
        <v>15</v>
      </c>
      <c r="FV6" s="24">
        <f t="shared" si="29"/>
        <v>23</v>
      </c>
      <c r="FW6" s="24">
        <f t="shared" si="29"/>
        <v>35</v>
      </c>
      <c r="FX6" s="24">
        <f t="shared" si="29"/>
        <v>38</v>
      </c>
      <c r="FY6" s="24">
        <f t="shared" si="29"/>
        <v>48</v>
      </c>
    </row>
    <row r="7" spans="1:181" x14ac:dyDescent="0.25">
      <c r="A7" s="5" t="s">
        <v>4</v>
      </c>
      <c r="B7">
        <v>-113978.09999999404</v>
      </c>
      <c r="C7">
        <v>-22235957.299999997</v>
      </c>
      <c r="D7">
        <v>39577834.49999997</v>
      </c>
      <c r="E7">
        <v>74179871.100000024</v>
      </c>
      <c r="F7">
        <v>55320562.800000012</v>
      </c>
      <c r="G7">
        <v>29716331.49999997</v>
      </c>
      <c r="H7">
        <v>28401763.200000018</v>
      </c>
      <c r="I7">
        <v>11829332.600000009</v>
      </c>
      <c r="J7">
        <v>-14792072.099999994</v>
      </c>
      <c r="K7">
        <v>55345569.900000006</v>
      </c>
      <c r="L7">
        <v>71503541.400000006</v>
      </c>
      <c r="M7">
        <v>12298403.5</v>
      </c>
      <c r="N7">
        <v>26748211.600000024</v>
      </c>
      <c r="O7">
        <v>-26046235.099999979</v>
      </c>
      <c r="P7">
        <v>-24958334.300000012</v>
      </c>
      <c r="Q7">
        <v>-48304820.099999994</v>
      </c>
      <c r="R7">
        <v>-38754827.200000003</v>
      </c>
      <c r="S7">
        <v>-18968541.099999979</v>
      </c>
      <c r="T7">
        <v>-3376391.9999999851</v>
      </c>
      <c r="U7">
        <v>6777859.0000000149</v>
      </c>
      <c r="V7">
        <v>-7663412.2000000179</v>
      </c>
      <c r="W7">
        <v>-7923211.9000000209</v>
      </c>
      <c r="X7">
        <v>-13184911.400000021</v>
      </c>
      <c r="Y7">
        <v>-30208148.100000024</v>
      </c>
      <c r="Z7">
        <v>-31973981.099999994</v>
      </c>
      <c r="AA7">
        <v>-25003181.399999999</v>
      </c>
      <c r="AB7">
        <v>5512267.1000000089</v>
      </c>
      <c r="AC7">
        <v>10182919.899999991</v>
      </c>
      <c r="AD7">
        <v>17167776.100000009</v>
      </c>
      <c r="AE7">
        <v>18817389.200000003</v>
      </c>
      <c r="AF7">
        <v>5062897.5999999791</v>
      </c>
      <c r="AG7">
        <v>-5709952.9000000358</v>
      </c>
      <c r="AH7">
        <v>19042089.5</v>
      </c>
      <c r="AI7">
        <v>40084453.300000012</v>
      </c>
      <c r="AJ7">
        <v>39253392.300000012</v>
      </c>
      <c r="AK7">
        <v>32733117.200000018</v>
      </c>
      <c r="AL7">
        <v>26588041.400000036</v>
      </c>
      <c r="AM7">
        <v>10036897.099999964</v>
      </c>
      <c r="AN7">
        <v>-2280715.2999999821</v>
      </c>
      <c r="AO7">
        <v>-8180389</v>
      </c>
      <c r="AP7">
        <v>12362805.99999997</v>
      </c>
      <c r="AQ7">
        <v>18299882.500000045</v>
      </c>
      <c r="AR7">
        <v>30446119.699999988</v>
      </c>
      <c r="AS7">
        <v>27077927.700000003</v>
      </c>
      <c r="AT7">
        <v>5520.0999999791384</v>
      </c>
      <c r="AU7">
        <v>2847781.200000003</v>
      </c>
      <c r="AV7">
        <v>4685952.9999999851</v>
      </c>
      <c r="AW7">
        <v>-12133898.100000009</v>
      </c>
      <c r="AX7">
        <v>-6526260.2999999821</v>
      </c>
      <c r="AY7">
        <v>-281113.40000000596</v>
      </c>
      <c r="AZ7">
        <v>-5529334.5</v>
      </c>
      <c r="BA7">
        <v>-16705974.700000003</v>
      </c>
      <c r="BB7">
        <v>-14418550.5</v>
      </c>
      <c r="BC7">
        <v>-21389260.300000012</v>
      </c>
      <c r="BD7">
        <v>-17866704.400000021</v>
      </c>
      <c r="BE7">
        <v>-16394290.599999994</v>
      </c>
      <c r="BF7">
        <v>1906996.5</v>
      </c>
      <c r="BG7">
        <v>-403881.10000002384</v>
      </c>
      <c r="BH7">
        <v>-5355047.1999999881</v>
      </c>
      <c r="BI7">
        <v>-10814280.999999985</v>
      </c>
      <c r="BJ7">
        <v>10851090.700000003</v>
      </c>
      <c r="BK7">
        <v>10393208.199999988</v>
      </c>
      <c r="BL7">
        <v>7095278.299999997</v>
      </c>
      <c r="BM7">
        <v>-14772359.600000009</v>
      </c>
      <c r="BN7">
        <v>-3777222.0000000149</v>
      </c>
      <c r="BO7">
        <v>-10929403.299999982</v>
      </c>
      <c r="BP7">
        <v>303400.70000001788</v>
      </c>
      <c r="BQ7">
        <v>-2466043.900000006</v>
      </c>
      <c r="BR7">
        <v>29096579.100000009</v>
      </c>
      <c r="BS7">
        <v>5841896.5</v>
      </c>
      <c r="BT7">
        <v>-4520513.3999999911</v>
      </c>
      <c r="BU7">
        <v>4772352.6999999732</v>
      </c>
      <c r="BV7">
        <v>3931416.299999997</v>
      </c>
      <c r="BW7">
        <v>699480.69999995828</v>
      </c>
      <c r="BX7">
        <v>-6316695.0000000298</v>
      </c>
      <c r="BY7">
        <v>-5942220.3000000119</v>
      </c>
      <c r="BZ7">
        <v>-462628.09999999404</v>
      </c>
      <c r="CA7">
        <v>18226960.700000003</v>
      </c>
      <c r="CB7">
        <v>12036187.299999982</v>
      </c>
      <c r="CC7">
        <v>21553475.899999961</v>
      </c>
      <c r="CD7">
        <v>24621201.599999994</v>
      </c>
      <c r="CE7">
        <v>35681681.399999976</v>
      </c>
      <c r="CF7">
        <v>-7338510.1999999881</v>
      </c>
      <c r="CG7">
        <v>6406111.3999999911</v>
      </c>
      <c r="CH7">
        <v>10193959.999999985</v>
      </c>
      <c r="CI7">
        <v>-11752025.199999988</v>
      </c>
      <c r="CJ7">
        <v>10121641.799999982</v>
      </c>
      <c r="CK7">
        <v>2992982.2000000179</v>
      </c>
      <c r="CL7">
        <v>6023832.6999999881</v>
      </c>
      <c r="CM7">
        <v>28869464.300000057</v>
      </c>
      <c r="CN7">
        <v>15038352.299999982</v>
      </c>
      <c r="CO7">
        <v>14475349.100000039</v>
      </c>
      <c r="CP7">
        <v>8070446.9000000358</v>
      </c>
      <c r="CQ7">
        <v>30160756.399999976</v>
      </c>
      <c r="CR7">
        <v>-15043820.700000018</v>
      </c>
      <c r="CS7">
        <v>-3413725.7000000179</v>
      </c>
      <c r="CT7">
        <v>20712240.700000003</v>
      </c>
      <c r="CU7">
        <v>-13461912.5</v>
      </c>
      <c r="CV7">
        <v>-27498287.400000006</v>
      </c>
      <c r="CW7">
        <v>2883277.200000003</v>
      </c>
      <c r="CX7">
        <v>-7230231.5999999791</v>
      </c>
      <c r="CY7">
        <v>-21340434.100000009</v>
      </c>
      <c r="CZ7">
        <v>259288.09999999404</v>
      </c>
      <c r="DA7">
        <v>53594323.300000042</v>
      </c>
      <c r="DB7">
        <v>11820168.200000033</v>
      </c>
      <c r="DC7">
        <v>26592679.200000018</v>
      </c>
      <c r="DD7">
        <v>2026166.0000000149</v>
      </c>
      <c r="DE7">
        <v>-3168659.700000003</v>
      </c>
      <c r="DF7">
        <v>621876.60000000894</v>
      </c>
      <c r="DG7">
        <v>9603151.3999999911</v>
      </c>
      <c r="DH7">
        <v>18280402.400000006</v>
      </c>
      <c r="DI7">
        <v>23480189.300000012</v>
      </c>
      <c r="DJ7">
        <v>7806163.700000003</v>
      </c>
      <c r="DK7">
        <v>-5431326.400000006</v>
      </c>
      <c r="DL7">
        <v>17539538.699999988</v>
      </c>
      <c r="DM7">
        <v>4090260.900000006</v>
      </c>
      <c r="DN7">
        <v>4104515.299999997</v>
      </c>
      <c r="DO7">
        <v>-7790718.6000000387</v>
      </c>
      <c r="DP7">
        <v>-24118879.500000015</v>
      </c>
      <c r="DQ7">
        <v>-19559366.100000024</v>
      </c>
      <c r="DR7">
        <v>-16480989.700000003</v>
      </c>
      <c r="DS7">
        <v>-23704354.700000018</v>
      </c>
      <c r="DT7">
        <v>-15648559.599999979</v>
      </c>
      <c r="DU7">
        <v>-9422666.099999994</v>
      </c>
      <c r="DV7">
        <v>-14271199.699999988</v>
      </c>
      <c r="DW7">
        <v>22256557.099999964</v>
      </c>
      <c r="DX7">
        <v>19383066.00000003</v>
      </c>
      <c r="DY7">
        <v>-564133.5</v>
      </c>
      <c r="DZ7">
        <v>20019592.5</v>
      </c>
      <c r="EA7">
        <v>-4874226.5</v>
      </c>
      <c r="EB7">
        <v>-13149354.799999967</v>
      </c>
      <c r="EC7">
        <v>-6200479.1999999881</v>
      </c>
      <c r="ED7">
        <v>13430868.400000006</v>
      </c>
      <c r="EE7">
        <v>3476319.099999994</v>
      </c>
      <c r="EF7">
        <v>20215342</v>
      </c>
      <c r="EG7">
        <v>9721095.4999999851</v>
      </c>
      <c r="EH7">
        <v>5708413.9999999851</v>
      </c>
      <c r="EI7">
        <v>-3583574.7999999821</v>
      </c>
      <c r="EJ7">
        <v>-2794913.299999997</v>
      </c>
      <c r="EK7">
        <v>-10196947.599999994</v>
      </c>
      <c r="EL7">
        <v>35831870</v>
      </c>
      <c r="EP7" s="20">
        <f t="shared" si="6"/>
        <v>141</v>
      </c>
      <c r="EQ7" s="20">
        <f t="shared" si="7"/>
        <v>105750000</v>
      </c>
      <c r="ER7" s="22">
        <f t="shared" si="0"/>
        <v>610003941.80000031</v>
      </c>
      <c r="ES7" s="22">
        <f t="shared" si="8"/>
        <v>504253941.80000031</v>
      </c>
      <c r="ET7" s="22">
        <f>ROUNDUP(EP7/5,0)</f>
        <v>29</v>
      </c>
      <c r="EU7" s="22">
        <f t="shared" si="26"/>
        <v>21750000</v>
      </c>
      <c r="EV7" s="22">
        <f>SUM(B7,G7,L7,Q7,V7,AA7,AF7,AK7,AP7,AU7,AZ7,BE7,BJ7,BO7,BT7,BY7,CD7,CI7,CN7,CS7,CX7,DC7,DH7,DM7,DR7,DW7,EB7,EG7,EL7)</f>
        <v>145082503.69999999</v>
      </c>
      <c r="EW7" s="22">
        <f t="shared" si="1"/>
        <v>123332503.69999999</v>
      </c>
      <c r="EX7" s="20">
        <f t="shared" si="9"/>
        <v>73</v>
      </c>
      <c r="EY7" s="20">
        <f t="shared" si="10"/>
        <v>68</v>
      </c>
      <c r="EZ7" s="21">
        <f t="shared" si="11"/>
        <v>0.51773049645390068</v>
      </c>
      <c r="FA7" s="24">
        <f t="shared" si="12"/>
        <v>175562779.79999989</v>
      </c>
      <c r="FB7" s="24">
        <f t="shared" si="13"/>
        <v>34758015.50000003</v>
      </c>
      <c r="FC7" s="24">
        <f t="shared" si="14"/>
        <v>-29288573.100000069</v>
      </c>
      <c r="FD7" s="24">
        <f t="shared" si="15"/>
        <v>57982496.500000089</v>
      </c>
      <c r="FE7" s="24">
        <f t="shared" si="16"/>
        <v>-88275723.100000098</v>
      </c>
      <c r="FF7" s="24">
        <f t="shared" si="17"/>
        <v>18570839.999999955</v>
      </c>
      <c r="FG7" s="24">
        <f t="shared" si="18"/>
        <v>20111905.400000021</v>
      </c>
      <c r="FH7" s="24">
        <f t="shared" si="19"/>
        <v>25474896.199999988</v>
      </c>
      <c r="FI7" s="24">
        <f t="shared" si="20"/>
        <v>54544045.300000072</v>
      </c>
      <c r="FJ7" s="24">
        <f t="shared" si="21"/>
        <v>104432603.89999998</v>
      </c>
      <c r="FK7" s="24">
        <f t="shared" si="22"/>
        <v>104067160.00000004</v>
      </c>
      <c r="FL7" s="24">
        <f t="shared" si="23"/>
        <v>132063495.40000004</v>
      </c>
      <c r="FN7" s="21">
        <f>SUM(FN3:FN6)/(FA1+FA9+FA16+FA23)</f>
        <v>0.71739130434782605</v>
      </c>
      <c r="FO7" s="21">
        <f t="shared" ref="FO7:FY7" si="30">SUM(FO3:FO6)/(FB1+FB9+FB16+FB23)</f>
        <v>0.51481481481481484</v>
      </c>
      <c r="FP7" s="21">
        <f t="shared" si="30"/>
        <v>0.38721804511278196</v>
      </c>
      <c r="FQ7" s="21">
        <f t="shared" si="30"/>
        <v>0.46666666666666667</v>
      </c>
      <c r="FR7" s="21">
        <f t="shared" si="30"/>
        <v>0.34074074074074073</v>
      </c>
      <c r="FS7" s="21">
        <f t="shared" si="30"/>
        <v>0.45925925925925926</v>
      </c>
      <c r="FT7" s="21">
        <f t="shared" si="30"/>
        <v>0.36594202898550726</v>
      </c>
      <c r="FU7" s="21">
        <f t="shared" si="30"/>
        <v>0.37318840579710144</v>
      </c>
      <c r="FV7" s="21">
        <f t="shared" si="30"/>
        <v>0.50709219858156029</v>
      </c>
      <c r="FW7" s="21">
        <f t="shared" si="30"/>
        <v>0.59219858156028371</v>
      </c>
      <c r="FX7" s="21">
        <f t="shared" si="30"/>
        <v>0.58510638297872342</v>
      </c>
      <c r="FY7" s="21">
        <f t="shared" si="30"/>
        <v>0.67985611510791366</v>
      </c>
    </row>
    <row r="8" spans="1:181" x14ac:dyDescent="0.25">
      <c r="A8" s="5" t="s">
        <v>5</v>
      </c>
      <c r="B8">
        <v>1506215.0999999791</v>
      </c>
      <c r="C8">
        <v>-6998496.1000000238</v>
      </c>
      <c r="D8">
        <v>54809779.300000042</v>
      </c>
      <c r="E8">
        <v>47583988.400000036</v>
      </c>
      <c r="F8">
        <v>62014117.900000006</v>
      </c>
      <c r="G8">
        <v>35583711.099999994</v>
      </c>
      <c r="H8">
        <v>21995228.399999961</v>
      </c>
      <c r="I8">
        <v>13482345.900000006</v>
      </c>
      <c r="J8">
        <v>-13882967.299999997</v>
      </c>
      <c r="K8">
        <v>69810249.99999997</v>
      </c>
      <c r="L8">
        <v>37398845.299999982</v>
      </c>
      <c r="M8">
        <v>13308660.899999976</v>
      </c>
      <c r="N8">
        <v>735077.30000004172</v>
      </c>
      <c r="O8">
        <v>-26132283.200000018</v>
      </c>
      <c r="P8">
        <v>-31641504.699999973</v>
      </c>
      <c r="Q8">
        <v>-53688776.099999987</v>
      </c>
      <c r="R8">
        <v>-30055620.499999985</v>
      </c>
      <c r="S8">
        <v>-11265695.099999994</v>
      </c>
      <c r="T8">
        <v>-2465689.200000003</v>
      </c>
      <c r="U8">
        <v>1962000.3999999911</v>
      </c>
      <c r="V8">
        <v>-15203107.800000012</v>
      </c>
      <c r="W8">
        <v>-17798375.599999994</v>
      </c>
      <c r="X8">
        <v>-17792143.900000006</v>
      </c>
      <c r="Y8">
        <v>-34550351.100000001</v>
      </c>
      <c r="Z8">
        <v>-30849419.799999997</v>
      </c>
      <c r="AA8">
        <v>-18680568.399999991</v>
      </c>
      <c r="AB8">
        <v>7613601.299999997</v>
      </c>
      <c r="AC8">
        <v>13755860.400000021</v>
      </c>
      <c r="AD8">
        <v>14539693.299999997</v>
      </c>
      <c r="AE8">
        <v>22375938.199999988</v>
      </c>
      <c r="AF8">
        <v>-7439736.1999999881</v>
      </c>
      <c r="AG8">
        <v>-5698402</v>
      </c>
      <c r="AH8">
        <v>21139554.299999982</v>
      </c>
      <c r="AI8">
        <v>63909457.00000003</v>
      </c>
      <c r="AJ8">
        <v>23848142.199999928</v>
      </c>
      <c r="AK8">
        <v>51267451.200000018</v>
      </c>
      <c r="AL8">
        <v>20310800.100000024</v>
      </c>
      <c r="AM8">
        <v>13559735.99999997</v>
      </c>
      <c r="AN8">
        <v>4217145.1999999881</v>
      </c>
      <c r="AO8">
        <v>-4283995.1000000238</v>
      </c>
      <c r="AP8">
        <v>18800944.00000006</v>
      </c>
      <c r="AQ8">
        <v>33051474</v>
      </c>
      <c r="AR8">
        <v>39059882.599999964</v>
      </c>
      <c r="AS8">
        <v>19405906.099999979</v>
      </c>
      <c r="AT8">
        <v>-375215.5000000149</v>
      </c>
      <c r="AU8">
        <v>1785754.700000003</v>
      </c>
      <c r="AV8">
        <v>-1642919.1999999881</v>
      </c>
      <c r="AW8">
        <v>-14379216.799999967</v>
      </c>
      <c r="AX8">
        <v>-14097371.900000006</v>
      </c>
      <c r="AY8">
        <v>-5150938</v>
      </c>
      <c r="AZ8">
        <v>-5251400.7000000179</v>
      </c>
      <c r="BA8">
        <v>-20357721.100000009</v>
      </c>
      <c r="BB8">
        <v>-6579850.4000000358</v>
      </c>
      <c r="BC8">
        <v>-19625670.600000009</v>
      </c>
      <c r="BD8">
        <v>-22001336.600000024</v>
      </c>
      <c r="BE8">
        <v>-15070978.799999982</v>
      </c>
      <c r="BF8">
        <v>1817840.799999997</v>
      </c>
      <c r="BG8">
        <v>3413059.7000000179</v>
      </c>
      <c r="BH8">
        <v>-13811107.899999991</v>
      </c>
      <c r="BI8">
        <v>-18112828.200000003</v>
      </c>
      <c r="BJ8">
        <v>5388471.200000003</v>
      </c>
      <c r="BK8">
        <v>9551551.1000000089</v>
      </c>
      <c r="BL8">
        <v>-1077969.4000000209</v>
      </c>
      <c r="BM8">
        <v>-10341746.300000027</v>
      </c>
      <c r="BN8">
        <v>-2818443.099999994</v>
      </c>
      <c r="BO8">
        <v>1300503.400000006</v>
      </c>
      <c r="BP8">
        <v>-2508805.900000006</v>
      </c>
      <c r="BQ8">
        <v>3001820.1999999881</v>
      </c>
      <c r="BR8">
        <v>30674057.799999997</v>
      </c>
      <c r="BS8">
        <v>1463837.099999994</v>
      </c>
      <c r="BT8">
        <v>-3150227.7999999672</v>
      </c>
      <c r="BU8">
        <v>7757042.2999999821</v>
      </c>
      <c r="BV8">
        <v>-7932007.3999999762</v>
      </c>
      <c r="BW8">
        <v>-5342057.6000000238</v>
      </c>
      <c r="BX8">
        <v>-5528385</v>
      </c>
      <c r="BY8">
        <v>-3871760.7000000179</v>
      </c>
      <c r="BZ8">
        <v>3834125.7000000179</v>
      </c>
      <c r="CA8">
        <v>15788241.400000066</v>
      </c>
      <c r="CB8">
        <v>7687345</v>
      </c>
      <c r="CC8">
        <v>37315436.200000033</v>
      </c>
      <c r="CD8">
        <v>21173985.899999991</v>
      </c>
      <c r="CE8">
        <v>28629179.900000006</v>
      </c>
      <c r="CF8">
        <v>-6729143.5</v>
      </c>
      <c r="CG8">
        <v>4911043.0000000298</v>
      </c>
      <c r="CH8">
        <v>6384251.5</v>
      </c>
      <c r="CI8">
        <v>-3481648.8000000119</v>
      </c>
      <c r="CJ8">
        <v>15905391.100000024</v>
      </c>
      <c r="CK8">
        <v>5050362.200000003</v>
      </c>
      <c r="CL8">
        <v>20522388.599999994</v>
      </c>
      <c r="CM8">
        <v>35612695.700000018</v>
      </c>
      <c r="CN8">
        <v>90454.500000014901</v>
      </c>
      <c r="CO8">
        <v>16707784.599999994</v>
      </c>
      <c r="CP8">
        <v>442031.09999999404</v>
      </c>
      <c r="CQ8">
        <v>19965543.799999982</v>
      </c>
      <c r="CR8">
        <v>-27001388.799999997</v>
      </c>
      <c r="CS8">
        <v>13470377.099999994</v>
      </c>
      <c r="CT8">
        <v>1948031.2000000179</v>
      </c>
      <c r="CU8">
        <v>-13601729.900000006</v>
      </c>
      <c r="CV8">
        <v>-19287904.799999997</v>
      </c>
      <c r="CW8">
        <v>-335667.19999998808</v>
      </c>
      <c r="CX8">
        <v>-9816423.5000000149</v>
      </c>
      <c r="CY8">
        <v>-22735560.699999988</v>
      </c>
      <c r="CZ8">
        <v>-4568765</v>
      </c>
      <c r="DA8">
        <v>48756321.900000051</v>
      </c>
      <c r="DB8">
        <v>12102919.800000012</v>
      </c>
      <c r="DC8">
        <v>16325104.400000036</v>
      </c>
      <c r="DD8">
        <v>12927449.500000015</v>
      </c>
      <c r="DE8">
        <v>7190353.9999999702</v>
      </c>
      <c r="DF8">
        <v>186256.19999998808</v>
      </c>
      <c r="DG8">
        <v>16268076.699999988</v>
      </c>
      <c r="DH8">
        <v>16006909.699999973</v>
      </c>
      <c r="DI8">
        <v>33728686.400000006</v>
      </c>
      <c r="DJ8">
        <v>12987909.799999997</v>
      </c>
      <c r="DK8">
        <v>-16687633.400000006</v>
      </c>
      <c r="DL8">
        <v>21937551.099999994</v>
      </c>
      <c r="DM8">
        <v>5229381.7000000328</v>
      </c>
      <c r="DN8">
        <v>-1291763</v>
      </c>
      <c r="DO8">
        <v>-13928502.900000006</v>
      </c>
      <c r="DP8">
        <v>-21599197.799999997</v>
      </c>
      <c r="DQ8">
        <v>-24640194.800000012</v>
      </c>
      <c r="DR8">
        <v>-29822739.200000003</v>
      </c>
      <c r="DS8">
        <v>-21321479.900000006</v>
      </c>
      <c r="DT8">
        <v>-15172374.799999982</v>
      </c>
      <c r="DU8">
        <v>-8976259.5000000149</v>
      </c>
      <c r="DV8">
        <v>-6615707.200000003</v>
      </c>
      <c r="DW8">
        <v>27036915.600000009</v>
      </c>
      <c r="DX8">
        <v>18506179.900000006</v>
      </c>
      <c r="DY8">
        <v>-1503037.4000000358</v>
      </c>
      <c r="DZ8">
        <v>18521501</v>
      </c>
      <c r="EA8">
        <v>-2301127.4999999702</v>
      </c>
      <c r="EB8">
        <v>-6415016.099999994</v>
      </c>
      <c r="EC8">
        <v>735564.80000001192</v>
      </c>
      <c r="ED8">
        <v>12080310.400000006</v>
      </c>
      <c r="EE8">
        <v>2854288</v>
      </c>
      <c r="EF8">
        <v>16077709.499999985</v>
      </c>
      <c r="EG8">
        <v>21524349.999999985</v>
      </c>
      <c r="EH8">
        <v>27154758.400000021</v>
      </c>
      <c r="EI8">
        <v>-3821580</v>
      </c>
      <c r="EJ8">
        <v>-1810345</v>
      </c>
      <c r="EK8">
        <v>1241700</v>
      </c>
      <c r="EP8" s="20">
        <f t="shared" si="6"/>
        <v>140</v>
      </c>
      <c r="EQ8" s="20">
        <f t="shared" si="7"/>
        <v>105000000</v>
      </c>
      <c r="ER8" s="22">
        <f t="shared" si="0"/>
        <v>587098329.80000007</v>
      </c>
      <c r="ES8" s="22">
        <f t="shared" si="8"/>
        <v>482098329.80000007</v>
      </c>
      <c r="ET8" s="22">
        <f>ROUNDUP(EP8/6,0)</f>
        <v>24</v>
      </c>
      <c r="EU8" s="22">
        <f t="shared" si="26"/>
        <v>18000000</v>
      </c>
      <c r="EV8" s="22">
        <f>SUM(B8,H8,N8,T8,Z8,AF8,AL8,AR8,AX8,BD8,BJ8,BP8,BV8,CB8,CH8,CN8,CT8,CZ8,DF8,DL8,DR8,DX8,ED8,EJ8)</f>
        <v>34319838.299999997</v>
      </c>
      <c r="EW8" s="22">
        <f>EV8-EU8</f>
        <v>16319838.299999997</v>
      </c>
      <c r="EX8" s="20">
        <f t="shared" si="9"/>
        <v>72</v>
      </c>
      <c r="EY8" s="20">
        <f t="shared" si="10"/>
        <v>68</v>
      </c>
      <c r="EZ8" s="21">
        <f>EX8/(EX8+EY8)</f>
        <v>0.51428571428571423</v>
      </c>
      <c r="FA8" s="24">
        <f t="shared" si="12"/>
        <v>171274180.60000005</v>
      </c>
      <c r="FB8" s="24">
        <f t="shared" si="13"/>
        <v>-23966708.000000015</v>
      </c>
      <c r="FC8" s="24">
        <f t="shared" si="14"/>
        <v>6957902.3999999985</v>
      </c>
      <c r="FD8" s="24">
        <f t="shared" si="15"/>
        <v>-34162125.299999923</v>
      </c>
      <c r="FE8" s="24">
        <f t="shared" si="16"/>
        <v>-58475550.100000113</v>
      </c>
      <c r="FF8" s="24">
        <f t="shared" si="17"/>
        <v>36670996.700000018</v>
      </c>
      <c r="FG8" s="24">
        <f t="shared" si="18"/>
        <v>19787321.399999984</v>
      </c>
      <c r="FH8" s="24">
        <f t="shared" si="19"/>
        <v>103967893.00000006</v>
      </c>
      <c r="FI8" s="24">
        <f t="shared" si="20"/>
        <v>96613339.600000083</v>
      </c>
      <c r="FJ8" s="24">
        <f t="shared" si="21"/>
        <v>68481963.59999992</v>
      </c>
      <c r="FK8" s="24">
        <f t="shared" si="22"/>
        <v>124830278.80000006</v>
      </c>
      <c r="FL8" s="24">
        <f t="shared" si="23"/>
        <v>75118837.099999949</v>
      </c>
    </row>
    <row r="9" spans="1:181" x14ac:dyDescent="0.25">
      <c r="A9" s="25">
        <v>6</v>
      </c>
      <c r="B9" s="6">
        <f>COUNTIF(B3:B8,"&gt;750000")</f>
        <v>2</v>
      </c>
      <c r="C9" s="6">
        <f t="shared" ref="C9:BN9" si="31">COUNTIF(C3:C8,"&gt;750000")</f>
        <v>0</v>
      </c>
      <c r="D9" s="6">
        <f t="shared" si="31"/>
        <v>4</v>
      </c>
      <c r="E9" s="6">
        <f t="shared" si="31"/>
        <v>4</v>
      </c>
      <c r="F9" s="6">
        <f t="shared" si="31"/>
        <v>6</v>
      </c>
      <c r="G9" s="6">
        <f t="shared" si="31"/>
        <v>6</v>
      </c>
      <c r="H9" s="6">
        <f t="shared" si="31"/>
        <v>6</v>
      </c>
      <c r="I9" s="6">
        <f t="shared" si="31"/>
        <v>6</v>
      </c>
      <c r="J9" s="6">
        <f t="shared" si="31"/>
        <v>0</v>
      </c>
      <c r="K9" s="6">
        <f t="shared" si="31"/>
        <v>6</v>
      </c>
      <c r="L9" s="6">
        <f t="shared" si="31"/>
        <v>6</v>
      </c>
      <c r="M9" s="6">
        <f t="shared" si="31"/>
        <v>4</v>
      </c>
      <c r="N9" s="6">
        <f t="shared" si="31"/>
        <v>5</v>
      </c>
      <c r="O9" s="6">
        <f t="shared" si="31"/>
        <v>2</v>
      </c>
      <c r="P9" s="6">
        <f t="shared" si="31"/>
        <v>1</v>
      </c>
      <c r="Q9" s="6">
        <f t="shared" si="31"/>
        <v>0</v>
      </c>
      <c r="R9" s="6">
        <f t="shared" si="31"/>
        <v>0</v>
      </c>
      <c r="S9" s="6">
        <f t="shared" si="31"/>
        <v>0</v>
      </c>
      <c r="T9" s="6">
        <f t="shared" si="31"/>
        <v>0</v>
      </c>
      <c r="U9" s="6">
        <f t="shared" si="31"/>
        <v>4</v>
      </c>
      <c r="V9" s="6">
        <f t="shared" si="31"/>
        <v>0</v>
      </c>
      <c r="W9" s="6">
        <f t="shared" si="31"/>
        <v>2</v>
      </c>
      <c r="X9" s="6">
        <f t="shared" si="31"/>
        <v>2</v>
      </c>
      <c r="Y9" s="6">
        <f t="shared" si="31"/>
        <v>0</v>
      </c>
      <c r="Z9" s="6">
        <f t="shared" si="31"/>
        <v>0</v>
      </c>
      <c r="AA9" s="6">
        <f t="shared" si="31"/>
        <v>0</v>
      </c>
      <c r="AB9" s="6">
        <f t="shared" si="31"/>
        <v>4</v>
      </c>
      <c r="AC9" s="6">
        <f t="shared" si="31"/>
        <v>5</v>
      </c>
      <c r="AD9" s="6">
        <f t="shared" si="31"/>
        <v>5</v>
      </c>
      <c r="AE9" s="6">
        <f t="shared" si="31"/>
        <v>6</v>
      </c>
      <c r="AF9" s="6">
        <f t="shared" si="31"/>
        <v>4</v>
      </c>
      <c r="AG9" s="6">
        <f t="shared" si="31"/>
        <v>2</v>
      </c>
      <c r="AH9" s="6">
        <f t="shared" si="31"/>
        <v>5</v>
      </c>
      <c r="AI9" s="6">
        <f t="shared" si="31"/>
        <v>5</v>
      </c>
      <c r="AJ9" s="6">
        <f t="shared" si="31"/>
        <v>6</v>
      </c>
      <c r="AK9" s="6">
        <f t="shared" si="31"/>
        <v>6</v>
      </c>
      <c r="AL9" s="6">
        <f t="shared" si="31"/>
        <v>6</v>
      </c>
      <c r="AM9" s="6">
        <f t="shared" si="31"/>
        <v>5</v>
      </c>
      <c r="AN9" s="6">
        <f t="shared" si="31"/>
        <v>2</v>
      </c>
      <c r="AO9" s="6">
        <f t="shared" si="31"/>
        <v>0</v>
      </c>
      <c r="AP9" s="6">
        <f t="shared" si="31"/>
        <v>5</v>
      </c>
      <c r="AQ9" s="6">
        <f t="shared" si="31"/>
        <v>6</v>
      </c>
      <c r="AR9" s="6">
        <f t="shared" si="31"/>
        <v>6</v>
      </c>
      <c r="AS9" s="6">
        <f t="shared" si="31"/>
        <v>6</v>
      </c>
      <c r="AT9" s="6">
        <f t="shared" si="31"/>
        <v>2</v>
      </c>
      <c r="AU9" s="6">
        <f t="shared" si="31"/>
        <v>6</v>
      </c>
      <c r="AV9" s="6">
        <f t="shared" si="31"/>
        <v>5</v>
      </c>
      <c r="AW9" s="6">
        <f t="shared" si="31"/>
        <v>0</v>
      </c>
      <c r="AX9" s="6">
        <f t="shared" si="31"/>
        <v>2</v>
      </c>
      <c r="AY9" s="6">
        <f t="shared" si="31"/>
        <v>0</v>
      </c>
      <c r="AZ9" s="6">
        <f t="shared" si="31"/>
        <v>1</v>
      </c>
      <c r="BA9" s="6">
        <f t="shared" si="31"/>
        <v>1</v>
      </c>
      <c r="BB9" s="6">
        <f t="shared" si="31"/>
        <v>1</v>
      </c>
      <c r="BC9" s="6">
        <f t="shared" si="31"/>
        <v>0</v>
      </c>
      <c r="BD9" s="6">
        <f t="shared" si="31"/>
        <v>0</v>
      </c>
      <c r="BE9" s="6">
        <f t="shared" si="31"/>
        <v>0</v>
      </c>
      <c r="BF9" s="6">
        <f t="shared" si="31"/>
        <v>3</v>
      </c>
      <c r="BG9" s="6">
        <f t="shared" si="31"/>
        <v>3</v>
      </c>
      <c r="BH9" s="6">
        <f t="shared" si="31"/>
        <v>0</v>
      </c>
      <c r="BI9" s="6">
        <f t="shared" si="31"/>
        <v>0</v>
      </c>
      <c r="BJ9" s="6">
        <f t="shared" si="31"/>
        <v>6</v>
      </c>
      <c r="BK9" s="6">
        <f t="shared" si="31"/>
        <v>6</v>
      </c>
      <c r="BL9" s="6">
        <f t="shared" si="31"/>
        <v>5</v>
      </c>
      <c r="BM9" s="6">
        <f t="shared" si="31"/>
        <v>1</v>
      </c>
      <c r="BN9" s="6">
        <f t="shared" si="31"/>
        <v>3</v>
      </c>
      <c r="BO9" s="6">
        <f t="shared" ref="BO9:DZ9" si="32">COUNTIF(BO3:BO8,"&gt;750000")</f>
        <v>2</v>
      </c>
      <c r="BP9" s="6">
        <f t="shared" si="32"/>
        <v>0</v>
      </c>
      <c r="BQ9" s="6">
        <f t="shared" si="32"/>
        <v>1</v>
      </c>
      <c r="BR9" s="6">
        <f t="shared" si="32"/>
        <v>5</v>
      </c>
      <c r="BS9" s="6">
        <f t="shared" si="32"/>
        <v>5</v>
      </c>
      <c r="BT9" s="6">
        <f t="shared" si="32"/>
        <v>1</v>
      </c>
      <c r="BU9" s="6">
        <f t="shared" si="32"/>
        <v>5</v>
      </c>
      <c r="BV9" s="6">
        <f t="shared" si="32"/>
        <v>1</v>
      </c>
      <c r="BW9" s="6">
        <f t="shared" si="32"/>
        <v>4</v>
      </c>
      <c r="BX9" s="6">
        <f t="shared" si="32"/>
        <v>0</v>
      </c>
      <c r="BY9" s="6">
        <f t="shared" si="32"/>
        <v>0</v>
      </c>
      <c r="BZ9" s="6">
        <f t="shared" si="32"/>
        <v>1</v>
      </c>
      <c r="CA9" s="6">
        <f t="shared" si="32"/>
        <v>5</v>
      </c>
      <c r="CB9" s="6">
        <f t="shared" si="32"/>
        <v>4</v>
      </c>
      <c r="CC9" s="6">
        <f t="shared" si="32"/>
        <v>6</v>
      </c>
      <c r="CD9" s="6">
        <f t="shared" si="32"/>
        <v>5</v>
      </c>
      <c r="CE9" s="6">
        <f t="shared" si="32"/>
        <v>6</v>
      </c>
      <c r="CF9" s="6">
        <f t="shared" si="32"/>
        <v>0</v>
      </c>
      <c r="CG9" s="6">
        <f t="shared" si="32"/>
        <v>6</v>
      </c>
      <c r="CH9" s="6">
        <f t="shared" si="32"/>
        <v>6</v>
      </c>
      <c r="CI9" s="6">
        <f t="shared" si="32"/>
        <v>0</v>
      </c>
      <c r="CJ9" s="6">
        <f t="shared" si="32"/>
        <v>6</v>
      </c>
      <c r="CK9" s="6">
        <f t="shared" si="32"/>
        <v>3</v>
      </c>
      <c r="CL9" s="6">
        <f t="shared" si="32"/>
        <v>6</v>
      </c>
      <c r="CM9" s="6">
        <f t="shared" si="32"/>
        <v>5</v>
      </c>
      <c r="CN9" s="6">
        <f t="shared" si="32"/>
        <v>2</v>
      </c>
      <c r="CO9" s="6">
        <f t="shared" si="32"/>
        <v>6</v>
      </c>
      <c r="CP9" s="6">
        <f t="shared" si="32"/>
        <v>5</v>
      </c>
      <c r="CQ9" s="6">
        <f t="shared" si="32"/>
        <v>6</v>
      </c>
      <c r="CR9" s="6">
        <f t="shared" si="32"/>
        <v>0</v>
      </c>
      <c r="CS9" s="6">
        <f t="shared" si="32"/>
        <v>4</v>
      </c>
      <c r="CT9" s="6">
        <f t="shared" si="32"/>
        <v>5</v>
      </c>
      <c r="CU9" s="6">
        <f t="shared" si="32"/>
        <v>2</v>
      </c>
      <c r="CV9" s="6">
        <f t="shared" si="32"/>
        <v>0</v>
      </c>
      <c r="CW9" s="6">
        <f t="shared" si="32"/>
        <v>2</v>
      </c>
      <c r="CX9" s="6">
        <f t="shared" si="32"/>
        <v>1</v>
      </c>
      <c r="CY9" s="6">
        <f t="shared" si="32"/>
        <v>0</v>
      </c>
      <c r="CZ9" s="6">
        <f t="shared" si="32"/>
        <v>2</v>
      </c>
      <c r="DA9" s="6">
        <f t="shared" si="32"/>
        <v>6</v>
      </c>
      <c r="DB9" s="6">
        <f t="shared" si="32"/>
        <v>5</v>
      </c>
      <c r="DC9" s="6">
        <f t="shared" si="32"/>
        <v>5</v>
      </c>
      <c r="DD9" s="6">
        <f t="shared" si="32"/>
        <v>6</v>
      </c>
      <c r="DE9" s="6">
        <f t="shared" si="32"/>
        <v>3</v>
      </c>
      <c r="DF9" s="6">
        <f t="shared" si="32"/>
        <v>0</v>
      </c>
      <c r="DG9" s="6">
        <f t="shared" si="32"/>
        <v>4</v>
      </c>
      <c r="DH9" s="6">
        <f t="shared" si="32"/>
        <v>4</v>
      </c>
      <c r="DI9" s="6">
        <f t="shared" si="32"/>
        <v>5</v>
      </c>
      <c r="DJ9" s="6">
        <f t="shared" si="32"/>
        <v>6</v>
      </c>
      <c r="DK9" s="6">
        <f t="shared" si="32"/>
        <v>0</v>
      </c>
      <c r="DL9" s="6">
        <f t="shared" si="32"/>
        <v>6</v>
      </c>
      <c r="DM9" s="6">
        <f t="shared" si="32"/>
        <v>5</v>
      </c>
      <c r="DN9" s="6">
        <f t="shared" si="32"/>
        <v>4</v>
      </c>
      <c r="DO9" s="6">
        <f t="shared" si="32"/>
        <v>0</v>
      </c>
      <c r="DP9" s="6">
        <f t="shared" si="32"/>
        <v>0</v>
      </c>
      <c r="DQ9" s="6">
        <f t="shared" si="32"/>
        <v>0</v>
      </c>
      <c r="DR9" s="6">
        <f t="shared" si="32"/>
        <v>0</v>
      </c>
      <c r="DS9" s="6">
        <f t="shared" si="32"/>
        <v>1</v>
      </c>
      <c r="DT9" s="6">
        <f t="shared" si="32"/>
        <v>0</v>
      </c>
      <c r="DU9" s="6">
        <f t="shared" si="32"/>
        <v>1</v>
      </c>
      <c r="DV9" s="6">
        <f t="shared" si="32"/>
        <v>0</v>
      </c>
      <c r="DW9" s="6">
        <f t="shared" si="32"/>
        <v>6</v>
      </c>
      <c r="DX9" s="6">
        <f t="shared" si="32"/>
        <v>6</v>
      </c>
      <c r="DY9" s="6">
        <f t="shared" si="32"/>
        <v>2</v>
      </c>
      <c r="DZ9" s="6">
        <f t="shared" si="32"/>
        <v>6</v>
      </c>
      <c r="EA9" s="6">
        <f t="shared" ref="EA9:EO9" si="33">COUNTIF(EA3:EA8,"&gt;750000")</f>
        <v>4</v>
      </c>
      <c r="EB9" s="6">
        <f t="shared" si="33"/>
        <v>1</v>
      </c>
      <c r="EC9" s="6">
        <f t="shared" si="33"/>
        <v>0</v>
      </c>
      <c r="ED9" s="6">
        <f t="shared" si="33"/>
        <v>3</v>
      </c>
      <c r="EE9" s="6">
        <f t="shared" si="33"/>
        <v>3</v>
      </c>
      <c r="EF9" s="6">
        <f t="shared" si="33"/>
        <v>6</v>
      </c>
      <c r="EG9" s="6">
        <f t="shared" si="33"/>
        <v>6</v>
      </c>
      <c r="EH9" s="6">
        <f t="shared" si="33"/>
        <v>6</v>
      </c>
      <c r="EI9" s="6">
        <f t="shared" si="33"/>
        <v>2</v>
      </c>
      <c r="EJ9" s="6">
        <f t="shared" si="33"/>
        <v>0</v>
      </c>
      <c r="EK9" s="6">
        <f t="shared" si="33"/>
        <v>1</v>
      </c>
      <c r="EL9" s="6">
        <f t="shared" si="33"/>
        <v>5</v>
      </c>
      <c r="EM9" s="6">
        <f t="shared" si="33"/>
        <v>2</v>
      </c>
      <c r="EN9" s="6">
        <f t="shared" si="33"/>
        <v>2</v>
      </c>
      <c r="EO9" s="6">
        <f>COUNTIF(EO3:EO8,"&gt;750000")</f>
        <v>0</v>
      </c>
      <c r="EP9" s="6"/>
      <c r="EQ9" s="6"/>
      <c r="ER9" s="6"/>
      <c r="ES9" s="6"/>
      <c r="ET9" s="6"/>
      <c r="EU9" s="6"/>
      <c r="EV9" s="6"/>
      <c r="EW9" s="6"/>
      <c r="EX9" s="20"/>
      <c r="EY9" s="20"/>
      <c r="FA9">
        <v>66</v>
      </c>
      <c r="FB9" s="20">
        <v>66</v>
      </c>
      <c r="FC9" s="20">
        <v>66</v>
      </c>
      <c r="FD9" s="20">
        <v>66</v>
      </c>
      <c r="FE9" s="20">
        <v>66</v>
      </c>
      <c r="FF9" s="20">
        <v>66</v>
      </c>
      <c r="FG9" s="20">
        <v>72</v>
      </c>
      <c r="FH9" s="20">
        <v>72</v>
      </c>
      <c r="FI9" s="20">
        <v>72</v>
      </c>
      <c r="FJ9" s="20">
        <v>72</v>
      </c>
      <c r="FK9" s="20">
        <v>72</v>
      </c>
      <c r="FL9" s="20">
        <v>71</v>
      </c>
    </row>
    <row r="10" spans="1:181" x14ac:dyDescent="0.25">
      <c r="A10" s="5" t="s">
        <v>7</v>
      </c>
      <c r="B10" s="8">
        <v>-6238854.200000003</v>
      </c>
      <c r="C10" s="8">
        <v>7936430.6000000089</v>
      </c>
      <c r="D10" s="8">
        <v>9780456.5</v>
      </c>
      <c r="E10" s="8">
        <v>12075778.199999973</v>
      </c>
      <c r="F10" s="8">
        <v>11930670.49999997</v>
      </c>
      <c r="G10" s="8">
        <v>-13280149.900000006</v>
      </c>
      <c r="H10" s="8">
        <v>5859783.8999999911</v>
      </c>
      <c r="I10" s="8">
        <v>16826409.200000018</v>
      </c>
      <c r="J10" s="8">
        <v>-9724989.900000006</v>
      </c>
      <c r="K10" s="8">
        <v>3578183.8000000119</v>
      </c>
      <c r="L10" s="8">
        <v>14402382.699999958</v>
      </c>
      <c r="M10" s="8">
        <v>28498911.399999961</v>
      </c>
      <c r="N10" s="8">
        <v>-27630047.599999994</v>
      </c>
      <c r="O10" s="8">
        <v>-3911768.900000006</v>
      </c>
      <c r="P10" s="8">
        <v>-20157988.399999991</v>
      </c>
      <c r="Q10" s="8">
        <v>-6801948.6999999881</v>
      </c>
      <c r="R10" s="8">
        <v>-5989381.299999997</v>
      </c>
      <c r="S10" s="8">
        <v>-3580840.8999999911</v>
      </c>
      <c r="T10" s="8">
        <v>4545862.3000000119</v>
      </c>
      <c r="U10" s="8">
        <v>3939970.0000000298</v>
      </c>
      <c r="V10" s="8">
        <v>-3391701.6999999881</v>
      </c>
      <c r="W10" s="8">
        <v>-2368241.099999994</v>
      </c>
      <c r="X10" s="8">
        <v>-7816414</v>
      </c>
      <c r="Y10" s="8">
        <v>-3293571.6000000089</v>
      </c>
      <c r="Z10" s="8">
        <v>-3481332.9000000209</v>
      </c>
      <c r="AA10" s="8">
        <v>-6931997.700000003</v>
      </c>
      <c r="AB10" s="8">
        <v>16331916.499999985</v>
      </c>
      <c r="AC10" s="8">
        <v>4502992.099999994</v>
      </c>
      <c r="AD10" s="8">
        <v>-2877816</v>
      </c>
      <c r="AE10" s="8">
        <v>8220354.5</v>
      </c>
      <c r="AF10" s="8">
        <v>-6360378.8000000119</v>
      </c>
      <c r="AG10" s="8">
        <v>15690126.699999988</v>
      </c>
      <c r="AH10" s="8">
        <v>3385568.8999999762</v>
      </c>
      <c r="AI10" s="8">
        <v>20427124.900000006</v>
      </c>
      <c r="AJ10" s="8">
        <v>-13013716</v>
      </c>
      <c r="AK10" s="8">
        <v>3123491.3999999762</v>
      </c>
      <c r="AL10" s="8">
        <v>-5176231.1999999881</v>
      </c>
      <c r="AM10" s="8">
        <v>-4050245.8999999762</v>
      </c>
      <c r="AN10" s="8">
        <v>-5120725.7000000328</v>
      </c>
      <c r="AO10" s="8">
        <v>2996870.2999999821</v>
      </c>
      <c r="AP10" s="8">
        <v>12721723.599999979</v>
      </c>
      <c r="AQ10" s="8">
        <v>-11984382.800000012</v>
      </c>
      <c r="AR10" s="8">
        <v>6523194.799999997</v>
      </c>
      <c r="AS10" s="8">
        <v>5252464.3999999762</v>
      </c>
      <c r="AT10" s="8">
        <v>-2706665.299999997</v>
      </c>
      <c r="AU10" s="8">
        <v>-1892887.0999999791</v>
      </c>
      <c r="AV10" s="8">
        <v>-3065542.3999999911</v>
      </c>
      <c r="AW10" s="8">
        <v>-312160.59999999404</v>
      </c>
      <c r="AX10" s="8">
        <v>11012800.699999988</v>
      </c>
      <c r="AY10" s="8">
        <v>-4542527.0000000149</v>
      </c>
      <c r="AZ10" s="8">
        <v>-2160111.0000000149</v>
      </c>
      <c r="BA10" s="8">
        <v>-1581760.3000000119</v>
      </c>
      <c r="BB10" s="8">
        <v>-3652451.700000003</v>
      </c>
      <c r="BC10" s="8">
        <v>-5008440.4999999851</v>
      </c>
      <c r="BD10" s="8">
        <v>352665.60000003874</v>
      </c>
      <c r="BE10" s="8">
        <v>2037741.3000000119</v>
      </c>
      <c r="BF10" s="8">
        <v>-5473744.1000000089</v>
      </c>
      <c r="BG10" s="8">
        <v>2945397.299999997</v>
      </c>
      <c r="BH10" s="8">
        <v>4691074.7999999821</v>
      </c>
      <c r="BI10" s="8">
        <v>12758087.000000015</v>
      </c>
      <c r="BJ10" s="8">
        <v>885684.70000000298</v>
      </c>
      <c r="BK10" s="8">
        <v>898785.4999999851</v>
      </c>
      <c r="BL10" s="8">
        <v>-4358143.200000003</v>
      </c>
      <c r="BM10" s="8">
        <v>-1548963.0000000149</v>
      </c>
      <c r="BN10" s="8">
        <v>-8915499.900000006</v>
      </c>
      <c r="BO10" s="8">
        <v>-2737823.6000000089</v>
      </c>
      <c r="BP10" s="8">
        <v>3563141.4000000209</v>
      </c>
      <c r="BQ10" s="8">
        <v>7375833.6999999881</v>
      </c>
      <c r="BR10" s="8">
        <v>-851669.09999997914</v>
      </c>
      <c r="BS10" s="8">
        <v>1059949.599999994</v>
      </c>
      <c r="BT10" s="8">
        <v>1640350.7000000179</v>
      </c>
      <c r="BU10" s="8">
        <v>-2009589.8000000119</v>
      </c>
      <c r="BV10" s="8">
        <v>-4082129.5</v>
      </c>
      <c r="BW10" s="8">
        <v>-3554648.200000003</v>
      </c>
      <c r="BX10" s="8">
        <v>2405335.799999997</v>
      </c>
      <c r="BY10" s="8">
        <v>-4083298</v>
      </c>
      <c r="BZ10" s="8">
        <v>4812294.0000000298</v>
      </c>
      <c r="CA10" s="8">
        <v>9075851.799999997</v>
      </c>
      <c r="CB10" s="8">
        <v>8504195.6999999881</v>
      </c>
      <c r="CC10" s="8">
        <v>5693482.8000000119</v>
      </c>
      <c r="CD10" s="8">
        <v>-3326472.0000000149</v>
      </c>
      <c r="CE10" s="8">
        <v>18092719.599999979</v>
      </c>
      <c r="CF10" s="8">
        <v>-2301207.3999999911</v>
      </c>
      <c r="CG10" s="8">
        <v>-6121199.5000000149</v>
      </c>
      <c r="CH10" s="8">
        <v>1298685.1000000089</v>
      </c>
      <c r="CI10" s="8">
        <v>2297661.799999997</v>
      </c>
      <c r="CJ10" s="8">
        <v>-65584.999999985099</v>
      </c>
      <c r="CK10" s="8">
        <v>1151034.0000000298</v>
      </c>
      <c r="CL10" s="8">
        <v>7606877.2999999821</v>
      </c>
      <c r="CM10" s="8">
        <v>3429339.200000003</v>
      </c>
      <c r="CN10" s="8">
        <v>20402124.5</v>
      </c>
      <c r="CO10" s="8">
        <v>1392654.6999999881</v>
      </c>
      <c r="CP10" s="8">
        <v>-4096056.2999999821</v>
      </c>
      <c r="CQ10" s="8">
        <v>12480869.100000009</v>
      </c>
      <c r="CR10" s="8">
        <v>8642434.2000000179</v>
      </c>
      <c r="CS10" s="8">
        <v>-11451353.499999985</v>
      </c>
      <c r="CT10" s="8">
        <v>-8128290.8999999911</v>
      </c>
      <c r="CU10" s="8">
        <v>9176604.200000003</v>
      </c>
      <c r="CV10" s="8">
        <v>-16517668.499999985</v>
      </c>
      <c r="CW10" s="8">
        <v>-1167122.200000003</v>
      </c>
      <c r="CX10" s="8">
        <v>16731176.699999988</v>
      </c>
      <c r="CY10" s="8">
        <v>3915991.3999999911</v>
      </c>
      <c r="CZ10" s="8">
        <v>-906571.5</v>
      </c>
      <c r="DA10" s="8">
        <v>13708030.5</v>
      </c>
      <c r="DB10" s="8">
        <v>5410668.099999994</v>
      </c>
      <c r="DC10" s="8">
        <v>2063299.200000003</v>
      </c>
      <c r="DD10" s="8">
        <v>3884929.400000006</v>
      </c>
      <c r="DE10" s="8">
        <v>-11425885.599999964</v>
      </c>
      <c r="DF10" s="8">
        <v>564529.59999999404</v>
      </c>
      <c r="DG10" s="8">
        <v>9888691.6000000238</v>
      </c>
      <c r="DH10" s="8">
        <v>-156181</v>
      </c>
      <c r="DI10" s="8">
        <v>6307612.8000000119</v>
      </c>
      <c r="DJ10" s="8">
        <v>-3268314.700000003</v>
      </c>
      <c r="DK10" s="8">
        <v>7941447.900000006</v>
      </c>
      <c r="DL10" s="8">
        <v>1134110.6000000238</v>
      </c>
      <c r="DM10" s="8">
        <v>-8457435.900000006</v>
      </c>
      <c r="DN10" s="8">
        <v>-7880697.8000000119</v>
      </c>
      <c r="DO10" s="8">
        <v>1962530.6000000238</v>
      </c>
      <c r="DP10" s="8">
        <v>-1441974.799999997</v>
      </c>
      <c r="DQ10" s="8">
        <v>2348118.799999997</v>
      </c>
      <c r="DR10" s="8">
        <v>6691711.0000000149</v>
      </c>
      <c r="DS10" s="8">
        <v>-8835486.8000000268</v>
      </c>
      <c r="DT10" s="8">
        <v>-3001843.1000000089</v>
      </c>
      <c r="DU10" s="8">
        <v>3625824.5</v>
      </c>
      <c r="DV10" s="8">
        <v>-3721514.0999999791</v>
      </c>
      <c r="DW10" s="8">
        <v>10652906.199999973</v>
      </c>
      <c r="DX10" s="8">
        <v>8098441.0999999791</v>
      </c>
      <c r="DY10" s="8">
        <v>3377729.2000000179</v>
      </c>
      <c r="DZ10" s="8">
        <v>-5697051.8999999762</v>
      </c>
      <c r="EA10" s="8">
        <v>-1943037.6000000089</v>
      </c>
      <c r="EB10" s="8">
        <v>-7602474.200000003</v>
      </c>
      <c r="EC10" s="8">
        <v>14955828.600000009</v>
      </c>
      <c r="ED10" s="8">
        <v>15353453</v>
      </c>
      <c r="EE10" s="8">
        <v>-321204.20000001788</v>
      </c>
      <c r="EF10" s="8">
        <v>4029669.4999999851</v>
      </c>
      <c r="EG10" s="8">
        <v>1289769.1000000089</v>
      </c>
      <c r="EH10" s="8">
        <v>-8135506.9000000209</v>
      </c>
      <c r="EI10" s="8">
        <v>1078651.9999999851</v>
      </c>
      <c r="EP10" s="20">
        <f t="shared" si="6"/>
        <v>138</v>
      </c>
      <c r="EQ10" s="20">
        <f t="shared" si="7"/>
        <v>103500000</v>
      </c>
      <c r="ER10" s="22">
        <f t="shared" ref="ER10:ER15" si="34">SUM(B10:EO10)</f>
        <v>167558549.79999995</v>
      </c>
      <c r="ES10" s="22">
        <f t="shared" si="8"/>
        <v>64058549.799999952</v>
      </c>
      <c r="ET10" s="22">
        <f>ROUNDUP(EP10/1,0)</f>
        <v>138</v>
      </c>
      <c r="EU10" s="22">
        <f>$EQ$2*ET10</f>
        <v>103500000</v>
      </c>
      <c r="EV10" s="22">
        <f>SUM(B10:EO10)</f>
        <v>167558549.79999995</v>
      </c>
      <c r="EW10" s="22">
        <f t="shared" ref="EW10:EW14" si="35">EV10-EU10</f>
        <v>64058549.799999952</v>
      </c>
      <c r="EX10" s="20">
        <f t="shared" si="9"/>
        <v>71</v>
      </c>
      <c r="EY10" s="20">
        <f t="shared" si="10"/>
        <v>67</v>
      </c>
      <c r="EZ10" s="21">
        <f t="shared" si="11"/>
        <v>0.51449275362318836</v>
      </c>
      <c r="FA10" s="24">
        <f>SUM(H10,T10,AF10,AR10,BD10,BP10,CB10,CN10,CZ10,DL10,DX10)</f>
        <v>51716569.600000039</v>
      </c>
      <c r="FB10" s="24">
        <f t="shared" ref="FB10:FF10" si="36">SUM(I10,U10,AG10,AS10,BE10,BQ10,CC10,CO10,DA10,DM10,DY10)</f>
        <v>66837006.600000024</v>
      </c>
      <c r="FC10" s="24">
        <f t="shared" si="36"/>
        <v>-34352811.099999994</v>
      </c>
      <c r="FD10" s="24">
        <f t="shared" si="36"/>
        <v>56405908.300000042</v>
      </c>
      <c r="FE10" s="24">
        <f t="shared" si="36"/>
        <v>-1980157</v>
      </c>
      <c r="FF10" s="24">
        <f t="shared" si="36"/>
        <v>27070676.599999979</v>
      </c>
      <c r="FG10" s="24">
        <f>SUM(B10,N10,Z10,AL10,AX10,BJ10,BV10,CH10,CT10,DF10,DR10,ED10)</f>
        <v>-18930022.199999988</v>
      </c>
      <c r="FH10" s="24">
        <f t="shared" ref="FH10:FK10" si="37">SUM(C10,O10,AA10,AM10,AY10,BK10,BW10,CI10,CU10,DG10,DS10,EE10)</f>
        <v>-1949705.0000000298</v>
      </c>
      <c r="FI10" s="24">
        <f t="shared" si="37"/>
        <v>-18990867.600000054</v>
      </c>
      <c r="FJ10" s="24">
        <f t="shared" si="37"/>
        <v>16766788.799999982</v>
      </c>
      <c r="FK10" s="24">
        <f t="shared" si="37"/>
        <v>17242257.49999994</v>
      </c>
      <c r="FL10" s="24">
        <f>SUM(G10,S10,AE10,AQ10,BC10,BO10,CA10,CM10,CY10,DK10,DW10,EI10)</f>
        <v>7722905.2999999523</v>
      </c>
      <c r="FM10" s="24"/>
      <c r="FN10" s="24"/>
    </row>
    <row r="11" spans="1:181" x14ac:dyDescent="0.25">
      <c r="A11" s="5" t="s">
        <v>2</v>
      </c>
      <c r="B11" s="9">
        <v>5298911.8000000119</v>
      </c>
      <c r="C11" s="9">
        <v>15826477.5</v>
      </c>
      <c r="D11" s="9">
        <v>31973493.199999973</v>
      </c>
      <c r="E11" s="9">
        <v>18500566.200000018</v>
      </c>
      <c r="F11" s="9">
        <v>-5097971.3999999911</v>
      </c>
      <c r="G11" s="9">
        <v>-15840656.100000039</v>
      </c>
      <c r="H11" s="9">
        <v>22868793.700000048</v>
      </c>
      <c r="I11" s="9">
        <v>4981700.099999994</v>
      </c>
      <c r="J11" s="9">
        <v>-6935893.400000006</v>
      </c>
      <c r="K11" s="9">
        <v>19340553.399999976</v>
      </c>
      <c r="L11" s="9">
        <v>36355005.700000048</v>
      </c>
      <c r="M11" s="9">
        <v>-570210.19999998808</v>
      </c>
      <c r="N11" s="9">
        <v>-25610267.799999997</v>
      </c>
      <c r="O11" s="9">
        <v>-27025882.100000009</v>
      </c>
      <c r="P11" s="9">
        <v>-26184591.600000009</v>
      </c>
      <c r="Q11" s="9">
        <v>-10244957.700000003</v>
      </c>
      <c r="R11" s="9">
        <v>-13078860.999999985</v>
      </c>
      <c r="S11" s="9">
        <v>8604616.8999999762</v>
      </c>
      <c r="T11" s="9">
        <v>13890001.699999988</v>
      </c>
      <c r="U11" s="9">
        <v>2644072.099999994</v>
      </c>
      <c r="V11" s="9">
        <v>-3919182.1999999732</v>
      </c>
      <c r="W11" s="9">
        <v>-10844748</v>
      </c>
      <c r="X11" s="9">
        <v>-11095862.900000006</v>
      </c>
      <c r="Y11" s="9">
        <v>-7236347.4000000209</v>
      </c>
      <c r="Z11" s="9">
        <v>-13094217.600000009</v>
      </c>
      <c r="AA11" s="9">
        <v>4754905.9999999851</v>
      </c>
      <c r="AB11" s="9">
        <v>20429588.899999976</v>
      </c>
      <c r="AC11" s="9">
        <v>2656134.0000000149</v>
      </c>
      <c r="AD11" s="9">
        <v>6506260.400000006</v>
      </c>
      <c r="AE11" s="9">
        <v>-1661604.2999999821</v>
      </c>
      <c r="AF11" s="9">
        <v>-3273911.3999999762</v>
      </c>
      <c r="AG11" s="9">
        <v>14326365.399999946</v>
      </c>
      <c r="AH11" s="9">
        <v>24390338.599999994</v>
      </c>
      <c r="AI11" s="9">
        <v>14003029</v>
      </c>
      <c r="AJ11" s="9">
        <v>-1097664.5999999791</v>
      </c>
      <c r="AK11" s="9">
        <v>-5350544.1000000387</v>
      </c>
      <c r="AL11" s="9">
        <v>-5798266.799999997</v>
      </c>
      <c r="AM11" s="9">
        <v>-9620363.7999999821</v>
      </c>
      <c r="AN11" s="9">
        <v>2993530.400000006</v>
      </c>
      <c r="AO11" s="9">
        <v>13476242.700000018</v>
      </c>
      <c r="AP11" s="9">
        <v>-1337947.200000003</v>
      </c>
      <c r="AQ11" s="9">
        <v>-4856010.2999999821</v>
      </c>
      <c r="AR11" s="9">
        <v>22813318.49999997</v>
      </c>
      <c r="AS11" s="9">
        <v>9223437.0999999642</v>
      </c>
      <c r="AT11" s="9">
        <v>-3251917.3000000268</v>
      </c>
      <c r="AU11" s="9">
        <v>-1828133.0999999791</v>
      </c>
      <c r="AV11" s="9">
        <v>-7602124.299999997</v>
      </c>
      <c r="AW11" s="9">
        <v>-77985.09999999404</v>
      </c>
      <c r="AX11" s="9">
        <v>-2647898.799999997</v>
      </c>
      <c r="AY11" s="9">
        <v>-7803769.799999997</v>
      </c>
      <c r="AZ11" s="9">
        <v>1148926.4999999851</v>
      </c>
      <c r="BA11" s="9">
        <v>-6867310.7000000179</v>
      </c>
      <c r="BB11" s="9">
        <v>-6669550.1999999881</v>
      </c>
      <c r="BC11" s="9">
        <v>-3856736.799999997</v>
      </c>
      <c r="BD11" s="9">
        <v>1661749.900000006</v>
      </c>
      <c r="BE11" s="9">
        <v>-4435909.700000003</v>
      </c>
      <c r="BF11" s="9">
        <v>-2671796.3000000119</v>
      </c>
      <c r="BG11" s="9">
        <v>576113.79999996722</v>
      </c>
      <c r="BH11" s="9">
        <v>14955140.900000021</v>
      </c>
      <c r="BI11" s="9">
        <v>12540062.800000042</v>
      </c>
      <c r="BJ11" s="9">
        <v>-4049379.0000000149</v>
      </c>
      <c r="BK11" s="9">
        <v>-1236160.7999999821</v>
      </c>
      <c r="BL11" s="9">
        <v>3192659.3999999762</v>
      </c>
      <c r="BM11" s="9">
        <v>-9128103.8000000119</v>
      </c>
      <c r="BN11" s="9">
        <v>-5660379.6000000089</v>
      </c>
      <c r="BO11" s="9">
        <v>-5535933.7000000179</v>
      </c>
      <c r="BP11" s="9">
        <v>7671340.0999999791</v>
      </c>
      <c r="BQ11" s="9">
        <v>3557276.5</v>
      </c>
      <c r="BR11" s="9">
        <v>6468975.799999997</v>
      </c>
      <c r="BS11" s="9">
        <v>-916528.39999997616</v>
      </c>
      <c r="BT11" s="9">
        <v>4359712.599999994</v>
      </c>
      <c r="BU11" s="9">
        <v>-6859679.5</v>
      </c>
      <c r="BV11" s="9">
        <v>-3520457.4000000209</v>
      </c>
      <c r="BW11" s="9">
        <v>-7900170.5000000149</v>
      </c>
      <c r="BX11" s="9">
        <v>2666556.6999999732</v>
      </c>
      <c r="BY11" s="9">
        <v>-6280680.799999997</v>
      </c>
      <c r="BZ11" s="9">
        <v>15774510.900000006</v>
      </c>
      <c r="CA11" s="9">
        <v>13431120.300000042</v>
      </c>
      <c r="CB11" s="9">
        <v>16082798.400000006</v>
      </c>
      <c r="CC11" s="9">
        <v>-761952.4999999851</v>
      </c>
      <c r="CD11" s="9">
        <v>4522245.0999999791</v>
      </c>
      <c r="CE11" s="9">
        <v>23046255.100000009</v>
      </c>
      <c r="CF11" s="9">
        <v>-9885026.6000000089</v>
      </c>
      <c r="CG11" s="9">
        <v>-203177.60000000894</v>
      </c>
      <c r="CH11" s="9">
        <v>981872.0000000149</v>
      </c>
      <c r="CI11" s="9">
        <v>-2262300.700000003</v>
      </c>
      <c r="CJ11" s="9">
        <v>1087590.0000000149</v>
      </c>
      <c r="CK11" s="9">
        <v>6340505</v>
      </c>
      <c r="CL11" s="9">
        <v>7326608.5000000149</v>
      </c>
      <c r="CM11" s="9">
        <v>18771096.399999991</v>
      </c>
      <c r="CN11" s="9">
        <v>21125678.099999994</v>
      </c>
      <c r="CO11" s="9">
        <v>-4119901.799999997</v>
      </c>
      <c r="CP11" s="9">
        <v>7298306.599999994</v>
      </c>
      <c r="CQ11" s="9">
        <v>13129725.199999988</v>
      </c>
      <c r="CR11" s="9">
        <v>-2530107.099999994</v>
      </c>
      <c r="CS11" s="9">
        <v>-20868173.100000009</v>
      </c>
      <c r="CT11" s="9">
        <v>4794758.3999999911</v>
      </c>
      <c r="CU11" s="9">
        <v>-5278180.9000000358</v>
      </c>
      <c r="CV11" s="9">
        <v>-15662709.599999994</v>
      </c>
      <c r="CW11" s="9">
        <v>7759305.7999999821</v>
      </c>
      <c r="CX11" s="9">
        <v>13402232.900000006</v>
      </c>
      <c r="CY11" s="9">
        <v>2841018.5</v>
      </c>
      <c r="CZ11" s="9">
        <v>14439881.100000009</v>
      </c>
      <c r="DA11" s="9">
        <v>8563296.5</v>
      </c>
      <c r="DB11" s="9">
        <v>13070223.700000003</v>
      </c>
      <c r="DC11" s="9">
        <v>7109119.4999999851</v>
      </c>
      <c r="DD11" s="9">
        <v>-12048951.49999997</v>
      </c>
      <c r="DE11" s="9">
        <v>-4975967.799999997</v>
      </c>
      <c r="DF11" s="9">
        <v>13224539.700000018</v>
      </c>
      <c r="DG11" s="9">
        <v>9853899.4999999851</v>
      </c>
      <c r="DH11" s="9">
        <v>6538995.5000000149</v>
      </c>
      <c r="DI11" s="9">
        <v>1317156.2999999672</v>
      </c>
      <c r="DJ11" s="9">
        <v>3393618.5</v>
      </c>
      <c r="DK11" s="9">
        <v>13271248.800000027</v>
      </c>
      <c r="DL11" s="9">
        <v>-256902</v>
      </c>
      <c r="DM11" s="9">
        <v>-10809858.699999988</v>
      </c>
      <c r="DN11" s="9">
        <v>-3867169.799999997</v>
      </c>
      <c r="DO11" s="9">
        <v>-5585309.200000003</v>
      </c>
      <c r="DP11" s="9">
        <v>-6931473.9999999851</v>
      </c>
      <c r="DQ11" s="9">
        <v>8205239.799999997</v>
      </c>
      <c r="DR11" s="9">
        <v>-1790118.900000006</v>
      </c>
      <c r="DS11" s="9">
        <v>-15725990.999999985</v>
      </c>
      <c r="DT11" s="9">
        <v>-2349435.700000003</v>
      </c>
      <c r="DU11" s="9">
        <v>4836079.7000000179</v>
      </c>
      <c r="DV11" s="9">
        <v>506989.90000002086</v>
      </c>
      <c r="DW11" s="9">
        <v>26424560.49999997</v>
      </c>
      <c r="DX11" s="9">
        <v>15000285.900000021</v>
      </c>
      <c r="DY11" s="9">
        <v>-3466877.799999997</v>
      </c>
      <c r="DZ11" s="9">
        <v>-10014417.800000012</v>
      </c>
      <c r="EA11" s="9">
        <v>-6971470.299999997</v>
      </c>
      <c r="EB11" s="9">
        <v>-2418671.9999999851</v>
      </c>
      <c r="EC11" s="9">
        <v>26013906.899999991</v>
      </c>
      <c r="ED11" s="9">
        <v>13263554</v>
      </c>
      <c r="EE11" s="9">
        <v>3464298.599999994</v>
      </c>
      <c r="EF11" s="9">
        <v>6721863.099999994</v>
      </c>
      <c r="EG11" s="9">
        <v>3219951.1999999881</v>
      </c>
      <c r="EH11" s="9">
        <v>-347995.20000001788</v>
      </c>
      <c r="EI11" s="9">
        <v>-4675053.9999999851</v>
      </c>
      <c r="EP11" s="20">
        <f t="shared" si="6"/>
        <v>138</v>
      </c>
      <c r="EQ11" s="20">
        <f t="shared" si="7"/>
        <v>103500000</v>
      </c>
      <c r="ER11" s="22">
        <f t="shared" si="34"/>
        <v>288426431.09999979</v>
      </c>
      <c r="ES11" s="22">
        <f t="shared" si="8"/>
        <v>184926431.09999979</v>
      </c>
      <c r="ET11" s="22">
        <f>ROUNDUP(EP11/2,0)</f>
        <v>69</v>
      </c>
      <c r="EU11" s="22">
        <f>$EQ$2*ET11</f>
        <v>51750000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187499736.10000002</v>
      </c>
      <c r="EW11" s="22">
        <f t="shared" si="35"/>
        <v>135749736.10000002</v>
      </c>
      <c r="EX11" s="20">
        <f t="shared" si="9"/>
        <v>68</v>
      </c>
      <c r="EY11" s="20">
        <f t="shared" si="10"/>
        <v>70</v>
      </c>
      <c r="EZ11" s="21">
        <f t="shared" si="11"/>
        <v>0.49275362318840582</v>
      </c>
      <c r="FA11" s="24">
        <f t="shared" ref="FA11:FA15" si="38">SUM(H11,T11,AF11,AR11,BD11,BP11,CB11,CN11,CZ11,DL11,DX11)</f>
        <v>132023034.00000004</v>
      </c>
      <c r="FB11" s="24">
        <f t="shared" ref="FB11:FB15" si="39">SUM(I11,U11,AG11,AS11,BE11,BQ11,CC11,CO11,DA11,DM11,DY11)</f>
        <v>19701647.199999928</v>
      </c>
      <c r="FC11" s="24">
        <f t="shared" ref="FC11:FC15" si="40">SUM(J11,V11,AH11,AT11,BF11,BR11,CD11,CP11,DB11,DN11,DZ11)</f>
        <v>25089712.99999994</v>
      </c>
      <c r="FD11" s="24">
        <f t="shared" ref="FD11:FD15" si="41">SUM(K11,W11,AI11,AU11,BG11,BS11,CE11,CQ11,DC11,DO11,EA11)</f>
        <v>51058606.99999997</v>
      </c>
      <c r="FE11" s="24">
        <f t="shared" ref="FE11:FE15" si="42">SUM(L11,X11,AJ11,AV11,BH11,BT11,CF11,CR11,DD11,DP11,EB11)</f>
        <v>2059976.2000001371</v>
      </c>
      <c r="FF11" s="24">
        <f t="shared" ref="FF11:FF15" si="43">SUM(M11,Y11,AK11,AW11,BI11,BU11,CG11,CS11,DE11,DQ11,EC11)</f>
        <v>617124.69999997318</v>
      </c>
      <c r="FG11" s="24">
        <f t="shared" ref="FG11:FG15" si="44">SUM(B11,N11,Z11,AL11,AX11,BJ11,BV11,CH11,CT11,DF11,DR11,ED11)</f>
        <v>-18946970.400000006</v>
      </c>
      <c r="FH11" s="24">
        <f t="shared" ref="FH11:FH15" si="45">SUM(C11,O11,AA11,AM11,AY11,BK11,BW11,CI11,CU11,DG11,DS11,EE11)</f>
        <v>-42953238.000000045</v>
      </c>
      <c r="FI11" s="24">
        <f t="shared" ref="FI11:FI15" si="46">SUM(D11,P11,AB11,AN11,AZ11,BL11,BX11,CJ11,CV11,DH11,DT11,EF11)</f>
        <v>32556466.799999908</v>
      </c>
      <c r="FJ11" s="24">
        <f t="shared" ref="FJ11:FJ15" si="47">SUM(E11,Q11,AC11,AO11,BA11,BM11,BY11,CK11,CW11,DI11,DU11,EG11)</f>
        <v>25584887.899999976</v>
      </c>
      <c r="FK11" s="24">
        <f t="shared" ref="FK11:FK15" si="48">SUM(F11,R11,AD11,AP11,BB11,BN11,BZ11,CL11,CX11,DJ11,DV11,EH11)</f>
        <v>14717516.50000006</v>
      </c>
      <c r="FL11" s="24">
        <f t="shared" ref="FL11:FL14" si="49">SUM(G11,S11,AE11,AQ11,BC11,BO11,CA11,CM11,CY11,DK11,DW11,EI11)</f>
        <v>46917666.200000003</v>
      </c>
    </row>
    <row r="12" spans="1:181" x14ac:dyDescent="0.25">
      <c r="A12" s="5" t="s">
        <v>1</v>
      </c>
      <c r="B12" s="10">
        <v>13728190.200000018</v>
      </c>
      <c r="C12" s="10">
        <v>43086629.099999994</v>
      </c>
      <c r="D12" s="10">
        <v>49788426.299999982</v>
      </c>
      <c r="E12" s="10">
        <v>10174906.299999997</v>
      </c>
      <c r="F12" s="10">
        <v>-795201.80000001192</v>
      </c>
      <c r="G12" s="10">
        <v>-10983008.699999988</v>
      </c>
      <c r="H12" s="10">
        <v>20587043.599999979</v>
      </c>
      <c r="I12" s="10">
        <v>8515840.2999999821</v>
      </c>
      <c r="J12" s="10">
        <v>1192858.3999999762</v>
      </c>
      <c r="K12" s="10">
        <v>40071161.49999997</v>
      </c>
      <c r="L12" s="10">
        <v>-3272474.4000000209</v>
      </c>
      <c r="M12" s="10">
        <v>3019416.5000000149</v>
      </c>
      <c r="N12" s="10">
        <v>-45676703.700000003</v>
      </c>
      <c r="O12" s="10">
        <v>-31877188.699999988</v>
      </c>
      <c r="P12" s="10">
        <v>-28082359.300000012</v>
      </c>
      <c r="Q12" s="10">
        <v>-18554121.999999985</v>
      </c>
      <c r="R12" s="10">
        <v>-69890.79999999702</v>
      </c>
      <c r="S12" s="10">
        <v>7797771.299999997</v>
      </c>
      <c r="T12" s="10">
        <v>15986796.800000012</v>
      </c>
      <c r="U12" s="10">
        <v>699544.70000003278</v>
      </c>
      <c r="V12" s="10">
        <v>-10117748.200000003</v>
      </c>
      <c r="W12" s="10">
        <v>-14988035.099999994</v>
      </c>
      <c r="X12" s="10">
        <v>-15389791.400000021</v>
      </c>
      <c r="Y12" s="10">
        <v>-13762605.100000009</v>
      </c>
      <c r="Z12" s="10">
        <v>-5124690.7000000179</v>
      </c>
      <c r="AA12" s="10">
        <v>8443620.8000000119</v>
      </c>
      <c r="AB12" s="10">
        <v>14112053.800000012</v>
      </c>
      <c r="AC12" s="10">
        <v>6901031.5999999791</v>
      </c>
      <c r="AD12" s="10">
        <v>-1617208.1000000238</v>
      </c>
      <c r="AE12" s="10">
        <v>-2363095.4999999702</v>
      </c>
      <c r="AF12" s="10">
        <v>-3039891.7999999821</v>
      </c>
      <c r="AG12" s="10">
        <v>19903863.00000003</v>
      </c>
      <c r="AH12" s="10">
        <v>15389107.299999982</v>
      </c>
      <c r="AI12" s="10">
        <v>40599666.00000003</v>
      </c>
      <c r="AJ12" s="10">
        <v>-10688820.799999997</v>
      </c>
      <c r="AK12" s="10">
        <v>942884.39999997616</v>
      </c>
      <c r="AL12" s="10">
        <v>-7860023.400000006</v>
      </c>
      <c r="AM12" s="10">
        <v>-5819490.3999999911</v>
      </c>
      <c r="AN12" s="10">
        <v>11529636.50000003</v>
      </c>
      <c r="AO12" s="10">
        <v>11107148.5</v>
      </c>
      <c r="AP12" s="10">
        <v>4692684.6000000238</v>
      </c>
      <c r="AQ12" s="10">
        <v>7182655.0000000298</v>
      </c>
      <c r="AR12" s="10">
        <v>28671957.699999988</v>
      </c>
      <c r="AS12" s="10">
        <v>1780482.5</v>
      </c>
      <c r="AT12" s="10">
        <v>-2105662.9999999851</v>
      </c>
      <c r="AU12" s="10">
        <v>-2506816.3999999613</v>
      </c>
      <c r="AV12" s="10">
        <v>-7023462.099999994</v>
      </c>
      <c r="AW12" s="10">
        <v>-2027865.2999999821</v>
      </c>
      <c r="AX12" s="10">
        <v>-6058692.3999999911</v>
      </c>
      <c r="AY12" s="10">
        <v>-10546776.799999997</v>
      </c>
      <c r="AZ12" s="10">
        <v>445928.39999997616</v>
      </c>
      <c r="BA12" s="10">
        <v>-10422101.199999988</v>
      </c>
      <c r="BB12" s="10">
        <v>-987867.19999997318</v>
      </c>
      <c r="BC12" s="10">
        <v>-4864278.5</v>
      </c>
      <c r="BD12" s="10">
        <v>-1642026.0000000298</v>
      </c>
      <c r="BE12" s="10">
        <v>-5070293.1000000089</v>
      </c>
      <c r="BF12" s="10">
        <v>-1622751.5</v>
      </c>
      <c r="BG12" s="10">
        <v>11272200.200000018</v>
      </c>
      <c r="BH12" s="10">
        <v>10058988.599999994</v>
      </c>
      <c r="BI12" s="10">
        <v>13258330.899999976</v>
      </c>
      <c r="BJ12" s="10">
        <v>-9234508.1000000238</v>
      </c>
      <c r="BK12" s="10">
        <v>3881679.1999999881</v>
      </c>
      <c r="BL12" s="10">
        <v>-6692169.1999999881</v>
      </c>
      <c r="BM12" s="10">
        <v>-5775635.6999999881</v>
      </c>
      <c r="BN12" s="10">
        <v>-6557694.1999999881</v>
      </c>
      <c r="BO12" s="10">
        <v>7645092.400000006</v>
      </c>
      <c r="BP12" s="10">
        <v>-231271.69999997318</v>
      </c>
      <c r="BQ12" s="10">
        <v>3944906.099999994</v>
      </c>
      <c r="BR12" s="10">
        <v>5380253.3000000268</v>
      </c>
      <c r="BS12" s="10">
        <v>-422098.09999999404</v>
      </c>
      <c r="BT12" s="10">
        <v>6060850.1000000089</v>
      </c>
      <c r="BU12" s="10">
        <v>-3397576.8000000119</v>
      </c>
      <c r="BV12" s="10">
        <v>-5639810.8000000119</v>
      </c>
      <c r="BW12" s="10">
        <v>-10420909</v>
      </c>
      <c r="BX12" s="10">
        <v>7171072.3000000119</v>
      </c>
      <c r="BY12" s="10">
        <v>-5620596.900000006</v>
      </c>
      <c r="BZ12" s="10">
        <v>19823531.300000012</v>
      </c>
      <c r="CA12" s="10">
        <v>20912488.600000039</v>
      </c>
      <c r="CB12" s="10">
        <v>8343503.8000000119</v>
      </c>
      <c r="CC12" s="10">
        <v>15909970.699999988</v>
      </c>
      <c r="CD12" s="10">
        <v>2689820.0999999791</v>
      </c>
      <c r="CE12" s="10">
        <v>19821853.199999988</v>
      </c>
      <c r="CF12" s="10">
        <v>-11142313.100000009</v>
      </c>
      <c r="CG12" s="10">
        <v>-2142727.5000000149</v>
      </c>
      <c r="CH12" s="10">
        <v>-2407337.400000006</v>
      </c>
      <c r="CI12" s="10">
        <v>2045424.2000000179</v>
      </c>
      <c r="CJ12" s="10">
        <v>3000699.7999999821</v>
      </c>
      <c r="CK12" s="10">
        <v>3775332.3999999762</v>
      </c>
      <c r="CL12" s="10">
        <v>23766634.800000027</v>
      </c>
      <c r="CM12" s="10">
        <v>23275602.100000009</v>
      </c>
      <c r="CN12" s="10">
        <v>11247865.400000006</v>
      </c>
      <c r="CO12" s="10">
        <v>4588670.8000000119</v>
      </c>
      <c r="CP12" s="10">
        <v>7707297.2999999821</v>
      </c>
      <c r="CQ12" s="10">
        <v>1078734.900000006</v>
      </c>
      <c r="CR12" s="10">
        <v>-11500732.900000006</v>
      </c>
      <c r="CS12" s="10">
        <v>-9005406.5</v>
      </c>
      <c r="CT12" s="10">
        <v>-12727611.299999982</v>
      </c>
      <c r="CU12" s="10">
        <v>-2811144.5000000149</v>
      </c>
      <c r="CV12" s="10">
        <v>-9660817.6000000387</v>
      </c>
      <c r="CW12" s="10">
        <v>6959833.6999999732</v>
      </c>
      <c r="CX12" s="10">
        <v>8444442.8999999762</v>
      </c>
      <c r="CY12" s="10">
        <v>21714398.799999997</v>
      </c>
      <c r="CZ12" s="10">
        <v>12035203.900000006</v>
      </c>
      <c r="DA12" s="10">
        <v>8573478.7000000626</v>
      </c>
      <c r="DB12" s="10">
        <v>14632380.599999994</v>
      </c>
      <c r="DC12" s="10">
        <v>-3723117.200000003</v>
      </c>
      <c r="DD12" s="10">
        <v>-10469608.700000003</v>
      </c>
      <c r="DE12" s="10">
        <v>6017464.700000003</v>
      </c>
      <c r="DF12" s="10">
        <v>13320344.599999979</v>
      </c>
      <c r="DG12" s="10">
        <v>11461233.800000012</v>
      </c>
      <c r="DH12" s="10">
        <v>3549503.8999999762</v>
      </c>
      <c r="DI12" s="10">
        <v>11760973.900000006</v>
      </c>
      <c r="DJ12" s="10">
        <v>5847657.5</v>
      </c>
      <c r="DK12" s="10">
        <v>11427326.400000006</v>
      </c>
      <c r="DL12" s="10">
        <v>1016483</v>
      </c>
      <c r="DM12" s="10">
        <v>-12937802.600000009</v>
      </c>
      <c r="DN12" s="10">
        <v>-9184226.099999994</v>
      </c>
      <c r="DO12" s="10">
        <v>-10455146.100000009</v>
      </c>
      <c r="DP12" s="10">
        <v>-4869201.900000006</v>
      </c>
      <c r="DQ12" s="10">
        <v>-1406799.1000000238</v>
      </c>
      <c r="DR12" s="10">
        <v>-9059998.1999999881</v>
      </c>
      <c r="DS12" s="10">
        <v>-15993160.699999988</v>
      </c>
      <c r="DT12" s="10">
        <v>-1230794.7999999821</v>
      </c>
      <c r="DU12" s="10">
        <v>7309996.900000006</v>
      </c>
      <c r="DV12" s="10">
        <v>10924345.800000012</v>
      </c>
      <c r="DW12" s="10">
        <v>29041972.599999994</v>
      </c>
      <c r="DX12" s="10">
        <v>11422955.700000003</v>
      </c>
      <c r="DY12" s="10">
        <v>-10325468</v>
      </c>
      <c r="DZ12" s="10">
        <v>-15963547.200000003</v>
      </c>
      <c r="EA12" s="10">
        <v>-4903419.7999999821</v>
      </c>
      <c r="EB12" s="10">
        <v>5986203.099999994</v>
      </c>
      <c r="EC12" s="10">
        <v>26855341.300000012</v>
      </c>
      <c r="ED12" s="10">
        <v>17620780.900000006</v>
      </c>
      <c r="EE12" s="10">
        <v>-2621537.1999999881</v>
      </c>
      <c r="EF12" s="10">
        <v>5707934.7999999821</v>
      </c>
      <c r="EG12" s="10">
        <v>10465426.599999979</v>
      </c>
      <c r="EH12" s="10">
        <v>9021589.6000000089</v>
      </c>
      <c r="EI12" s="10">
        <v>-1292450</v>
      </c>
      <c r="EP12" s="20">
        <f t="shared" si="6"/>
        <v>138</v>
      </c>
      <c r="EQ12" s="20">
        <f t="shared" si="7"/>
        <v>103500000</v>
      </c>
      <c r="ER12" s="22">
        <f t="shared" si="34"/>
        <v>379341799.00000018</v>
      </c>
      <c r="ES12" s="22">
        <f t="shared" si="8"/>
        <v>275841799.00000018</v>
      </c>
      <c r="ET12" s="22">
        <f>ROUNDUP(EP12/3,0)</f>
        <v>46</v>
      </c>
      <c r="EU12" s="22">
        <f t="shared" ref="EU12:EU15" si="50">$EQ$2*ET12</f>
        <v>34500000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149205737.30000001</v>
      </c>
      <c r="EW12" s="22">
        <f t="shared" si="35"/>
        <v>114705737.30000001</v>
      </c>
      <c r="EX12" s="20">
        <f t="shared" si="9"/>
        <v>72</v>
      </c>
      <c r="EY12" s="20">
        <f t="shared" si="10"/>
        <v>66</v>
      </c>
      <c r="EZ12" s="21">
        <f t="shared" si="11"/>
        <v>0.52173913043478259</v>
      </c>
      <c r="FA12" s="24">
        <f t="shared" si="38"/>
        <v>104398620.40000002</v>
      </c>
      <c r="FB12" s="24">
        <f t="shared" si="39"/>
        <v>35583193.100000083</v>
      </c>
      <c r="FC12" s="24">
        <f t="shared" si="40"/>
        <v>7997780.9999999553</v>
      </c>
      <c r="FD12" s="24">
        <f t="shared" si="41"/>
        <v>75844983.100000069</v>
      </c>
      <c r="FE12" s="24">
        <f t="shared" si="42"/>
        <v>-52250363.50000006</v>
      </c>
      <c r="FF12" s="24">
        <f t="shared" si="43"/>
        <v>18350457.49999994</v>
      </c>
      <c r="FG12" s="24">
        <f t="shared" si="44"/>
        <v>-59120060.300000027</v>
      </c>
      <c r="FH12" s="24">
        <f t="shared" si="45"/>
        <v>-11171620.199999943</v>
      </c>
      <c r="FI12" s="24">
        <f t="shared" si="46"/>
        <v>49639114.899999931</v>
      </c>
      <c r="FJ12" s="24">
        <f t="shared" si="47"/>
        <v>28082194.099999949</v>
      </c>
      <c r="FK12" s="24">
        <f t="shared" si="48"/>
        <v>72493024.400000066</v>
      </c>
      <c r="FL12" s="24">
        <f t="shared" si="49"/>
        <v>109494474.50000012</v>
      </c>
    </row>
    <row r="13" spans="1:181" x14ac:dyDescent="0.25">
      <c r="A13" s="5" t="s">
        <v>3</v>
      </c>
      <c r="B13" s="11">
        <v>30774194.5</v>
      </c>
      <c r="C13" s="11">
        <v>64313816.400000006</v>
      </c>
      <c r="D13" s="11">
        <v>30649109.799999982</v>
      </c>
      <c r="E13" s="11">
        <v>16346873.599999964</v>
      </c>
      <c r="F13" s="11">
        <v>4747431.700000003</v>
      </c>
      <c r="G13" s="11">
        <v>-11920931.600000009</v>
      </c>
      <c r="H13" s="11">
        <v>28690776.799999982</v>
      </c>
      <c r="I13" s="11">
        <v>24721928.899999976</v>
      </c>
      <c r="J13" s="11">
        <v>17722239.299999952</v>
      </c>
      <c r="K13" s="11">
        <v>7722627.099999994</v>
      </c>
      <c r="L13" s="11">
        <v>-4725130.6999999881</v>
      </c>
      <c r="M13" s="11">
        <v>-24115859.700000003</v>
      </c>
      <c r="N13" s="11">
        <v>-46427169.599999994</v>
      </c>
      <c r="O13" s="11">
        <v>-33943635.799999997</v>
      </c>
      <c r="P13" s="11">
        <v>-37720991.899999999</v>
      </c>
      <c r="Q13" s="11">
        <v>-5732980.1999999881</v>
      </c>
      <c r="R13" s="11">
        <v>4503772.8999999911</v>
      </c>
      <c r="S13" s="11">
        <v>6484320</v>
      </c>
      <c r="T13" s="11">
        <v>11869488.50000003</v>
      </c>
      <c r="U13" s="11">
        <v>-8751891.900000006</v>
      </c>
      <c r="V13" s="11">
        <v>-13629320.100000009</v>
      </c>
      <c r="W13" s="11">
        <v>-19283759.700000033</v>
      </c>
      <c r="X13" s="11">
        <v>-23299100.800000004</v>
      </c>
      <c r="Y13" s="11">
        <v>-9495323.700000003</v>
      </c>
      <c r="Z13" s="11">
        <v>7401219.200000003</v>
      </c>
      <c r="AA13" s="11">
        <v>8653642.1999999881</v>
      </c>
      <c r="AB13" s="11">
        <v>18751649.799999997</v>
      </c>
      <c r="AC13" s="11">
        <v>-929537.10000000894</v>
      </c>
      <c r="AD13" s="11">
        <v>-4536028.8999999762</v>
      </c>
      <c r="AE13" s="11">
        <v>-13108342</v>
      </c>
      <c r="AF13" s="11">
        <v>821757</v>
      </c>
      <c r="AG13" s="11">
        <v>25090171.300000012</v>
      </c>
      <c r="AH13" s="11">
        <v>37573409.700000018</v>
      </c>
      <c r="AI13" s="11">
        <v>24782011.599999994</v>
      </c>
      <c r="AJ13" s="11">
        <v>-14509510.500000015</v>
      </c>
      <c r="AK13" s="11">
        <v>1510031.3000000119</v>
      </c>
      <c r="AL13" s="11">
        <v>-7264788.3999999762</v>
      </c>
      <c r="AM13" s="11">
        <v>-35130.100000023842</v>
      </c>
      <c r="AN13" s="11">
        <v>3050784.299999997</v>
      </c>
      <c r="AO13" s="11">
        <v>19204179.50000003</v>
      </c>
      <c r="AP13" s="11">
        <v>16821710.100000024</v>
      </c>
      <c r="AQ13" s="11">
        <v>15461806.299999997</v>
      </c>
      <c r="AR13" s="11">
        <v>22053878.799999997</v>
      </c>
      <c r="AS13" s="11">
        <v>3646683.299999997</v>
      </c>
      <c r="AT13" s="11">
        <v>-4847312.3999999762</v>
      </c>
      <c r="AU13" s="11">
        <v>-9349203.6000000238</v>
      </c>
      <c r="AV13" s="11">
        <v>-15714519.5</v>
      </c>
      <c r="AW13" s="11">
        <v>-2493327.4999999702</v>
      </c>
      <c r="AX13" s="11">
        <v>-13369731.300000012</v>
      </c>
      <c r="AY13" s="11">
        <v>-7919354.9000000358</v>
      </c>
      <c r="AZ13" s="11">
        <v>-2263490.8000000119</v>
      </c>
      <c r="BA13" s="11">
        <v>-8277946.799999997</v>
      </c>
      <c r="BB13" s="11">
        <v>-4808568.099999994</v>
      </c>
      <c r="BC13" s="11">
        <v>-4592246.5000000149</v>
      </c>
      <c r="BD13" s="11">
        <v>600361.29999999702</v>
      </c>
      <c r="BE13" s="11">
        <v>-4377899.400000006</v>
      </c>
      <c r="BF13" s="11">
        <v>12130988.700000033</v>
      </c>
      <c r="BG13" s="11">
        <v>3137236.5999999791</v>
      </c>
      <c r="BH13" s="11">
        <v>3951441.6000000238</v>
      </c>
      <c r="BI13" s="11">
        <v>15267174.700000018</v>
      </c>
      <c r="BJ13" s="11">
        <v>-10470446.300000012</v>
      </c>
      <c r="BK13" s="11">
        <v>-6376004</v>
      </c>
      <c r="BL13" s="11">
        <v>-3931655.0000000149</v>
      </c>
      <c r="BM13" s="11">
        <v>-3459098.2999999821</v>
      </c>
      <c r="BN13" s="11">
        <v>-1198045.6999999881</v>
      </c>
      <c r="BO13" s="11">
        <v>3668519.799999997</v>
      </c>
      <c r="BP13" s="11">
        <v>8208452.5000000298</v>
      </c>
      <c r="BQ13" s="11">
        <v>6393763.599999994</v>
      </c>
      <c r="BR13" s="11">
        <v>7063219.9999999851</v>
      </c>
      <c r="BS13" s="11">
        <v>3170951.0000000298</v>
      </c>
      <c r="BT13" s="11">
        <v>9410955.599999994</v>
      </c>
      <c r="BU13" s="11">
        <v>-8884841.400000006</v>
      </c>
      <c r="BV13" s="11">
        <v>-6795208.1000000089</v>
      </c>
      <c r="BW13" s="11">
        <v>-6264816.5999999791</v>
      </c>
      <c r="BX13" s="11">
        <v>12588056.199999988</v>
      </c>
      <c r="BY13" s="11">
        <v>-2242985.3000000119</v>
      </c>
      <c r="BZ13" s="11">
        <v>20083377.700000003</v>
      </c>
      <c r="CA13" s="11">
        <v>29680406.700000003</v>
      </c>
      <c r="CB13" s="11">
        <v>17375535.00000003</v>
      </c>
      <c r="CC13" s="11">
        <v>7518790.3000000119</v>
      </c>
      <c r="CD13" s="11">
        <v>-362799.4999999702</v>
      </c>
      <c r="CE13" s="11">
        <v>19812492.900000021</v>
      </c>
      <c r="CF13" s="11">
        <v>-10098766.500000015</v>
      </c>
      <c r="CG13" s="11">
        <v>-2721689.3999999911</v>
      </c>
      <c r="CH13" s="11">
        <v>4295210.6999999881</v>
      </c>
      <c r="CI13" s="11">
        <v>-919046.70000000298</v>
      </c>
      <c r="CJ13" s="11">
        <v>2978381.200000003</v>
      </c>
      <c r="CK13" s="11">
        <v>14138621.599999994</v>
      </c>
      <c r="CL13" s="11">
        <v>27047529.299999997</v>
      </c>
      <c r="CM13" s="11">
        <v>4458876.3000000119</v>
      </c>
      <c r="CN13" s="11">
        <v>13049764.099999994</v>
      </c>
      <c r="CO13" s="11">
        <v>1583368.7999999821</v>
      </c>
      <c r="CP13" s="11">
        <v>-3722.8000000119209</v>
      </c>
      <c r="CQ13" s="11">
        <v>-7947644.5</v>
      </c>
      <c r="CR13" s="11">
        <v>3252949.1999999732</v>
      </c>
      <c r="CS13" s="11">
        <v>-24974103.399999991</v>
      </c>
      <c r="CT13" s="11">
        <v>-12265224.100000009</v>
      </c>
      <c r="CU13" s="11">
        <v>-3458378.700000003</v>
      </c>
      <c r="CV13" s="11">
        <v>-16410673.799999997</v>
      </c>
      <c r="CW13" s="11">
        <v>3459683.5</v>
      </c>
      <c r="CX13" s="11">
        <v>6558604.5</v>
      </c>
      <c r="CY13" s="11">
        <v>12312536.599999994</v>
      </c>
      <c r="CZ13" s="11">
        <v>14625589.200000033</v>
      </c>
      <c r="DA13" s="11">
        <v>10581130.100000009</v>
      </c>
      <c r="DB13" s="11">
        <v>2637319.6000000089</v>
      </c>
      <c r="DC13" s="11">
        <v>-3579589.1000000089</v>
      </c>
      <c r="DD13" s="11">
        <v>9194793.9999999702</v>
      </c>
      <c r="DE13" s="11">
        <v>10323962.500000015</v>
      </c>
      <c r="DF13" s="11">
        <v>18480591.899999976</v>
      </c>
      <c r="DG13" s="11">
        <v>16695176.099999994</v>
      </c>
      <c r="DH13" s="11">
        <v>13393643.300000012</v>
      </c>
      <c r="DI13" s="11">
        <v>14066870.200000033</v>
      </c>
      <c r="DJ13" s="11">
        <v>2625075.2999999821</v>
      </c>
      <c r="DK13" s="11">
        <v>9857006.6999999881</v>
      </c>
      <c r="DL13" s="11">
        <v>5959331.5999999791</v>
      </c>
      <c r="DM13" s="11">
        <v>-13711603.600000009</v>
      </c>
      <c r="DN13" s="11">
        <v>-12759164.899999991</v>
      </c>
      <c r="DO13" s="11">
        <v>-1144819.2000000179</v>
      </c>
      <c r="DP13" s="11">
        <v>-9108728.3999999911</v>
      </c>
      <c r="DQ13" s="11">
        <v>-8909590.4999999851</v>
      </c>
      <c r="DR13" s="11">
        <v>-8375781.1999999881</v>
      </c>
      <c r="DS13" s="11">
        <v>-13168091.699999988</v>
      </c>
      <c r="DT13" s="11">
        <v>2270597.9999999702</v>
      </c>
      <c r="DU13" s="11">
        <v>16401785.99999997</v>
      </c>
      <c r="DV13" s="11">
        <v>11152221.900000006</v>
      </c>
      <c r="DW13" s="11">
        <v>29304975.300000042</v>
      </c>
      <c r="DX13" s="11">
        <v>3251919.4999999702</v>
      </c>
      <c r="DY13" s="11">
        <v>-13830605.900000036</v>
      </c>
      <c r="DZ13" s="11">
        <v>-22032666.599999964</v>
      </c>
      <c r="EA13" s="11">
        <v>1865543.400000006</v>
      </c>
      <c r="EB13" s="11">
        <v>15100480.299999982</v>
      </c>
      <c r="EC13" s="11">
        <v>39101924.899999991</v>
      </c>
      <c r="ED13" s="11">
        <v>27108236.599999994</v>
      </c>
      <c r="EE13" s="11">
        <v>-12299690.600000009</v>
      </c>
      <c r="EF13" s="11">
        <v>5338748.3999999911</v>
      </c>
      <c r="EG13" s="11">
        <v>6878396.4000000209</v>
      </c>
      <c r="EH13" s="11">
        <v>15474118.400000006</v>
      </c>
      <c r="EI13" s="11">
        <v>-1334372</v>
      </c>
      <c r="EP13" s="20">
        <f t="shared" si="6"/>
        <v>138</v>
      </c>
      <c r="EQ13" s="20">
        <f t="shared" si="7"/>
        <v>103500000</v>
      </c>
      <c r="ER13" s="22">
        <f t="shared" si="34"/>
        <v>421773316.19999993</v>
      </c>
      <c r="ES13" s="22">
        <f t="shared" si="8"/>
        <v>318273316.19999993</v>
      </c>
      <c r="ET13" s="22">
        <f>ROUNDUP(EP13/4,0)</f>
        <v>35</v>
      </c>
      <c r="EU13" s="22">
        <f t="shared" si="50"/>
        <v>26250000</v>
      </c>
      <c r="EV13" s="22">
        <f>SUM(B13,F13,J13,N13,R13,V13,Z13,AD13,AH13,AL13,AP13,AT13,AX13,BB13,BF13,BJ13,BN13,BR13,BV13,BZ13,CD13,CH13,CL13,CP13,CT13,CX13,DB13,DF13,DJ13,DN13,DR13,DV13,DZ13,ED13,EH13,EL13)</f>
        <v>105054494.00000009</v>
      </c>
      <c r="EW13" s="22">
        <f t="shared" si="35"/>
        <v>78804494.000000089</v>
      </c>
      <c r="EX13" s="20">
        <f t="shared" si="9"/>
        <v>77</v>
      </c>
      <c r="EY13" s="20">
        <f t="shared" si="10"/>
        <v>61</v>
      </c>
      <c r="EZ13" s="21">
        <f t="shared" si="11"/>
        <v>0.55797101449275366</v>
      </c>
      <c r="FA13" s="24">
        <f t="shared" si="38"/>
        <v>126506854.30000004</v>
      </c>
      <c r="FB13" s="24">
        <f t="shared" si="39"/>
        <v>38863835.499999925</v>
      </c>
      <c r="FC13" s="24">
        <f t="shared" si="40"/>
        <v>23492191.000000075</v>
      </c>
      <c r="FD13" s="24">
        <f t="shared" si="41"/>
        <v>19185846.49999994</v>
      </c>
      <c r="FE13" s="24">
        <f t="shared" si="42"/>
        <v>-36545135.70000007</v>
      </c>
      <c r="FF13" s="24">
        <f t="shared" si="43"/>
        <v>-15391642.199999914</v>
      </c>
      <c r="FG13" s="24">
        <f t="shared" si="44"/>
        <v>-16908896.100000039</v>
      </c>
      <c r="FH13" s="24">
        <f t="shared" si="45"/>
        <v>5278485.5999999493</v>
      </c>
      <c r="FI13" s="24">
        <f t="shared" si="46"/>
        <v>28694159.499999918</v>
      </c>
      <c r="FJ13" s="24">
        <f t="shared" si="47"/>
        <v>69853863.100000024</v>
      </c>
      <c r="FK13" s="24">
        <f t="shared" si="48"/>
        <v>98471199.100000054</v>
      </c>
      <c r="FL13" s="24">
        <f t="shared" si="49"/>
        <v>80272555.600000009</v>
      </c>
    </row>
    <row r="14" spans="1:181" x14ac:dyDescent="0.25">
      <c r="A14" s="5" t="s">
        <v>4</v>
      </c>
      <c r="B14" s="12">
        <v>67724883.700000018</v>
      </c>
      <c r="C14" s="12">
        <v>47194950.900000036</v>
      </c>
      <c r="D14" s="12">
        <v>30706399.900000006</v>
      </c>
      <c r="E14" s="12">
        <v>18078362.700000018</v>
      </c>
      <c r="F14" s="12">
        <v>753827.4999999702</v>
      </c>
      <c r="G14" s="12">
        <v>-11854447.200000003</v>
      </c>
      <c r="H14" s="12">
        <v>47398171.99999997</v>
      </c>
      <c r="I14" s="12">
        <v>43761175.800000012</v>
      </c>
      <c r="J14" s="12">
        <v>-328338.10000002384</v>
      </c>
      <c r="K14" s="12">
        <v>5111093.1000000238</v>
      </c>
      <c r="L14" s="12">
        <v>-28730280.299999982</v>
      </c>
      <c r="M14" s="12">
        <v>-28334831</v>
      </c>
      <c r="N14" s="12">
        <v>-49659095.199999988</v>
      </c>
      <c r="O14" s="12">
        <v>-42697716.999999993</v>
      </c>
      <c r="P14" s="12">
        <v>-29314596</v>
      </c>
      <c r="Q14" s="12">
        <v>-1211349.8999999911</v>
      </c>
      <c r="R14" s="12">
        <v>12252450.899999991</v>
      </c>
      <c r="S14" s="12">
        <v>-536842.09999999404</v>
      </c>
      <c r="T14" s="12">
        <v>4333617.8999999762</v>
      </c>
      <c r="U14" s="12">
        <v>-12688817.700000003</v>
      </c>
      <c r="V14" s="12">
        <v>-20169020.100000009</v>
      </c>
      <c r="W14" s="12">
        <v>-27762347.300000004</v>
      </c>
      <c r="X14" s="12">
        <v>-21202465.099999994</v>
      </c>
      <c r="Y14" s="12">
        <v>4467471.5000000149</v>
      </c>
      <c r="Z14" s="12">
        <v>10840991.299999997</v>
      </c>
      <c r="AA14" s="12">
        <v>11296624.100000009</v>
      </c>
      <c r="AB14" s="12">
        <v>16098532</v>
      </c>
      <c r="AC14" s="12">
        <v>1122943.6999999881</v>
      </c>
      <c r="AD14" s="12">
        <v>-18555033.699999988</v>
      </c>
      <c r="AE14" s="12">
        <v>-15505754.600000024</v>
      </c>
      <c r="AF14" s="12">
        <v>21881019.899999946</v>
      </c>
      <c r="AG14" s="12">
        <v>38833684.00000003</v>
      </c>
      <c r="AH14" s="12">
        <v>32814419.299999982</v>
      </c>
      <c r="AI14" s="12">
        <v>17852844.400000006</v>
      </c>
      <c r="AJ14" s="12">
        <v>-17411817.199999988</v>
      </c>
      <c r="AK14" s="12">
        <v>7975790</v>
      </c>
      <c r="AL14" s="12">
        <v>-2768127.1999999881</v>
      </c>
      <c r="AM14" s="12">
        <v>-7442497.900000006</v>
      </c>
      <c r="AN14" s="12">
        <v>7937114.3999999911</v>
      </c>
      <c r="AO14" s="12">
        <v>34715894.49999997</v>
      </c>
      <c r="AP14" s="12">
        <v>16534777.599999979</v>
      </c>
      <c r="AQ14" s="12">
        <v>11582671.199999973</v>
      </c>
      <c r="AR14" s="12">
        <v>23019972.799999982</v>
      </c>
      <c r="AS14" s="12">
        <v>1246462.3000000119</v>
      </c>
      <c r="AT14" s="12">
        <v>-5902347.6999999881</v>
      </c>
      <c r="AU14" s="12">
        <v>-12790062.899999991</v>
      </c>
      <c r="AV14" s="12">
        <v>-18846078.200000003</v>
      </c>
      <c r="AW14" s="12">
        <v>-5865661</v>
      </c>
      <c r="AX14" s="12">
        <v>-3734225.6999999881</v>
      </c>
      <c r="AY14" s="12">
        <v>-7509531.599999994</v>
      </c>
      <c r="AZ14" s="12">
        <v>-16407.200000017881</v>
      </c>
      <c r="BA14" s="12">
        <v>-13212680.300000042</v>
      </c>
      <c r="BB14" s="12">
        <v>-13366176.799999997</v>
      </c>
      <c r="BC14" s="12">
        <v>-385582.19999997318</v>
      </c>
      <c r="BD14" s="12">
        <v>2053732</v>
      </c>
      <c r="BE14" s="12">
        <v>6059963.0999999791</v>
      </c>
      <c r="BF14" s="12">
        <v>2832704.2999999821</v>
      </c>
      <c r="BG14" s="12">
        <v>-9189387.1000000089</v>
      </c>
      <c r="BH14" s="12">
        <v>8946657.8999999911</v>
      </c>
      <c r="BI14" s="12">
        <v>14895110.00000003</v>
      </c>
      <c r="BJ14" s="12">
        <v>-16522635.199999988</v>
      </c>
      <c r="BK14" s="12">
        <v>-620836.89999999106</v>
      </c>
      <c r="BL14" s="12">
        <v>-4289338.5</v>
      </c>
      <c r="BM14" s="12">
        <v>652316.59999999404</v>
      </c>
      <c r="BN14" s="12">
        <v>-4605958.9000000209</v>
      </c>
      <c r="BO14" s="12">
        <v>13213566.000000015</v>
      </c>
      <c r="BP14" s="12">
        <v>4954361.2000000179</v>
      </c>
      <c r="BQ14" s="12">
        <v>6713609.0999999791</v>
      </c>
      <c r="BR14" s="12">
        <v>9299326.1999999881</v>
      </c>
      <c r="BS14" s="12">
        <v>1582453.900000006</v>
      </c>
      <c r="BT14" s="12">
        <v>9053404.700000003</v>
      </c>
      <c r="BU14" s="12">
        <v>-8543301.6000000238</v>
      </c>
      <c r="BV14" s="12">
        <v>-3871239.8000000119</v>
      </c>
      <c r="BW14" s="12">
        <v>-1094025.400000006</v>
      </c>
      <c r="BX14" s="12">
        <v>14035796.100000009</v>
      </c>
      <c r="BY14" s="12">
        <v>4036806.9999999702</v>
      </c>
      <c r="BZ14" s="12">
        <v>16950135.099999979</v>
      </c>
      <c r="CA14" s="12">
        <v>40235035.399999976</v>
      </c>
      <c r="CB14" s="12">
        <v>19963765.100000024</v>
      </c>
      <c r="CC14" s="12">
        <v>4090351.0000000149</v>
      </c>
      <c r="CD14" s="12">
        <v>-1363127.400000006</v>
      </c>
      <c r="CE14" s="12">
        <v>14229550.799999997</v>
      </c>
      <c r="CF14" s="12">
        <v>-13578849.599999994</v>
      </c>
      <c r="CG14" s="12">
        <v>671038.69999998808</v>
      </c>
      <c r="CH14" s="12">
        <v>3819482.2000000179</v>
      </c>
      <c r="CI14" s="12">
        <v>285543.89999999106</v>
      </c>
      <c r="CJ14" s="12">
        <v>18424556.000000015</v>
      </c>
      <c r="CK14" s="12">
        <v>18793078.200000018</v>
      </c>
      <c r="CL14" s="12">
        <v>16803480.900000021</v>
      </c>
      <c r="CM14" s="12">
        <v>7137528.1000000238</v>
      </c>
      <c r="CN14" s="12">
        <v>12860267.199999958</v>
      </c>
      <c r="CO14" s="12">
        <v>-7447048.599999994</v>
      </c>
      <c r="CP14" s="12">
        <v>-10906619.699999988</v>
      </c>
      <c r="CQ14" s="12">
        <v>4671122.299999997</v>
      </c>
      <c r="CR14" s="12">
        <v>-12466779.400000021</v>
      </c>
      <c r="CS14" s="12">
        <v>-26203068.5</v>
      </c>
      <c r="CT14" s="12">
        <v>-621549.90000000596</v>
      </c>
      <c r="CU14" s="12">
        <v>-7448493.6999999732</v>
      </c>
      <c r="CV14" s="12">
        <v>-21921836.599999994</v>
      </c>
      <c r="CW14" s="12">
        <v>5401637.1000000089</v>
      </c>
      <c r="CX14" s="12">
        <v>-6668217.2999999672</v>
      </c>
      <c r="CY14" s="12">
        <v>8594025.299999997</v>
      </c>
      <c r="CZ14" s="12">
        <v>19560200.50000003</v>
      </c>
      <c r="DA14" s="12">
        <v>1222553</v>
      </c>
      <c r="DB14" s="12">
        <v>7830089.299999997</v>
      </c>
      <c r="DC14" s="12">
        <v>12848230.799999997</v>
      </c>
      <c r="DD14" s="12">
        <v>13737909.899999991</v>
      </c>
      <c r="DE14" s="12">
        <v>17338483.600000009</v>
      </c>
      <c r="DF14" s="12">
        <v>25418037</v>
      </c>
      <c r="DG14" s="12">
        <v>25136629.5</v>
      </c>
      <c r="DH14" s="12">
        <v>19419979.599999979</v>
      </c>
      <c r="DI14" s="12">
        <v>11994312.400000006</v>
      </c>
      <c r="DJ14" s="12">
        <v>530462.90000000596</v>
      </c>
      <c r="DK14" s="12">
        <v>14518631.699999973</v>
      </c>
      <c r="DL14" s="12">
        <v>-2091044.8000000119</v>
      </c>
      <c r="DM14" s="12">
        <v>-21080366.900000006</v>
      </c>
      <c r="DN14" s="12">
        <v>-13621718.099999994</v>
      </c>
      <c r="DO14" s="12">
        <v>-2717911.400000006</v>
      </c>
      <c r="DP14" s="12">
        <v>-13790720.900000006</v>
      </c>
      <c r="DQ14" s="12">
        <v>-8625952.099999994</v>
      </c>
      <c r="DR14" s="12">
        <v>-3236551.299999997</v>
      </c>
      <c r="DS14" s="12">
        <v>-15205951.100000009</v>
      </c>
      <c r="DT14" s="12">
        <v>15413529.5</v>
      </c>
      <c r="DU14" s="12">
        <v>13328094.800000012</v>
      </c>
      <c r="DV14" s="12">
        <v>13409254.900000006</v>
      </c>
      <c r="DW14" s="12">
        <v>21501865.099999994</v>
      </c>
      <c r="DX14" s="12">
        <v>-8230478.799999997</v>
      </c>
      <c r="DY14" s="12">
        <v>-16696413.199999988</v>
      </c>
      <c r="DZ14" s="12">
        <v>-16419161.099999979</v>
      </c>
      <c r="EA14" s="12">
        <v>3943510.900000006</v>
      </c>
      <c r="EB14" s="12">
        <v>19791249.099999994</v>
      </c>
      <c r="EC14" s="12">
        <v>40885612</v>
      </c>
      <c r="ED14" s="12">
        <v>16201513.099999979</v>
      </c>
      <c r="EE14" s="12">
        <v>-16897936.000000015</v>
      </c>
      <c r="EF14" s="12">
        <v>4196936.8000000119</v>
      </c>
      <c r="EG14" s="12">
        <v>11651036.700000018</v>
      </c>
      <c r="EH14" s="12">
        <v>4063552.400000006</v>
      </c>
      <c r="EI14" s="12">
        <v>13259050</v>
      </c>
      <c r="EP14" s="20">
        <f t="shared" si="6"/>
        <v>138</v>
      </c>
      <c r="EQ14" s="20">
        <f t="shared" si="7"/>
        <v>103500000</v>
      </c>
      <c r="ER14" s="22">
        <f t="shared" si="34"/>
        <v>460218627.29999995</v>
      </c>
      <c r="ES14" s="22">
        <f t="shared" si="8"/>
        <v>356718627.29999995</v>
      </c>
      <c r="ET14" s="22">
        <f>ROUNDUP(EP14/5,0)</f>
        <v>28</v>
      </c>
      <c r="EU14" s="22">
        <f t="shared" si="50"/>
        <v>21000000</v>
      </c>
      <c r="EV14" s="22">
        <f>SUM(B14,G14,L14,Q14,V14,AA14,AF14,AK14,AP14,AU14,AZ14,BE14,BJ14,BO14,BT14,BY14,CD14,CI14,CN14,CS14,CX14,DC14,DH14,DM14,DR14,DW14,EB14,EG14,EL14)</f>
        <v>106289474.29999989</v>
      </c>
      <c r="EW14" s="22">
        <f t="shared" si="35"/>
        <v>85289474.299999893</v>
      </c>
      <c r="EX14" s="20">
        <f t="shared" si="9"/>
        <v>76</v>
      </c>
      <c r="EY14" s="20">
        <f t="shared" si="10"/>
        <v>62</v>
      </c>
      <c r="EZ14" s="21">
        <f t="shared" si="11"/>
        <v>0.55072463768115942</v>
      </c>
      <c r="FA14" s="24">
        <f t="shared" si="38"/>
        <v>145703584.99999988</v>
      </c>
      <c r="FB14" s="24">
        <f t="shared" si="39"/>
        <v>44015151.900000036</v>
      </c>
      <c r="FC14" s="24">
        <f t="shared" si="40"/>
        <v>-15933793.100000039</v>
      </c>
      <c r="FD14" s="24">
        <f t="shared" si="41"/>
        <v>7779097.5000000224</v>
      </c>
      <c r="FE14" s="24">
        <f t="shared" si="42"/>
        <v>-74497769.100000009</v>
      </c>
      <c r="FF14" s="24">
        <f t="shared" si="43"/>
        <v>8660691.6000000238</v>
      </c>
      <c r="FG14" s="24">
        <f t="shared" si="44"/>
        <v>43591483.000000045</v>
      </c>
      <c r="FH14" s="24">
        <f t="shared" si="45"/>
        <v>-15003241.199999951</v>
      </c>
      <c r="FI14" s="24">
        <f t="shared" si="46"/>
        <v>70690666</v>
      </c>
      <c r="FJ14" s="24">
        <f t="shared" si="47"/>
        <v>105350453.49999997</v>
      </c>
      <c r="FK14" s="24">
        <f t="shared" si="48"/>
        <v>38102555.499999985</v>
      </c>
      <c r="FL14" s="24">
        <f t="shared" si="49"/>
        <v>101759746.69999996</v>
      </c>
    </row>
    <row r="15" spans="1:181" x14ac:dyDescent="0.25">
      <c r="A15" s="5" t="s">
        <v>5</v>
      </c>
      <c r="B15" s="13">
        <v>40086432.00000003</v>
      </c>
      <c r="C15" s="13">
        <v>48511327.700000018</v>
      </c>
      <c r="D15" s="13">
        <v>28957928.400000006</v>
      </c>
      <c r="E15" s="13">
        <v>19351967.499999985</v>
      </c>
      <c r="F15" s="13">
        <v>10028655.199999988</v>
      </c>
      <c r="G15" s="13">
        <v>-5746800.4000000358</v>
      </c>
      <c r="H15" s="13">
        <v>68757939.799999923</v>
      </c>
      <c r="I15" s="13">
        <v>15076701.699999988</v>
      </c>
      <c r="J15" s="13">
        <v>-5185989.8000000119</v>
      </c>
      <c r="K15" s="13">
        <v>-21133797.699999988</v>
      </c>
      <c r="L15" s="13">
        <v>-30487555.699999988</v>
      </c>
      <c r="M15" s="13">
        <v>-32675806.599999979</v>
      </c>
      <c r="N15" s="13">
        <v>-57578082.399999991</v>
      </c>
      <c r="O15" s="13">
        <v>-35302701.399999991</v>
      </c>
      <c r="P15" s="13">
        <v>-28068283.199999988</v>
      </c>
      <c r="Q15" s="13">
        <v>2282272.9999999851</v>
      </c>
      <c r="R15" s="13">
        <v>871663.79999999702</v>
      </c>
      <c r="S15" s="13">
        <v>-9463612.200000003</v>
      </c>
      <c r="T15" s="13">
        <v>8369484.7000000179</v>
      </c>
      <c r="U15" s="13">
        <v>-21981368.100000009</v>
      </c>
      <c r="V15" s="13">
        <v>-26265267.300000004</v>
      </c>
      <c r="W15" s="13">
        <v>-28764427.400000006</v>
      </c>
      <c r="X15" s="13">
        <v>-10351025.399999999</v>
      </c>
      <c r="Y15" s="13">
        <v>6863775.099999994</v>
      </c>
      <c r="Z15" s="13">
        <v>14395118.200000003</v>
      </c>
      <c r="AA15" s="13">
        <v>12145769.099999994</v>
      </c>
      <c r="AB15" s="13">
        <v>19209133.799999997</v>
      </c>
      <c r="AC15" s="13">
        <v>-17085915.599999979</v>
      </c>
      <c r="AD15" s="13">
        <v>-23282787.50000003</v>
      </c>
      <c r="AE15" s="13">
        <v>-8870493.7999999821</v>
      </c>
      <c r="AF15" s="13">
        <v>35293505.299999982</v>
      </c>
      <c r="AG15" s="13">
        <v>33846979</v>
      </c>
      <c r="AH15" s="13">
        <v>27134800.800000012</v>
      </c>
      <c r="AI15" s="13">
        <v>14341877.599999994</v>
      </c>
      <c r="AJ15" s="13">
        <v>-13505749</v>
      </c>
      <c r="AK15" s="13">
        <v>21490301.899999946</v>
      </c>
      <c r="AL15" s="13">
        <v>-6892807.1000000238</v>
      </c>
      <c r="AM15" s="13">
        <v>-4517656.1999999732</v>
      </c>
      <c r="AN15" s="13">
        <v>26180832.800000012</v>
      </c>
      <c r="AO15" s="13">
        <v>40129262.400000006</v>
      </c>
      <c r="AP15" s="13">
        <v>15865045.500000015</v>
      </c>
      <c r="AQ15" s="13">
        <v>10745753.49999997</v>
      </c>
      <c r="AR15" s="13">
        <v>20824290.00000003</v>
      </c>
      <c r="AS15" s="13">
        <v>-9853850.700000003</v>
      </c>
      <c r="AT15" s="13">
        <v>-7838345.1999999732</v>
      </c>
      <c r="AU15" s="13">
        <v>-18959509.799999982</v>
      </c>
      <c r="AV15" s="13">
        <v>-20923276.499999985</v>
      </c>
      <c r="AW15" s="13">
        <v>5379027.1999999881</v>
      </c>
      <c r="AX15" s="13">
        <v>-7873551.6000000238</v>
      </c>
      <c r="AY15" s="13">
        <v>-1740707.1000000238</v>
      </c>
      <c r="AZ15" s="13">
        <v>609558.19999998808</v>
      </c>
      <c r="BA15" s="13">
        <v>-16462012.600000024</v>
      </c>
      <c r="BB15" s="13">
        <v>-10579458.399999991</v>
      </c>
      <c r="BC15" s="13">
        <v>-267998.39999999106</v>
      </c>
      <c r="BD15" s="13">
        <v>6074385.1000000089</v>
      </c>
      <c r="BE15" s="13">
        <v>2302563.8999999911</v>
      </c>
      <c r="BF15" s="13">
        <v>-11529836.699999988</v>
      </c>
      <c r="BG15" s="13">
        <v>-10031228.799999997</v>
      </c>
      <c r="BH15" s="13">
        <v>7330275.700000003</v>
      </c>
      <c r="BI15" s="13">
        <v>9304598.9999999851</v>
      </c>
      <c r="BJ15" s="13">
        <v>-9609824.200000003</v>
      </c>
      <c r="BK15" s="13">
        <v>1780053.5</v>
      </c>
      <c r="BL15" s="13">
        <v>2894279</v>
      </c>
      <c r="BM15" s="13">
        <v>-1661687.099999994</v>
      </c>
      <c r="BN15" s="13">
        <v>5480331.4999999851</v>
      </c>
      <c r="BO15" s="13">
        <v>13804023.100000009</v>
      </c>
      <c r="BP15" s="13">
        <v>6116278.8999999613</v>
      </c>
      <c r="BQ15" s="13">
        <v>11393389</v>
      </c>
      <c r="BR15" s="13">
        <v>3159107.599999994</v>
      </c>
      <c r="BS15" s="13">
        <v>-4525421.6000000089</v>
      </c>
      <c r="BT15" s="13">
        <v>8429668.900000006</v>
      </c>
      <c r="BU15" s="13">
        <v>-7670538.5</v>
      </c>
      <c r="BV15" s="13">
        <v>586778.70000001788</v>
      </c>
      <c r="BW15" s="13">
        <v>1633032.6000000238</v>
      </c>
      <c r="BX15" s="13">
        <v>22721407.50000003</v>
      </c>
      <c r="BY15" s="13">
        <v>6820686.400000006</v>
      </c>
      <c r="BZ15" s="13">
        <v>29494326.599999979</v>
      </c>
      <c r="CA15" s="13">
        <v>44120908.400000021</v>
      </c>
      <c r="CB15" s="13">
        <v>21722542</v>
      </c>
      <c r="CC15" s="13">
        <v>4863419.3000000268</v>
      </c>
      <c r="CD15" s="13">
        <v>-812093.20000000298</v>
      </c>
      <c r="CE15" s="13">
        <v>12507855</v>
      </c>
      <c r="CF15" s="13">
        <v>-8403366.1000000238</v>
      </c>
      <c r="CG15" s="13">
        <v>6972887.1000000238</v>
      </c>
      <c r="CH15" s="13">
        <v>2711349.3999999911</v>
      </c>
      <c r="CI15" s="13">
        <v>12883856.900000006</v>
      </c>
      <c r="CJ15" s="13">
        <v>16171376.300000012</v>
      </c>
      <c r="CK15" s="13">
        <v>9597092.099999994</v>
      </c>
      <c r="CL15" s="13">
        <v>22209198.699999988</v>
      </c>
      <c r="CM15" s="13">
        <v>1039080.7999999821</v>
      </c>
      <c r="CN15" s="13">
        <v>3398604.5</v>
      </c>
      <c r="CO15" s="13">
        <v>-15441095.900000006</v>
      </c>
      <c r="CP15" s="13">
        <v>8454414.3000000119</v>
      </c>
      <c r="CQ15" s="13">
        <v>-13935955.900000006</v>
      </c>
      <c r="CR15" s="13">
        <v>-10608072.399999991</v>
      </c>
      <c r="CS15" s="13">
        <v>-16378843.700000018</v>
      </c>
      <c r="CT15" s="13">
        <v>-2265751</v>
      </c>
      <c r="CU15" s="13">
        <v>-10035521.899999991</v>
      </c>
      <c r="CV15" s="13">
        <v>-21192431.99999997</v>
      </c>
      <c r="CW15" s="13">
        <v>-4693672.099999994</v>
      </c>
      <c r="CX15" s="13">
        <v>-11725934.999999985</v>
      </c>
      <c r="CY15" s="13">
        <v>6328898.1000000238</v>
      </c>
      <c r="CZ15" s="13">
        <v>14398234.600000024</v>
      </c>
      <c r="DA15" s="13">
        <v>16736094.900000036</v>
      </c>
      <c r="DB15" s="13">
        <v>23700592.199999988</v>
      </c>
      <c r="DC15" s="13">
        <v>17941418.799999982</v>
      </c>
      <c r="DD15" s="13">
        <v>23090251.699999973</v>
      </c>
      <c r="DE15" s="13">
        <v>12850934.899999976</v>
      </c>
      <c r="DF15" s="13">
        <v>31779403.400000036</v>
      </c>
      <c r="DG15" s="13">
        <v>28860360.700000003</v>
      </c>
      <c r="DH15" s="13">
        <v>19347285.400000006</v>
      </c>
      <c r="DI15" s="13">
        <v>12988712.700000018</v>
      </c>
      <c r="DJ15" s="13">
        <v>-498787.39999997616</v>
      </c>
      <c r="DK15" s="13">
        <v>8430646.400000006</v>
      </c>
      <c r="DL15" s="13">
        <v>-6349078.8999999762</v>
      </c>
      <c r="DM15" s="13">
        <v>-20027987.600000009</v>
      </c>
      <c r="DN15" s="13">
        <v>-22179053.900000006</v>
      </c>
      <c r="DO15" s="13">
        <v>-10813240</v>
      </c>
      <c r="DP15" s="13">
        <v>-17152055.200000018</v>
      </c>
      <c r="DQ15" s="13">
        <v>-4674820.3999999762</v>
      </c>
      <c r="DR15" s="13">
        <v>-4290161.6000000089</v>
      </c>
      <c r="DS15" s="13">
        <v>-4240281.4999999851</v>
      </c>
      <c r="DT15" s="13">
        <v>17950067.200000003</v>
      </c>
      <c r="DU15" s="13">
        <v>13074871.00000003</v>
      </c>
      <c r="DV15" s="13">
        <v>8458519.5</v>
      </c>
      <c r="DW15" s="13">
        <v>18367441.300000012</v>
      </c>
      <c r="DX15" s="13">
        <v>-6533999.099999994</v>
      </c>
      <c r="DY15" s="13">
        <v>-10253777.799999997</v>
      </c>
      <c r="DZ15" s="13">
        <v>-9409383.9999999851</v>
      </c>
      <c r="EA15" s="13">
        <v>4091214.900000006</v>
      </c>
      <c r="EB15" s="13">
        <v>26965338</v>
      </c>
      <c r="EC15" s="13">
        <v>26542089.499999985</v>
      </c>
      <c r="ED15" s="13">
        <v>7381259.9999999851</v>
      </c>
      <c r="EE15" s="13">
        <v>-14572291.599999979</v>
      </c>
      <c r="EF15" s="13">
        <v>12055027.199999988</v>
      </c>
      <c r="EG15" s="13">
        <v>13379105</v>
      </c>
      <c r="EH15" s="13">
        <v>9351350</v>
      </c>
      <c r="EI15" s="13"/>
      <c r="EP15" s="20">
        <f t="shared" si="6"/>
        <v>137</v>
      </c>
      <c r="EQ15" s="20">
        <f t="shared" si="7"/>
        <v>102750000</v>
      </c>
      <c r="ER15" s="22">
        <f t="shared" si="34"/>
        <v>453621261.20000029</v>
      </c>
      <c r="ES15" s="22">
        <f t="shared" si="8"/>
        <v>350871261.20000029</v>
      </c>
      <c r="ET15" s="22">
        <f>ROUNDUP(EP15/6,0)</f>
        <v>23</v>
      </c>
      <c r="EU15" s="22">
        <f t="shared" si="50"/>
        <v>17250000</v>
      </c>
      <c r="EV15" s="22">
        <f>SUM(B15,H15,N15,T15,Z15,AF15,AL15,AR15,AX15,BD15,BJ15,BP15,BV15,CB15,CH15,CN15,CT15,CZ15,DF15,DL15,DR15,DX15,ED15,EJ15)</f>
        <v>180502350.69999993</v>
      </c>
      <c r="EW15" s="22">
        <f>EV15-EU15</f>
        <v>163252350.69999993</v>
      </c>
      <c r="EX15" s="20">
        <f t="shared" si="9"/>
        <v>77</v>
      </c>
      <c r="EY15" s="20">
        <f t="shared" si="10"/>
        <v>60</v>
      </c>
      <c r="EZ15" s="21">
        <f t="shared" si="11"/>
        <v>0.56204379562043794</v>
      </c>
      <c r="FA15" s="24">
        <f t="shared" si="38"/>
        <v>172072186.90000001</v>
      </c>
      <c r="FB15" s="24">
        <f t="shared" si="39"/>
        <v>6661067.7000000179</v>
      </c>
      <c r="FC15" s="24">
        <f t="shared" si="40"/>
        <v>-20771055.199999966</v>
      </c>
      <c r="FD15" s="24">
        <f t="shared" si="41"/>
        <v>-59281214.900000006</v>
      </c>
      <c r="FE15" s="24">
        <f t="shared" si="42"/>
        <v>-45615566.000000015</v>
      </c>
      <c r="FF15" s="24">
        <f t="shared" si="43"/>
        <v>28003605.499999925</v>
      </c>
      <c r="FG15" s="24">
        <f t="shared" si="44"/>
        <v>8430163.8000000119</v>
      </c>
      <c r="FH15" s="24">
        <f t="shared" si="45"/>
        <v>35405240.800000101</v>
      </c>
      <c r="FI15" s="24">
        <f t="shared" si="46"/>
        <v>116836180.60000008</v>
      </c>
      <c r="FJ15" s="24">
        <f t="shared" si="47"/>
        <v>77720682.700000033</v>
      </c>
      <c r="FK15" s="24">
        <f t="shared" si="48"/>
        <v>55672122.49999997</v>
      </c>
      <c r="FL15" s="24">
        <f>SUM(G15,S15,AE15,AQ15,BC15,BO15,CA15,CM15,CY15,DK15,DW15,EI15)</f>
        <v>78487846.800000012</v>
      </c>
    </row>
    <row r="16" spans="1:181" x14ac:dyDescent="0.25">
      <c r="A16" s="25">
        <v>9</v>
      </c>
      <c r="B16" s="6">
        <f>COUNTIF(B10:B15,"&gt;750000")</f>
        <v>5</v>
      </c>
      <c r="C16" s="6">
        <f t="shared" ref="C16:BN16" si="51">COUNTIF(C10:C15,"&gt;750000")</f>
        <v>6</v>
      </c>
      <c r="D16" s="6">
        <f t="shared" si="51"/>
        <v>6</v>
      </c>
      <c r="E16" s="6">
        <f t="shared" si="51"/>
        <v>6</v>
      </c>
      <c r="F16" s="6">
        <f t="shared" si="51"/>
        <v>4</v>
      </c>
      <c r="G16" s="6">
        <f t="shared" si="51"/>
        <v>0</v>
      </c>
      <c r="H16" s="6">
        <f t="shared" si="51"/>
        <v>6</v>
      </c>
      <c r="I16" s="6">
        <f t="shared" si="51"/>
        <v>6</v>
      </c>
      <c r="J16" s="6">
        <f t="shared" si="51"/>
        <v>2</v>
      </c>
      <c r="K16" s="6">
        <f t="shared" si="51"/>
        <v>5</v>
      </c>
      <c r="L16" s="6">
        <f t="shared" si="51"/>
        <v>2</v>
      </c>
      <c r="M16" s="6">
        <f t="shared" si="51"/>
        <v>2</v>
      </c>
      <c r="N16" s="6">
        <f t="shared" si="51"/>
        <v>0</v>
      </c>
      <c r="O16" s="6">
        <f t="shared" si="51"/>
        <v>0</v>
      </c>
      <c r="P16" s="6">
        <f t="shared" si="51"/>
        <v>0</v>
      </c>
      <c r="Q16" s="6">
        <f t="shared" si="51"/>
        <v>1</v>
      </c>
      <c r="R16" s="6">
        <f t="shared" si="51"/>
        <v>3</v>
      </c>
      <c r="S16" s="6">
        <f t="shared" si="51"/>
        <v>3</v>
      </c>
      <c r="T16" s="6">
        <f t="shared" si="51"/>
        <v>6</v>
      </c>
      <c r="U16" s="6">
        <f t="shared" si="51"/>
        <v>2</v>
      </c>
      <c r="V16" s="6">
        <f t="shared" si="51"/>
        <v>0</v>
      </c>
      <c r="W16" s="6">
        <f t="shared" si="51"/>
        <v>0</v>
      </c>
      <c r="X16" s="6">
        <f t="shared" si="51"/>
        <v>0</v>
      </c>
      <c r="Y16" s="6">
        <f t="shared" si="51"/>
        <v>2</v>
      </c>
      <c r="Z16" s="6">
        <f t="shared" si="51"/>
        <v>3</v>
      </c>
      <c r="AA16" s="6">
        <f t="shared" si="51"/>
        <v>5</v>
      </c>
      <c r="AB16" s="6">
        <f t="shared" si="51"/>
        <v>6</v>
      </c>
      <c r="AC16" s="6">
        <f t="shared" si="51"/>
        <v>4</v>
      </c>
      <c r="AD16" s="6">
        <f t="shared" si="51"/>
        <v>1</v>
      </c>
      <c r="AE16" s="6">
        <f t="shared" si="51"/>
        <v>1</v>
      </c>
      <c r="AF16" s="6">
        <f t="shared" si="51"/>
        <v>3</v>
      </c>
      <c r="AG16" s="6">
        <f t="shared" si="51"/>
        <v>6</v>
      </c>
      <c r="AH16" s="6">
        <f t="shared" si="51"/>
        <v>6</v>
      </c>
      <c r="AI16" s="6">
        <f t="shared" si="51"/>
        <v>6</v>
      </c>
      <c r="AJ16" s="6">
        <f t="shared" si="51"/>
        <v>0</v>
      </c>
      <c r="AK16" s="6">
        <f t="shared" si="51"/>
        <v>5</v>
      </c>
      <c r="AL16" s="6">
        <f t="shared" si="51"/>
        <v>0</v>
      </c>
      <c r="AM16" s="6">
        <f t="shared" si="51"/>
        <v>0</v>
      </c>
      <c r="AN16" s="6">
        <f t="shared" si="51"/>
        <v>5</v>
      </c>
      <c r="AO16" s="6">
        <f t="shared" si="51"/>
        <v>6</v>
      </c>
      <c r="AP16" s="6">
        <f t="shared" si="51"/>
        <v>5</v>
      </c>
      <c r="AQ16" s="6">
        <f t="shared" si="51"/>
        <v>4</v>
      </c>
      <c r="AR16" s="6">
        <f t="shared" si="51"/>
        <v>6</v>
      </c>
      <c r="AS16" s="6">
        <f t="shared" si="51"/>
        <v>5</v>
      </c>
      <c r="AT16" s="6">
        <f t="shared" si="51"/>
        <v>0</v>
      </c>
      <c r="AU16" s="6">
        <f t="shared" si="51"/>
        <v>0</v>
      </c>
      <c r="AV16" s="6">
        <f t="shared" si="51"/>
        <v>0</v>
      </c>
      <c r="AW16" s="6">
        <f t="shared" si="51"/>
        <v>1</v>
      </c>
      <c r="AX16" s="6">
        <f t="shared" si="51"/>
        <v>1</v>
      </c>
      <c r="AY16" s="6">
        <f t="shared" si="51"/>
        <v>0</v>
      </c>
      <c r="AZ16" s="6">
        <f t="shared" si="51"/>
        <v>1</v>
      </c>
      <c r="BA16" s="6">
        <f t="shared" si="51"/>
        <v>0</v>
      </c>
      <c r="BB16" s="6">
        <f t="shared" si="51"/>
        <v>0</v>
      </c>
      <c r="BC16" s="6">
        <f t="shared" si="51"/>
        <v>0</v>
      </c>
      <c r="BD16" s="6">
        <f t="shared" si="51"/>
        <v>3</v>
      </c>
      <c r="BE16" s="6">
        <f t="shared" si="51"/>
        <v>3</v>
      </c>
      <c r="BF16" s="6">
        <f t="shared" si="51"/>
        <v>2</v>
      </c>
      <c r="BG16" s="6">
        <f t="shared" si="51"/>
        <v>3</v>
      </c>
      <c r="BH16" s="6">
        <f t="shared" si="51"/>
        <v>6</v>
      </c>
      <c r="BI16" s="6">
        <f t="shared" si="51"/>
        <v>6</v>
      </c>
      <c r="BJ16" s="6">
        <f t="shared" si="51"/>
        <v>1</v>
      </c>
      <c r="BK16" s="6">
        <f t="shared" si="51"/>
        <v>3</v>
      </c>
      <c r="BL16" s="6">
        <f t="shared" si="51"/>
        <v>2</v>
      </c>
      <c r="BM16" s="6">
        <f t="shared" si="51"/>
        <v>0</v>
      </c>
      <c r="BN16" s="6">
        <f t="shared" si="51"/>
        <v>1</v>
      </c>
      <c r="BO16" s="6">
        <f t="shared" ref="BO16:DZ16" si="52">COUNTIF(BO10:BO15,"&gt;750000")</f>
        <v>4</v>
      </c>
      <c r="BP16" s="6">
        <f t="shared" si="52"/>
        <v>5</v>
      </c>
      <c r="BQ16" s="6">
        <f t="shared" si="52"/>
        <v>6</v>
      </c>
      <c r="BR16" s="6">
        <f t="shared" si="52"/>
        <v>5</v>
      </c>
      <c r="BS16" s="6">
        <f t="shared" si="52"/>
        <v>3</v>
      </c>
      <c r="BT16" s="6">
        <f t="shared" si="52"/>
        <v>6</v>
      </c>
      <c r="BU16" s="6">
        <f t="shared" si="52"/>
        <v>0</v>
      </c>
      <c r="BV16" s="6">
        <f t="shared" si="52"/>
        <v>0</v>
      </c>
      <c r="BW16" s="6">
        <f t="shared" si="52"/>
        <v>1</v>
      </c>
      <c r="BX16" s="6">
        <f t="shared" si="52"/>
        <v>6</v>
      </c>
      <c r="BY16" s="6">
        <f t="shared" si="52"/>
        <v>2</v>
      </c>
      <c r="BZ16" s="6">
        <f t="shared" si="52"/>
        <v>6</v>
      </c>
      <c r="CA16" s="6">
        <f t="shared" si="52"/>
        <v>6</v>
      </c>
      <c r="CB16" s="6">
        <f t="shared" si="52"/>
        <v>6</v>
      </c>
      <c r="CC16" s="6">
        <f t="shared" si="52"/>
        <v>5</v>
      </c>
      <c r="CD16" s="6">
        <f t="shared" si="52"/>
        <v>2</v>
      </c>
      <c r="CE16" s="6">
        <f t="shared" si="52"/>
        <v>6</v>
      </c>
      <c r="CF16" s="6">
        <f t="shared" si="52"/>
        <v>0</v>
      </c>
      <c r="CG16" s="6">
        <f t="shared" si="52"/>
        <v>1</v>
      </c>
      <c r="CH16" s="6">
        <f t="shared" si="52"/>
        <v>5</v>
      </c>
      <c r="CI16" s="6">
        <f t="shared" si="52"/>
        <v>3</v>
      </c>
      <c r="CJ16" s="6">
        <f t="shared" si="52"/>
        <v>5</v>
      </c>
      <c r="CK16" s="6">
        <f t="shared" si="52"/>
        <v>6</v>
      </c>
      <c r="CL16" s="6">
        <f t="shared" si="52"/>
        <v>6</v>
      </c>
      <c r="CM16" s="6">
        <f t="shared" si="52"/>
        <v>6</v>
      </c>
      <c r="CN16" s="6">
        <f t="shared" si="52"/>
        <v>6</v>
      </c>
      <c r="CO16" s="6">
        <f t="shared" si="52"/>
        <v>3</v>
      </c>
      <c r="CP16" s="6">
        <f t="shared" si="52"/>
        <v>3</v>
      </c>
      <c r="CQ16" s="6">
        <f t="shared" si="52"/>
        <v>4</v>
      </c>
      <c r="CR16" s="6">
        <f t="shared" si="52"/>
        <v>2</v>
      </c>
      <c r="CS16" s="6">
        <f t="shared" si="52"/>
        <v>0</v>
      </c>
      <c r="CT16" s="6">
        <f t="shared" si="52"/>
        <v>1</v>
      </c>
      <c r="CU16" s="6">
        <f t="shared" si="52"/>
        <v>1</v>
      </c>
      <c r="CV16" s="6">
        <f t="shared" si="52"/>
        <v>0</v>
      </c>
      <c r="CW16" s="6">
        <f t="shared" si="52"/>
        <v>4</v>
      </c>
      <c r="CX16" s="6">
        <f t="shared" si="52"/>
        <v>4</v>
      </c>
      <c r="CY16" s="6">
        <f t="shared" si="52"/>
        <v>6</v>
      </c>
      <c r="CZ16" s="6">
        <f t="shared" si="52"/>
        <v>5</v>
      </c>
      <c r="DA16" s="6">
        <f t="shared" si="52"/>
        <v>6</v>
      </c>
      <c r="DB16" s="6">
        <f t="shared" si="52"/>
        <v>6</v>
      </c>
      <c r="DC16" s="6">
        <f t="shared" si="52"/>
        <v>4</v>
      </c>
      <c r="DD16" s="6">
        <f t="shared" si="52"/>
        <v>4</v>
      </c>
      <c r="DE16" s="6">
        <f t="shared" si="52"/>
        <v>4</v>
      </c>
      <c r="DF16" s="6">
        <f t="shared" si="52"/>
        <v>5</v>
      </c>
      <c r="DG16" s="6">
        <f t="shared" si="52"/>
        <v>6</v>
      </c>
      <c r="DH16" s="6">
        <f t="shared" si="52"/>
        <v>5</v>
      </c>
      <c r="DI16" s="6">
        <f t="shared" si="52"/>
        <v>6</v>
      </c>
      <c r="DJ16" s="6">
        <f t="shared" si="52"/>
        <v>3</v>
      </c>
      <c r="DK16" s="6">
        <f t="shared" si="52"/>
        <v>6</v>
      </c>
      <c r="DL16" s="6">
        <f t="shared" si="52"/>
        <v>3</v>
      </c>
      <c r="DM16" s="6">
        <f t="shared" si="52"/>
        <v>0</v>
      </c>
      <c r="DN16" s="6">
        <f t="shared" si="52"/>
        <v>0</v>
      </c>
      <c r="DO16" s="6">
        <f t="shared" si="52"/>
        <v>1</v>
      </c>
      <c r="DP16" s="6">
        <f t="shared" si="52"/>
        <v>0</v>
      </c>
      <c r="DQ16" s="6">
        <f t="shared" si="52"/>
        <v>2</v>
      </c>
      <c r="DR16" s="6">
        <f t="shared" si="52"/>
        <v>1</v>
      </c>
      <c r="DS16" s="6">
        <f t="shared" si="52"/>
        <v>0</v>
      </c>
      <c r="DT16" s="6">
        <f t="shared" si="52"/>
        <v>3</v>
      </c>
      <c r="DU16" s="6">
        <f t="shared" si="52"/>
        <v>6</v>
      </c>
      <c r="DV16" s="6">
        <f t="shared" si="52"/>
        <v>4</v>
      </c>
      <c r="DW16" s="6">
        <f t="shared" si="52"/>
        <v>6</v>
      </c>
      <c r="DX16" s="6">
        <f t="shared" si="52"/>
        <v>4</v>
      </c>
      <c r="DY16" s="6">
        <f t="shared" si="52"/>
        <v>1</v>
      </c>
      <c r="DZ16" s="6">
        <f t="shared" si="52"/>
        <v>0</v>
      </c>
      <c r="EA16" s="6">
        <f t="shared" ref="EA16:EO16" si="53">COUNTIF(EA10:EA15,"&gt;750000")</f>
        <v>3</v>
      </c>
      <c r="EB16" s="6">
        <f t="shared" si="53"/>
        <v>4</v>
      </c>
      <c r="EC16" s="6">
        <f t="shared" si="53"/>
        <v>6</v>
      </c>
      <c r="ED16" s="6">
        <f t="shared" si="53"/>
        <v>6</v>
      </c>
      <c r="EE16" s="6">
        <f t="shared" si="53"/>
        <v>1</v>
      </c>
      <c r="EF16" s="6">
        <f t="shared" si="53"/>
        <v>6</v>
      </c>
      <c r="EG16" s="6">
        <f t="shared" si="53"/>
        <v>6</v>
      </c>
      <c r="EH16" s="6">
        <f t="shared" si="53"/>
        <v>4</v>
      </c>
      <c r="EI16" s="6">
        <f t="shared" si="53"/>
        <v>2</v>
      </c>
      <c r="EJ16" s="6">
        <f t="shared" si="53"/>
        <v>0</v>
      </c>
      <c r="EK16" s="6">
        <f t="shared" si="53"/>
        <v>0</v>
      </c>
      <c r="EL16" s="6">
        <f t="shared" si="53"/>
        <v>0</v>
      </c>
      <c r="EM16" s="6">
        <f t="shared" si="53"/>
        <v>0</v>
      </c>
      <c r="EN16" s="6">
        <f t="shared" si="53"/>
        <v>0</v>
      </c>
      <c r="EO16" s="6">
        <f t="shared" si="53"/>
        <v>0</v>
      </c>
      <c r="ES16" s="22"/>
      <c r="ET16" s="22"/>
      <c r="EU16" s="22"/>
      <c r="EV16" s="22"/>
      <c r="EW16" s="22"/>
      <c r="EX16" s="20"/>
      <c r="EY16" s="20"/>
      <c r="FA16">
        <v>70</v>
      </c>
      <c r="FB16" s="20">
        <v>69</v>
      </c>
      <c r="FC16" s="20">
        <v>66</v>
      </c>
      <c r="FD16" s="20">
        <v>66</v>
      </c>
      <c r="FE16" s="20">
        <v>66</v>
      </c>
      <c r="FF16" s="20">
        <v>66</v>
      </c>
      <c r="FG16" s="20">
        <v>66</v>
      </c>
      <c r="FH16" s="20">
        <v>66</v>
      </c>
      <c r="FI16" s="20">
        <v>72</v>
      </c>
      <c r="FJ16" s="20">
        <v>72</v>
      </c>
      <c r="FK16" s="20">
        <v>72</v>
      </c>
      <c r="FL16" s="20">
        <v>71</v>
      </c>
    </row>
    <row r="17" spans="1:168" x14ac:dyDescent="0.25">
      <c r="A17" s="5" t="s">
        <v>7</v>
      </c>
      <c r="B17">
        <v>9305089.6999999993</v>
      </c>
      <c r="C17">
        <v>12737283.9</v>
      </c>
      <c r="D17">
        <v>-14568209.4</v>
      </c>
      <c r="E17">
        <v>7951053.5</v>
      </c>
      <c r="F17">
        <v>13055362.5</v>
      </c>
      <c r="G17">
        <v>-6905703.5</v>
      </c>
      <c r="H17">
        <v>5738805.2000000002</v>
      </c>
      <c r="I17">
        <v>12395736.4</v>
      </c>
      <c r="J17">
        <v>13431417.199999999</v>
      </c>
      <c r="K17">
        <v>-25814411.5</v>
      </c>
      <c r="L17">
        <v>-5796919.4000000004</v>
      </c>
      <c r="M17">
        <v>-21390073.600000001</v>
      </c>
      <c r="N17">
        <v>-7316478.7000000002</v>
      </c>
      <c r="O17">
        <v>-7526321.2000000002</v>
      </c>
      <c r="P17">
        <v>-13471446.300000001</v>
      </c>
      <c r="Q17">
        <v>14471018</v>
      </c>
      <c r="R17">
        <v>6556430.2000000002</v>
      </c>
      <c r="S17">
        <v>-3894874.7</v>
      </c>
      <c r="T17">
        <v>-7076521</v>
      </c>
      <c r="U17">
        <v>-2642380</v>
      </c>
      <c r="V17">
        <v>707325.2</v>
      </c>
      <c r="W17">
        <v>-5116526</v>
      </c>
      <c r="X17">
        <v>-7275727.4000000004</v>
      </c>
      <c r="Y17">
        <v>11668546.199999999</v>
      </c>
      <c r="Z17">
        <v>9347635.5</v>
      </c>
      <c r="AA17">
        <v>-1085535.3999999999</v>
      </c>
      <c r="AB17">
        <v>8511456.5999999996</v>
      </c>
      <c r="AC17">
        <v>-6036987.4000000004</v>
      </c>
      <c r="AD17">
        <v>2905153.7</v>
      </c>
      <c r="AE17">
        <v>-1941497.4</v>
      </c>
      <c r="AF17">
        <v>19172497.699999999</v>
      </c>
      <c r="AG17">
        <v>-6557459.5999999996</v>
      </c>
      <c r="AH17">
        <v>13473716.1</v>
      </c>
      <c r="AI17">
        <v>-6195463.9000000004</v>
      </c>
      <c r="AJ17">
        <v>-3724474.9</v>
      </c>
      <c r="AK17">
        <v>-1957966.1</v>
      </c>
      <c r="AL17">
        <v>5799195.7999999998</v>
      </c>
      <c r="AM17">
        <v>15031724.199999999</v>
      </c>
      <c r="AN17">
        <v>-12445171</v>
      </c>
      <c r="AO17">
        <v>5443337.2000000002</v>
      </c>
      <c r="AP17">
        <v>12974844.9</v>
      </c>
      <c r="AQ17">
        <v>458600.4</v>
      </c>
      <c r="AR17">
        <v>-1949082.3</v>
      </c>
      <c r="AS17">
        <v>689294.1</v>
      </c>
      <c r="AT17">
        <v>-2171604.9</v>
      </c>
      <c r="AU17">
        <v>2241645.5</v>
      </c>
      <c r="AV17">
        <v>-6540045.2000000002</v>
      </c>
      <c r="AW17">
        <v>-7789526.4000000004</v>
      </c>
      <c r="AX17">
        <v>-1235025.6000000001</v>
      </c>
      <c r="AY17">
        <v>-1188653.3999999999</v>
      </c>
      <c r="AZ17">
        <v>-100467.2</v>
      </c>
      <c r="BA17">
        <v>1223964.7</v>
      </c>
      <c r="BB17">
        <v>-3153432.5</v>
      </c>
      <c r="BC17">
        <v>-8040472.2000000002</v>
      </c>
      <c r="BD17">
        <v>2704962.6</v>
      </c>
      <c r="BE17">
        <v>-326500.3</v>
      </c>
      <c r="BF17">
        <v>9263866.6999999993</v>
      </c>
      <c r="BG17">
        <v>2691656.7</v>
      </c>
      <c r="BH17">
        <v>-2629657.5</v>
      </c>
      <c r="BI17">
        <v>-4176512.7</v>
      </c>
      <c r="BJ17">
        <v>-1239972.8999999999</v>
      </c>
      <c r="BK17">
        <v>-10394951.5</v>
      </c>
      <c r="BL17">
        <v>2518094.7999999998</v>
      </c>
      <c r="BM17">
        <v>4230711.2</v>
      </c>
      <c r="BN17">
        <v>4928374.8</v>
      </c>
      <c r="BO17">
        <v>-2020238.2</v>
      </c>
      <c r="BP17">
        <v>1863812.2</v>
      </c>
      <c r="BQ17">
        <v>-1206717.8999999999</v>
      </c>
      <c r="BR17">
        <v>2107936.6</v>
      </c>
      <c r="BS17">
        <v>-1975923.9</v>
      </c>
      <c r="BT17">
        <v>-1754851.4</v>
      </c>
      <c r="BU17">
        <v>623872</v>
      </c>
      <c r="BV17">
        <v>-2422636.2000000002</v>
      </c>
      <c r="BW17">
        <v>307180.5</v>
      </c>
      <c r="BX17">
        <v>3295631</v>
      </c>
      <c r="BY17">
        <v>7033176.9000000004</v>
      </c>
      <c r="BZ17">
        <v>7660494.0999999996</v>
      </c>
      <c r="CA17">
        <v>803808.4</v>
      </c>
      <c r="CB17">
        <v>11628713.300000001</v>
      </c>
      <c r="CC17">
        <v>-2034059.9</v>
      </c>
      <c r="CD17">
        <v>-5070042.5</v>
      </c>
      <c r="CE17">
        <v>1931716</v>
      </c>
      <c r="CF17">
        <v>1191779</v>
      </c>
      <c r="CG17">
        <v>-2849413</v>
      </c>
      <c r="CH17">
        <v>1451049.4</v>
      </c>
      <c r="CI17">
        <v>5248719.4000000004</v>
      </c>
      <c r="CJ17">
        <v>1301926.8</v>
      </c>
      <c r="CK17">
        <v>14958604.6</v>
      </c>
      <c r="CL17">
        <v>3047217.1</v>
      </c>
      <c r="CM17">
        <v>-6636154.4000000004</v>
      </c>
      <c r="CN17">
        <v>10207514.9</v>
      </c>
      <c r="CO17">
        <v>4487412.3</v>
      </c>
      <c r="CP17">
        <v>-10302181.4</v>
      </c>
      <c r="CQ17">
        <v>-4717002.4000000004</v>
      </c>
      <c r="CR17">
        <v>9243712.3000000007</v>
      </c>
      <c r="CS17">
        <v>-16524511.199999999</v>
      </c>
      <c r="CT17">
        <v>2701591.5</v>
      </c>
      <c r="CU17">
        <v>11370231.699999999</v>
      </c>
      <c r="CV17">
        <v>1053264.6000000001</v>
      </c>
      <c r="CW17">
        <v>-1394467.2</v>
      </c>
      <c r="CX17">
        <v>13761380.199999999</v>
      </c>
      <c r="CY17">
        <v>-3216243.1</v>
      </c>
      <c r="CZ17">
        <v>-2576233.9</v>
      </c>
      <c r="DA17">
        <v>5242892.7</v>
      </c>
      <c r="DB17">
        <v>-8588914.5</v>
      </c>
      <c r="DC17">
        <v>988326.9</v>
      </c>
      <c r="DD17">
        <v>7461895.5999999996</v>
      </c>
      <c r="DE17">
        <v>-647258.4</v>
      </c>
      <c r="DF17">
        <v>2826719.4</v>
      </c>
      <c r="DG17">
        <v>-2284206.7999999998</v>
      </c>
      <c r="DH17">
        <v>6865728.5</v>
      </c>
      <c r="DI17">
        <v>1096909.3999999999</v>
      </c>
      <c r="DJ17">
        <v>-8073285.4000000004</v>
      </c>
      <c r="DK17">
        <v>-1259121.3</v>
      </c>
      <c r="DL17">
        <v>833283.4</v>
      </c>
      <c r="DM17">
        <v>-499356.2</v>
      </c>
      <c r="DN17">
        <v>-2181393.6</v>
      </c>
      <c r="DO17">
        <v>8070022.5999999996</v>
      </c>
      <c r="DP17">
        <v>-6666382.0999999996</v>
      </c>
      <c r="DQ17">
        <v>-2313883</v>
      </c>
      <c r="DR17">
        <v>-817463.5</v>
      </c>
      <c r="DS17">
        <v>-74283.100000000006</v>
      </c>
      <c r="DT17">
        <v>7398068.2999999998</v>
      </c>
      <c r="DU17">
        <v>8821427.6999999993</v>
      </c>
      <c r="DV17">
        <v>5721754.7999999998</v>
      </c>
      <c r="DW17">
        <v>-2015841</v>
      </c>
      <c r="DX17">
        <v>-3111167</v>
      </c>
      <c r="DY17">
        <v>-6416402.5</v>
      </c>
      <c r="DZ17">
        <v>11039073.9</v>
      </c>
      <c r="EA17">
        <v>9418932.5999999996</v>
      </c>
      <c r="EB17">
        <v>1127795.8</v>
      </c>
      <c r="EC17">
        <v>2147973.7999999998</v>
      </c>
      <c r="ED17">
        <v>2443669.1</v>
      </c>
      <c r="EE17">
        <v>-5890478.5</v>
      </c>
      <c r="EF17">
        <v>-1771170</v>
      </c>
      <c r="EG17">
        <v>2764034.4</v>
      </c>
      <c r="EH17">
        <v>341958.8</v>
      </c>
      <c r="EP17" s="20">
        <f t="shared" si="6"/>
        <v>137</v>
      </c>
      <c r="EQ17" s="20">
        <f t="shared" si="7"/>
        <v>102750000</v>
      </c>
      <c r="ER17" s="22">
        <f t="shared" ref="ER17:ER22" si="54">SUM(B17:EO17)</f>
        <v>96532677.200000003</v>
      </c>
      <c r="ES17" s="22">
        <f t="shared" si="8"/>
        <v>-6217322.799999997</v>
      </c>
      <c r="ET17" s="22">
        <f>ROUNDUP(EP17/1,0)</f>
        <v>137</v>
      </c>
      <c r="EU17" s="22">
        <f>$EQ$2*ET17</f>
        <v>102750000</v>
      </c>
      <c r="EV17" s="22">
        <f>SUM(B17:EO17)</f>
        <v>96532677.200000003</v>
      </c>
      <c r="EW17" s="22">
        <f t="shared" ref="EW17:EW21" si="55">EV17-EU17</f>
        <v>-6217322.799999997</v>
      </c>
      <c r="EX17" s="20">
        <f t="shared" si="9"/>
        <v>65</v>
      </c>
      <c r="EY17" s="20">
        <f t="shared" si="10"/>
        <v>72</v>
      </c>
      <c r="EZ17" s="21">
        <f t="shared" si="11"/>
        <v>0.47445255474452552</v>
      </c>
      <c r="FA17" s="24">
        <f>SUM(E17,Q17,AC17,AO17,BA17,BM17,BY17,CK17,CW17,DI17,DU17,EG17)</f>
        <v>60562782.999999993</v>
      </c>
      <c r="FB17" s="24">
        <f t="shared" ref="FB17:FI17" si="56">SUM(F17,R17,AD17,AP17,BB17,BN17,BZ17,CL17,CX17,DJ17,DV17,EH17)</f>
        <v>59726253.199999996</v>
      </c>
      <c r="FC17" s="24">
        <f t="shared" si="56"/>
        <v>-34667737</v>
      </c>
      <c r="FD17" s="24">
        <f t="shared" si="56"/>
        <v>37436585.100000001</v>
      </c>
      <c r="FE17" s="24">
        <f t="shared" si="56"/>
        <v>3132459.1000000015</v>
      </c>
      <c r="FF17" s="24">
        <f t="shared" si="56"/>
        <v>21709198.800000001</v>
      </c>
      <c r="FG17" s="24">
        <f t="shared" si="56"/>
        <v>-18477027.399999999</v>
      </c>
      <c r="FH17" s="24">
        <f t="shared" si="56"/>
        <v>-15362875.199999996</v>
      </c>
      <c r="FI17" s="24">
        <f t="shared" si="56"/>
        <v>-43208752.399999999</v>
      </c>
      <c r="FJ17" s="24">
        <f>SUM(B17,N17,Z17,AL17,AX17,BJ17,BV17,CH17,CT17,DF17,DR17,ED17)</f>
        <v>20843373.500000004</v>
      </c>
      <c r="FK17" s="24">
        <f t="shared" ref="FK17" si="57">SUM(C17,O17,AA17,AM17,AY17,BK17,BW17,CI17,CU17,DG17,DS17,EE17)</f>
        <v>16250709.800000001</v>
      </c>
      <c r="FL17" s="24">
        <f>SUM(D17,P17,AB17,AN17,AZ17,BL17,BX17,CJ17,CV17,DH17,DT17,EF17)</f>
        <v>-11412293.299999997</v>
      </c>
    </row>
    <row r="18" spans="1:168" x14ac:dyDescent="0.25">
      <c r="A18" s="5" t="s">
        <v>2</v>
      </c>
      <c r="B18">
        <v>19098472.199999999</v>
      </c>
      <c r="C18">
        <v>-1514428</v>
      </c>
      <c r="D18">
        <v>-10624423.6</v>
      </c>
      <c r="E18">
        <v>10806320.4</v>
      </c>
      <c r="F18">
        <v>3889533.9</v>
      </c>
      <c r="G18">
        <v>-7665081.5999999996</v>
      </c>
      <c r="H18">
        <v>22636355.600000001</v>
      </c>
      <c r="I18">
        <v>35875394.600000001</v>
      </c>
      <c r="J18">
        <v>-5135740.5</v>
      </c>
      <c r="K18">
        <v>-27635584.399999999</v>
      </c>
      <c r="L18">
        <v>-28242952.100000001</v>
      </c>
      <c r="M18">
        <v>-25221821.199999999</v>
      </c>
      <c r="N18">
        <v>-9200767.5999999996</v>
      </c>
      <c r="O18">
        <v>-22813636.800000001</v>
      </c>
      <c r="P18">
        <v>-597385.9</v>
      </c>
      <c r="Q18">
        <v>21531827</v>
      </c>
      <c r="R18">
        <v>1898405.2</v>
      </c>
      <c r="S18">
        <v>-10872968.699999999</v>
      </c>
      <c r="T18">
        <v>-12515416.800000001</v>
      </c>
      <c r="U18">
        <v>-4736791.0999999996</v>
      </c>
      <c r="V18">
        <v>-4125223.1</v>
      </c>
      <c r="W18">
        <v>-16727907.4</v>
      </c>
      <c r="X18">
        <v>1182815.8999999999</v>
      </c>
      <c r="Y18">
        <v>21505046.300000001</v>
      </c>
      <c r="Z18">
        <v>5428942.2000000002</v>
      </c>
      <c r="AA18">
        <v>5779012.5</v>
      </c>
      <c r="AB18">
        <v>618328.1</v>
      </c>
      <c r="AC18">
        <v>-8989786</v>
      </c>
      <c r="AD18">
        <v>-2048832.5</v>
      </c>
      <c r="AE18">
        <v>3950116</v>
      </c>
      <c r="AF18">
        <v>20521571.100000001</v>
      </c>
      <c r="AG18">
        <v>3728482.7</v>
      </c>
      <c r="AH18">
        <v>6746885.7000000002</v>
      </c>
      <c r="AI18">
        <v>-7089307.7999999998</v>
      </c>
      <c r="AJ18">
        <v>-7369319.4000000004</v>
      </c>
      <c r="AK18">
        <v>3962564.6</v>
      </c>
      <c r="AL18">
        <v>23517424.899999999</v>
      </c>
      <c r="AM18">
        <v>398729.9</v>
      </c>
      <c r="AN18">
        <v>-6123123.0999999996</v>
      </c>
      <c r="AO18">
        <v>23997495.5</v>
      </c>
      <c r="AP18">
        <v>16415482.4</v>
      </c>
      <c r="AQ18">
        <v>609386</v>
      </c>
      <c r="AR18">
        <v>131789.9</v>
      </c>
      <c r="AS18">
        <v>-2362778.2999999998</v>
      </c>
      <c r="AT18">
        <v>-3537071.6</v>
      </c>
      <c r="AU18">
        <v>-783811.6</v>
      </c>
      <c r="AV18">
        <v>-9019488.6999999993</v>
      </c>
      <c r="AW18">
        <v>-9869168.1999999993</v>
      </c>
      <c r="AX18">
        <v>-5388171.5</v>
      </c>
      <c r="AY18">
        <v>-8771832.0999999996</v>
      </c>
      <c r="AZ18">
        <v>2860729.8</v>
      </c>
      <c r="BA18">
        <v>3154090</v>
      </c>
      <c r="BB18">
        <v>-10937779.4</v>
      </c>
      <c r="BC18">
        <v>-10084607.300000001</v>
      </c>
      <c r="BD18">
        <v>-166964</v>
      </c>
      <c r="BE18">
        <v>5858246.7999999998</v>
      </c>
      <c r="BF18">
        <v>7891516</v>
      </c>
      <c r="BG18">
        <v>-9441677.0999999996</v>
      </c>
      <c r="BH18">
        <v>-3361339.1</v>
      </c>
      <c r="BI18">
        <v>-847467.3</v>
      </c>
      <c r="BJ18">
        <v>-8971309.4000000004</v>
      </c>
      <c r="BK18">
        <v>-5817830.5999999996</v>
      </c>
      <c r="BL18">
        <v>1787957.7</v>
      </c>
      <c r="BM18">
        <v>5137213.9000000004</v>
      </c>
      <c r="BN18">
        <v>-1247792.6000000001</v>
      </c>
      <c r="BO18">
        <v>2555997</v>
      </c>
      <c r="BP18">
        <v>2026946.6</v>
      </c>
      <c r="BQ18">
        <v>5187105.4000000004</v>
      </c>
      <c r="BR18">
        <v>3705999.5</v>
      </c>
      <c r="BS18">
        <v>-1907066.8</v>
      </c>
      <c r="BT18">
        <v>-3692583.4</v>
      </c>
      <c r="BU18">
        <v>1783839.1</v>
      </c>
      <c r="BV18">
        <v>-1609907.7</v>
      </c>
      <c r="BW18">
        <v>5837586.0999999996</v>
      </c>
      <c r="BX18">
        <v>12403071.4</v>
      </c>
      <c r="BY18">
        <v>15555027.800000001</v>
      </c>
      <c r="BZ18">
        <v>1577504.8</v>
      </c>
      <c r="CA18">
        <v>9499328.0999999996</v>
      </c>
      <c r="CB18">
        <v>8940565.1999999993</v>
      </c>
      <c r="CC18">
        <v>-10463202.199999999</v>
      </c>
      <c r="CD18">
        <v>2010704.6</v>
      </c>
      <c r="CE18">
        <v>2396679.7999999998</v>
      </c>
      <c r="CF18">
        <v>-2682899.1</v>
      </c>
      <c r="CG18">
        <v>-1854863.1</v>
      </c>
      <c r="CH18">
        <v>7658702.5999999996</v>
      </c>
      <c r="CI18">
        <v>1961122.8</v>
      </c>
      <c r="CJ18">
        <v>13013885.5</v>
      </c>
      <c r="CK18">
        <v>10193284.800000001</v>
      </c>
      <c r="CL18">
        <v>-7366607.7999999998</v>
      </c>
      <c r="CM18">
        <v>-57611.3</v>
      </c>
      <c r="CN18">
        <v>8295514.2999999998</v>
      </c>
      <c r="CO18">
        <v>-4227514.3</v>
      </c>
      <c r="CP18">
        <v>-18262509.300000001</v>
      </c>
      <c r="CQ18">
        <v>3119983.5</v>
      </c>
      <c r="CR18">
        <v>-4296876.5</v>
      </c>
      <c r="CS18">
        <v>-20498077.699999999</v>
      </c>
      <c r="CT18">
        <v>11213705.699999999</v>
      </c>
      <c r="CU18">
        <v>4939606</v>
      </c>
      <c r="CV18">
        <v>-1598449.7</v>
      </c>
      <c r="CW18">
        <v>12342334.4</v>
      </c>
      <c r="CX18">
        <v>5604341.7000000002</v>
      </c>
      <c r="CY18">
        <v>376560.3</v>
      </c>
      <c r="CZ18">
        <v>-2461096.2000000002</v>
      </c>
      <c r="DA18">
        <v>-8758860.1999999993</v>
      </c>
      <c r="DB18">
        <v>1173320.3</v>
      </c>
      <c r="DC18">
        <v>17800704.399999999</v>
      </c>
      <c r="DD18">
        <v>7498292</v>
      </c>
      <c r="DE18">
        <v>4962457.8</v>
      </c>
      <c r="DF18">
        <v>-1486951.3</v>
      </c>
      <c r="DG18">
        <v>2586476.2000000002</v>
      </c>
      <c r="DH18">
        <v>10714758</v>
      </c>
      <c r="DI18">
        <v>-2006077.1</v>
      </c>
      <c r="DJ18">
        <v>-9259972.8000000007</v>
      </c>
      <c r="DK18">
        <v>1798847.7</v>
      </c>
      <c r="DL18">
        <v>-3937743.3</v>
      </c>
      <c r="DM18">
        <v>830900</v>
      </c>
      <c r="DN18">
        <v>-226366.1</v>
      </c>
      <c r="DO18">
        <v>874517.1</v>
      </c>
      <c r="DP18">
        <v>-14059560.199999999</v>
      </c>
      <c r="DQ18">
        <v>-1557222.1</v>
      </c>
      <c r="DR18">
        <v>4935420.8</v>
      </c>
      <c r="DS18">
        <v>5559177.4000000004</v>
      </c>
      <c r="DT18">
        <v>26627522.100000001</v>
      </c>
      <c r="DU18">
        <v>10599362.5</v>
      </c>
      <c r="DV18">
        <v>6448812.0999999996</v>
      </c>
      <c r="DW18">
        <v>-6044912.4000000004</v>
      </c>
      <c r="DX18">
        <v>-7960376.0999999996</v>
      </c>
      <c r="DY18">
        <v>-7049857.5</v>
      </c>
      <c r="DZ18">
        <v>17014802.100000001</v>
      </c>
      <c r="EA18">
        <v>10161950</v>
      </c>
      <c r="EB18">
        <v>5943898.5999999996</v>
      </c>
      <c r="EC18">
        <v>4060544</v>
      </c>
      <c r="ED18">
        <v>-2702598.8</v>
      </c>
      <c r="EE18">
        <v>-1384555.2</v>
      </c>
      <c r="EF18">
        <v>-5892220</v>
      </c>
      <c r="EG18">
        <v>8483833.8000000007</v>
      </c>
      <c r="EH18">
        <v>-2303453.2000000002</v>
      </c>
      <c r="EP18" s="20">
        <f t="shared" si="6"/>
        <v>137</v>
      </c>
      <c r="EQ18" s="20">
        <f t="shared" si="7"/>
        <v>102750000</v>
      </c>
      <c r="ER18" s="22">
        <f t="shared" si="54"/>
        <v>115725552.90000001</v>
      </c>
      <c r="ES18" s="22">
        <f t="shared" si="8"/>
        <v>12975552.900000006</v>
      </c>
      <c r="ET18" s="22">
        <f>ROUNDUP(EP18/2,0)</f>
        <v>69</v>
      </c>
      <c r="EU18" s="22">
        <f>$EQ$2*ET18</f>
        <v>51750000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73020706.099999979</v>
      </c>
      <c r="EW18" s="22">
        <f t="shared" si="55"/>
        <v>21270706.099999979</v>
      </c>
      <c r="EX18" s="20">
        <f t="shared" si="9"/>
        <v>67</v>
      </c>
      <c r="EY18" s="20">
        <f t="shared" si="10"/>
        <v>70</v>
      </c>
      <c r="EZ18" s="21">
        <f t="shared" si="11"/>
        <v>0.48905109489051096</v>
      </c>
      <c r="FA18" s="24">
        <f t="shared" ref="FA18:FA22" si="58">SUM(E18,Q18,AC18,AO18,BA18,BM18,BY18,CK18,CW18,DI18,DU18,EG18)</f>
        <v>110804927</v>
      </c>
      <c r="FB18" s="24">
        <f t="shared" ref="FB18:FB22" si="59">SUM(F18,R18,AD18,AP18,BB18,BN18,BZ18,CL18,CX18,DJ18,DV18,EH18)</f>
        <v>2669641.7999999998</v>
      </c>
      <c r="FC18" s="24">
        <f t="shared" ref="FC18:FC22" si="60">SUM(G18,S18,AE18,AQ18,BC18,BO18,CA18,CM18,CY18,DK18,DW18,EI18)</f>
        <v>-15934946.199999999</v>
      </c>
      <c r="FD18" s="24">
        <f t="shared" ref="FD18:FD22" si="61">SUM(H18,T18,AF18,AR18,BD18,BP18,CB18,CN18,CZ18,DL18,DX18,EJ18)</f>
        <v>35511146.299999997</v>
      </c>
      <c r="FE18" s="24">
        <f t="shared" ref="FE18:FE22" si="62">SUM(I18,U18,AG18,AS18,BE18,BQ18,CC18,CO18,DA18,DM18,DY18,EK18)</f>
        <v>13881125.900000002</v>
      </c>
      <c r="FF18" s="24">
        <f t="shared" ref="FF18:FF22" si="63">SUM(J18,V18,AH18,AT18,BF18,BR18,CD18,CP18,DB18,DN18,DZ18,EL18)</f>
        <v>7256317.6000000015</v>
      </c>
      <c r="FG18" s="24">
        <f t="shared" ref="FG18:FG22" si="64">SUM(K18,W18,AI18,AU18,BG18,BS18,CE18,CQ18,DC18,DO18,EA18,EM18)</f>
        <v>-29231520.299999997</v>
      </c>
      <c r="FH18" s="24">
        <f t="shared" ref="FH18:FH22" si="65">SUM(L18,X18,AJ18,AV18,BH18,BT18,CF18,CR18,DD18,DP18,EB18,EN18)</f>
        <v>-58100011.999999993</v>
      </c>
      <c r="FI18" s="24">
        <f t="shared" ref="FI18:FI22" si="66">SUM(M18,Y18,AK18,AW18,BI18,BU18,CG18,CS18,DE18,DQ18,EC18,EO18)</f>
        <v>-23574167.800000001</v>
      </c>
      <c r="FJ18" s="24">
        <f t="shared" ref="FJ18:FJ22" si="67">SUM(B18,N18,Z18,AL18,AX18,BJ18,BV18,CH18,CT18,DF18,DR18,ED18)</f>
        <v>42492962.100000009</v>
      </c>
      <c r="FK18" s="24">
        <f t="shared" ref="FK18:FK22" si="68">SUM(C18,O18,AA18,AM18,AY18,BK18,BW18,CI18,CU18,DG18,DS18,EE18)</f>
        <v>-13240571.799999999</v>
      </c>
      <c r="FL18" s="24">
        <f t="shared" ref="FL18:FL21" si="69">SUM(D18,P18,AB18,AN18,AZ18,BL18,BX18,CJ18,CV18,DH18,DT18,EF18)</f>
        <v>43190650.300000004</v>
      </c>
    </row>
    <row r="19" spans="1:168" x14ac:dyDescent="0.25">
      <c r="A19" s="5" t="s">
        <v>1</v>
      </c>
      <c r="B19">
        <v>11171492.5</v>
      </c>
      <c r="C19">
        <v>4822048.2</v>
      </c>
      <c r="D19">
        <v>2517389.1</v>
      </c>
      <c r="E19">
        <v>9466522.0999999996</v>
      </c>
      <c r="F19">
        <v>5021515.3</v>
      </c>
      <c r="G19">
        <v>-478053.8</v>
      </c>
      <c r="H19">
        <v>46464667</v>
      </c>
      <c r="I19">
        <v>7249307.2000000002</v>
      </c>
      <c r="J19">
        <v>-5893823.2999999998</v>
      </c>
      <c r="K19">
        <v>-47782826.5</v>
      </c>
      <c r="L19">
        <v>-33823335</v>
      </c>
      <c r="M19">
        <v>-29848061.800000001</v>
      </c>
      <c r="N19">
        <v>-22718817.300000001</v>
      </c>
      <c r="O19">
        <v>-11956825.800000001</v>
      </c>
      <c r="P19">
        <v>3984224.3</v>
      </c>
      <c r="Q19">
        <v>17191384.899999999</v>
      </c>
      <c r="R19">
        <v>-4282495</v>
      </c>
      <c r="S19">
        <v>-19097481.699999999</v>
      </c>
      <c r="T19">
        <v>-8660729.4000000004</v>
      </c>
      <c r="U19">
        <v>-15097885.699999999</v>
      </c>
      <c r="V19">
        <v>-11616301</v>
      </c>
      <c r="W19">
        <v>-15756623.800000001</v>
      </c>
      <c r="X19">
        <v>14469546.699999999</v>
      </c>
      <c r="Y19">
        <v>19394037.699999999</v>
      </c>
      <c r="Z19">
        <v>11577452.9</v>
      </c>
      <c r="AA19">
        <v>-102064</v>
      </c>
      <c r="AB19">
        <v>3832991.6</v>
      </c>
      <c r="AC19">
        <v>-13412998.199999999</v>
      </c>
      <c r="AD19">
        <v>-195918.5</v>
      </c>
      <c r="AE19">
        <v>5060933.0999999996</v>
      </c>
      <c r="AF19">
        <v>43085936.799999997</v>
      </c>
      <c r="AG19">
        <v>2235415.7999999998</v>
      </c>
      <c r="AH19">
        <v>12563631.1</v>
      </c>
      <c r="AI19">
        <v>-10260614</v>
      </c>
      <c r="AJ19">
        <v>-155701</v>
      </c>
      <c r="AK19">
        <v>14596571.9</v>
      </c>
      <c r="AL19">
        <v>11078129.4</v>
      </c>
      <c r="AM19">
        <v>5492817.7000000002</v>
      </c>
      <c r="AN19">
        <v>11210555.6</v>
      </c>
      <c r="AO19">
        <v>28403859.699999999</v>
      </c>
      <c r="AP19">
        <v>11902511.4</v>
      </c>
      <c r="AQ19">
        <v>1740406.5</v>
      </c>
      <c r="AR19">
        <v>-2569938.7000000002</v>
      </c>
      <c r="AS19">
        <v>-2741049.2</v>
      </c>
      <c r="AT19">
        <v>-5003340.3</v>
      </c>
      <c r="AU19">
        <v>-6672081.2999999998</v>
      </c>
      <c r="AV19">
        <v>-11696564</v>
      </c>
      <c r="AW19">
        <v>-7627125.4000000004</v>
      </c>
      <c r="AX19">
        <v>-8616465.5999999996</v>
      </c>
      <c r="AY19">
        <v>1199970</v>
      </c>
      <c r="AZ19">
        <v>5765952.0999999996</v>
      </c>
      <c r="BA19">
        <v>-2542603.6</v>
      </c>
      <c r="BB19">
        <v>-11899927.1</v>
      </c>
      <c r="BC19">
        <v>-7545942.2000000002</v>
      </c>
      <c r="BD19">
        <v>8541304.1999999993</v>
      </c>
      <c r="BE19">
        <v>-1448425.4</v>
      </c>
      <c r="BF19">
        <v>-2168087.2999999998</v>
      </c>
      <c r="BG19">
        <v>-9621979.5999999996</v>
      </c>
      <c r="BH19">
        <v>-1459968.9</v>
      </c>
      <c r="BI19">
        <v>-9284939.9000000004</v>
      </c>
      <c r="BJ19">
        <v>-5456483.7999999998</v>
      </c>
      <c r="BK19">
        <v>-5974791.7000000002</v>
      </c>
      <c r="BL19">
        <v>8459763.5</v>
      </c>
      <c r="BM19">
        <v>-2891594.5</v>
      </c>
      <c r="BN19">
        <v>3285463.6</v>
      </c>
      <c r="BO19">
        <v>1355261.6</v>
      </c>
      <c r="BP19">
        <v>115115.3</v>
      </c>
      <c r="BQ19">
        <v>4934172.5999999996</v>
      </c>
      <c r="BR19">
        <v>4953561.7</v>
      </c>
      <c r="BS19">
        <v>-3821608.6</v>
      </c>
      <c r="BT19">
        <v>-1778696.5</v>
      </c>
      <c r="BU19">
        <v>5924537.2000000002</v>
      </c>
      <c r="BV19">
        <v>4382678.5</v>
      </c>
      <c r="BW19">
        <v>12103993.1</v>
      </c>
      <c r="BX19">
        <v>24555003</v>
      </c>
      <c r="BY19">
        <v>14123219.1</v>
      </c>
      <c r="BZ19">
        <v>14237139.699999999</v>
      </c>
      <c r="CA19">
        <v>8838213.5999999996</v>
      </c>
      <c r="CB19">
        <v>7641779.5</v>
      </c>
      <c r="CC19">
        <v>-5192068.4000000004</v>
      </c>
      <c r="CD19">
        <v>179319.6</v>
      </c>
      <c r="CE19">
        <v>1404680.2</v>
      </c>
      <c r="CF19">
        <v>-2752516.2</v>
      </c>
      <c r="CG19">
        <v>2764291.6</v>
      </c>
      <c r="CH19">
        <v>5047553.3</v>
      </c>
      <c r="CI19">
        <v>13655899.6</v>
      </c>
      <c r="CJ19">
        <v>10847623.699999999</v>
      </c>
      <c r="CK19">
        <v>2245813.5</v>
      </c>
      <c r="CL19">
        <v>-697491.8</v>
      </c>
      <c r="CM19">
        <v>1731695.6</v>
      </c>
      <c r="CN19">
        <v>589378.69999999995</v>
      </c>
      <c r="CO19">
        <v>-10492020.5</v>
      </c>
      <c r="CP19">
        <v>-7349556</v>
      </c>
      <c r="CQ19">
        <v>-12828656.800000001</v>
      </c>
      <c r="CR19">
        <v>-3690928.4</v>
      </c>
      <c r="CS19">
        <v>-14305355.199999999</v>
      </c>
      <c r="CT19">
        <v>8102059.7000000002</v>
      </c>
      <c r="CU19">
        <v>-796523</v>
      </c>
      <c r="CV19">
        <v>24329443.699999999</v>
      </c>
      <c r="CW19">
        <v>7522446.0999999996</v>
      </c>
      <c r="CX19">
        <v>-292736.09999999998</v>
      </c>
      <c r="CY19">
        <v>2045593.2</v>
      </c>
      <c r="CZ19">
        <v>-13036014.6</v>
      </c>
      <c r="DA19">
        <v>-6129768.9000000004</v>
      </c>
      <c r="DB19">
        <v>15283051.199999999</v>
      </c>
      <c r="DC19">
        <v>19344441.699999999</v>
      </c>
      <c r="DD19">
        <v>10619115</v>
      </c>
      <c r="DE19">
        <v>5871114</v>
      </c>
      <c r="DF19">
        <v>3626211.4</v>
      </c>
      <c r="DG19">
        <v>7070525.0999999996</v>
      </c>
      <c r="DH19">
        <v>8882505.8000000007</v>
      </c>
      <c r="DI19">
        <v>-2326383.7000000002</v>
      </c>
      <c r="DJ19">
        <v>-12686285.699999999</v>
      </c>
      <c r="DK19">
        <v>-1972749.2</v>
      </c>
      <c r="DL19">
        <v>-11864508.9</v>
      </c>
      <c r="DM19">
        <v>82931.600000000006</v>
      </c>
      <c r="DN19">
        <v>-10475379.800000001</v>
      </c>
      <c r="DO19">
        <v>-8922535.1999999993</v>
      </c>
      <c r="DP19">
        <v>-16026705.1</v>
      </c>
      <c r="DQ19">
        <v>1488217.1</v>
      </c>
      <c r="DR19">
        <v>8697411.4000000004</v>
      </c>
      <c r="DS19">
        <v>17317946.199999999</v>
      </c>
      <c r="DT19">
        <v>22387556.600000001</v>
      </c>
      <c r="DU19">
        <v>7363185.0999999996</v>
      </c>
      <c r="DV19">
        <v>-3680792.1</v>
      </c>
      <c r="DW19">
        <v>-11215367.5</v>
      </c>
      <c r="DX19">
        <v>-9004966.1999999993</v>
      </c>
      <c r="DY19">
        <v>-906885</v>
      </c>
      <c r="DZ19">
        <v>12337061.4</v>
      </c>
      <c r="EA19">
        <v>11981594.1</v>
      </c>
      <c r="EB19">
        <v>-1233567.2</v>
      </c>
      <c r="EC19">
        <v>712759</v>
      </c>
      <c r="ED19">
        <v>4629876.5999999996</v>
      </c>
      <c r="EE19">
        <v>5068229.5999999996</v>
      </c>
      <c r="EF19">
        <v>-1772500</v>
      </c>
      <c r="EG19">
        <v>4198446.4000000004</v>
      </c>
      <c r="EH19">
        <v>-4706950</v>
      </c>
      <c r="EP19" s="20">
        <f t="shared" si="6"/>
        <v>137</v>
      </c>
      <c r="EQ19" s="20">
        <f t="shared" si="7"/>
        <v>102750000</v>
      </c>
      <c r="ER19" s="22">
        <f t="shared" si="54"/>
        <v>146057073.70000005</v>
      </c>
      <c r="ES19" s="22">
        <f t="shared" si="8"/>
        <v>43307073.700000048</v>
      </c>
      <c r="ET19" s="22">
        <f>ROUNDUP(EP19/3,0)</f>
        <v>46</v>
      </c>
      <c r="EU19" s="22">
        <f t="shared" ref="EU19:EU22" si="70">$EQ$2*ET19</f>
        <v>34500000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79228209.799999997</v>
      </c>
      <c r="EW19" s="22">
        <f t="shared" si="55"/>
        <v>44728209.799999997</v>
      </c>
      <c r="EX19" s="20">
        <f t="shared" si="9"/>
        <v>68</v>
      </c>
      <c r="EY19" s="20">
        <f t="shared" si="10"/>
        <v>69</v>
      </c>
      <c r="EZ19" s="21">
        <f t="shared" si="11"/>
        <v>0.49635036496350365</v>
      </c>
      <c r="FA19" s="24">
        <f t="shared" si="58"/>
        <v>69341296.900000006</v>
      </c>
      <c r="FB19" s="24">
        <f t="shared" si="59"/>
        <v>-3995966.3000000031</v>
      </c>
      <c r="FC19" s="24">
        <f t="shared" si="60"/>
        <v>-19537490.800000001</v>
      </c>
      <c r="FD19" s="24">
        <f t="shared" si="61"/>
        <v>61302023.700000003</v>
      </c>
      <c r="FE19" s="24">
        <f t="shared" si="62"/>
        <v>-27506275.899999999</v>
      </c>
      <c r="FF19" s="24">
        <f t="shared" si="63"/>
        <v>2810137.2999999989</v>
      </c>
      <c r="FG19" s="24">
        <f t="shared" si="64"/>
        <v>-82936209.799999982</v>
      </c>
      <c r="FH19" s="24">
        <f t="shared" si="65"/>
        <v>-47529320.600000009</v>
      </c>
      <c r="FI19" s="24">
        <f t="shared" si="66"/>
        <v>-10313953.800000003</v>
      </c>
      <c r="FJ19" s="24">
        <f t="shared" si="67"/>
        <v>31521099</v>
      </c>
      <c r="FK19" s="24">
        <f t="shared" si="68"/>
        <v>47901224.999999993</v>
      </c>
      <c r="FL19" s="24">
        <f t="shared" si="69"/>
        <v>125000509</v>
      </c>
    </row>
    <row r="20" spans="1:168" x14ac:dyDescent="0.25">
      <c r="A20" s="5" t="s">
        <v>3</v>
      </c>
      <c r="B20">
        <v>16020678</v>
      </c>
      <c r="C20">
        <v>6731331.0999999996</v>
      </c>
      <c r="D20">
        <v>-4938623.5</v>
      </c>
      <c r="E20">
        <v>3784174.7</v>
      </c>
      <c r="F20">
        <v>15087220.199999999</v>
      </c>
      <c r="G20">
        <v>24464884.399999999</v>
      </c>
      <c r="H20">
        <v>21850727.399999999</v>
      </c>
      <c r="I20">
        <v>-1192956.2</v>
      </c>
      <c r="J20">
        <v>-28938427.800000001</v>
      </c>
      <c r="K20">
        <v>-46887027</v>
      </c>
      <c r="L20">
        <v>-37204828.899999999</v>
      </c>
      <c r="M20">
        <v>-39320664.100000001</v>
      </c>
      <c r="N20">
        <v>-15285399.800000001</v>
      </c>
      <c r="O20">
        <v>-9995065</v>
      </c>
      <c r="P20">
        <v>7212157.4000000004</v>
      </c>
      <c r="Q20">
        <v>5965154.2999999998</v>
      </c>
      <c r="R20">
        <v>-14538177.5</v>
      </c>
      <c r="S20">
        <v>-12107561.199999999</v>
      </c>
      <c r="T20">
        <v>-15858760.4</v>
      </c>
      <c r="U20">
        <v>-21084299.800000001</v>
      </c>
      <c r="V20">
        <v>-7072984.5999999996</v>
      </c>
      <c r="W20">
        <v>-2833617.7</v>
      </c>
      <c r="X20">
        <v>15829865.4</v>
      </c>
      <c r="Y20">
        <v>23470670.800000001</v>
      </c>
      <c r="Z20">
        <v>3305496.7</v>
      </c>
      <c r="AA20">
        <v>3118658.5</v>
      </c>
      <c r="AB20">
        <v>-1502608.3</v>
      </c>
      <c r="AC20">
        <v>-8811474.1999999993</v>
      </c>
      <c r="AD20">
        <v>12333703</v>
      </c>
      <c r="AE20">
        <v>20887242.800000001</v>
      </c>
      <c r="AF20">
        <v>37606205.600000001</v>
      </c>
      <c r="AG20">
        <v>614672.69999999995</v>
      </c>
      <c r="AH20">
        <v>11675064.800000001</v>
      </c>
      <c r="AI20">
        <v>-11197851.199999999</v>
      </c>
      <c r="AJ20">
        <v>5641083</v>
      </c>
      <c r="AK20">
        <v>2651757.2999999998</v>
      </c>
      <c r="AL20">
        <v>15214791.199999999</v>
      </c>
      <c r="AM20">
        <v>20387583.199999999</v>
      </c>
      <c r="AN20">
        <v>14000720</v>
      </c>
      <c r="AO20">
        <v>24287968</v>
      </c>
      <c r="AP20">
        <v>12399753.1</v>
      </c>
      <c r="AQ20">
        <v>-3395318.2</v>
      </c>
      <c r="AR20">
        <v>-7562384.2000000002</v>
      </c>
      <c r="AS20">
        <v>-6544103.5999999996</v>
      </c>
      <c r="AT20">
        <v>-6914119.5999999996</v>
      </c>
      <c r="AU20">
        <v>-15197777.199999999</v>
      </c>
      <c r="AV20">
        <v>-5657925.2999999998</v>
      </c>
      <c r="AW20">
        <v>-5710059.7000000002</v>
      </c>
      <c r="AX20">
        <v>-4191145</v>
      </c>
      <c r="AY20">
        <v>-481561.3</v>
      </c>
      <c r="AZ20">
        <v>2180821.2000000002</v>
      </c>
      <c r="BA20">
        <v>-3168574.9</v>
      </c>
      <c r="BB20">
        <v>-12222311</v>
      </c>
      <c r="BC20">
        <v>-1477055.8</v>
      </c>
      <c r="BD20">
        <v>252874.2</v>
      </c>
      <c r="BE20">
        <v>-14059256.9</v>
      </c>
      <c r="BF20">
        <v>1929690.3</v>
      </c>
      <c r="BG20">
        <v>-12717721.6</v>
      </c>
      <c r="BH20">
        <v>-10438463.699999999</v>
      </c>
      <c r="BI20">
        <v>-4738319</v>
      </c>
      <c r="BJ20">
        <v>-1006026.9</v>
      </c>
      <c r="BK20">
        <v>3485252.3</v>
      </c>
      <c r="BL20">
        <v>6122319.0999999996</v>
      </c>
      <c r="BM20">
        <v>8416188.0999999996</v>
      </c>
      <c r="BN20">
        <v>3118593.7</v>
      </c>
      <c r="BO20">
        <v>1845657.7</v>
      </c>
      <c r="BP20">
        <v>146284.79999999999</v>
      </c>
      <c r="BQ20">
        <v>7472668.4000000004</v>
      </c>
      <c r="BR20">
        <v>3304779.4</v>
      </c>
      <c r="BS20">
        <v>-5307141.4000000004</v>
      </c>
      <c r="BT20">
        <v>1376156.1</v>
      </c>
      <c r="BU20">
        <v>12276008.199999999</v>
      </c>
      <c r="BV20">
        <v>8953141.9000000004</v>
      </c>
      <c r="BW20">
        <v>18260105.600000001</v>
      </c>
      <c r="BX20">
        <v>30633187.600000001</v>
      </c>
      <c r="BY20">
        <v>30856694.800000001</v>
      </c>
      <c r="BZ20">
        <v>9940272.0999999996</v>
      </c>
      <c r="CA20">
        <v>15272390.6</v>
      </c>
      <c r="CB20">
        <v>12279059.1</v>
      </c>
      <c r="CC20">
        <v>-8116658</v>
      </c>
      <c r="CD20">
        <v>-5914477.2000000002</v>
      </c>
      <c r="CE20">
        <v>8971649.0999999996</v>
      </c>
      <c r="CF20">
        <v>-899310.2</v>
      </c>
      <c r="CG20">
        <v>3459215</v>
      </c>
      <c r="CH20">
        <v>14427086.9</v>
      </c>
      <c r="CI20">
        <v>9770346.8000000007</v>
      </c>
      <c r="CJ20">
        <v>627776.30000000005</v>
      </c>
      <c r="CK20">
        <v>4765581.5</v>
      </c>
      <c r="CL20">
        <v>-8802378</v>
      </c>
      <c r="CM20">
        <v>-3489664.4</v>
      </c>
      <c r="CN20">
        <v>-9019038.0999999996</v>
      </c>
      <c r="CO20">
        <v>5061158.5999999996</v>
      </c>
      <c r="CP20">
        <v>-23768431</v>
      </c>
      <c r="CQ20">
        <v>-11712363.1</v>
      </c>
      <c r="CR20">
        <v>-3073489.3</v>
      </c>
      <c r="CS20">
        <v>-18951985.800000001</v>
      </c>
      <c r="CT20">
        <v>3929369.6</v>
      </c>
      <c r="CU20">
        <v>96445.7</v>
      </c>
      <c r="CV20">
        <v>14636714.4</v>
      </c>
      <c r="CW20">
        <v>12290132.5</v>
      </c>
      <c r="CX20">
        <v>3227737.7</v>
      </c>
      <c r="CY20">
        <v>-13948635.9</v>
      </c>
      <c r="CZ20">
        <v>-13120093.6</v>
      </c>
      <c r="DA20">
        <v>8635118.5</v>
      </c>
      <c r="DB20">
        <v>17618994</v>
      </c>
      <c r="DC20">
        <v>24518100</v>
      </c>
      <c r="DD20">
        <v>17253021.899999999</v>
      </c>
      <c r="DE20">
        <v>16931386.300000001</v>
      </c>
      <c r="DF20">
        <v>6659876</v>
      </c>
      <c r="DG20">
        <v>8354245</v>
      </c>
      <c r="DH20">
        <v>4801485.3</v>
      </c>
      <c r="DI20">
        <v>929804.80000000005</v>
      </c>
      <c r="DJ20">
        <v>-14737380.199999999</v>
      </c>
      <c r="DK20">
        <v>-6285732.2999999998</v>
      </c>
      <c r="DL20">
        <v>-9293349.8000000007</v>
      </c>
      <c r="DM20">
        <v>-7399445.7000000002</v>
      </c>
      <c r="DN20">
        <v>-23118864.399999999</v>
      </c>
      <c r="DO20">
        <v>-11349063.1</v>
      </c>
      <c r="DP20">
        <v>-12427448.5</v>
      </c>
      <c r="DQ20">
        <v>4884396.0999999996</v>
      </c>
      <c r="DR20">
        <v>19800245.800000001</v>
      </c>
      <c r="DS20">
        <v>15602740.800000001</v>
      </c>
      <c r="DT20">
        <v>19076052.199999999</v>
      </c>
      <c r="DU20">
        <v>-602177</v>
      </c>
      <c r="DV20">
        <v>-6502643.5999999996</v>
      </c>
      <c r="DW20">
        <v>-14991224.800000001</v>
      </c>
      <c r="DX20">
        <v>-7426891.5</v>
      </c>
      <c r="DY20">
        <v>7353550.5999999996</v>
      </c>
      <c r="DZ20">
        <v>17411188.899999999</v>
      </c>
      <c r="EA20">
        <v>12607198</v>
      </c>
      <c r="EB20">
        <v>-9293190.5999999996</v>
      </c>
      <c r="EC20">
        <v>1486980</v>
      </c>
      <c r="ED20">
        <v>1033646.4</v>
      </c>
      <c r="EE20">
        <v>13171318.4</v>
      </c>
      <c r="EF20">
        <v>2426330</v>
      </c>
      <c r="EG20">
        <v>10370850</v>
      </c>
      <c r="EP20" s="20">
        <f t="shared" si="6"/>
        <v>136</v>
      </c>
      <c r="EQ20" s="20">
        <f t="shared" si="7"/>
        <v>102000000</v>
      </c>
      <c r="ER20" s="22">
        <f t="shared" si="54"/>
        <v>171049923.30000001</v>
      </c>
      <c r="ES20" s="22">
        <f t="shared" si="8"/>
        <v>69049923.300000012</v>
      </c>
      <c r="ET20" s="22">
        <f>ROUNDUP(EP20/4,0)</f>
        <v>34</v>
      </c>
      <c r="EU20" s="22">
        <f t="shared" si="70"/>
        <v>25500000</v>
      </c>
      <c r="EV20" s="22">
        <f>SUM(B20,F20,J20,N20,R20,V20,Z20,AD20,AH20,AL20,AP20,AT20,AX20,BB20,BF20,BJ20,BN20,BR20,BV20,BZ20,CD20,CH20,CL20,CP20,CT20,CX20,DB20,DF20,DJ20,DN20,DR20,DV20,DZ20,ED20,EH20,EL20)</f>
        <v>24378563.100000001</v>
      </c>
      <c r="EW20" s="22">
        <f t="shared" si="55"/>
        <v>-1121436.8999999985</v>
      </c>
      <c r="EX20" s="20">
        <f t="shared" si="9"/>
        <v>72</v>
      </c>
      <c r="EY20" s="20">
        <f t="shared" si="10"/>
        <v>64</v>
      </c>
      <c r="EZ20" s="21">
        <f t="shared" si="11"/>
        <v>0.52941176470588236</v>
      </c>
      <c r="FA20" s="24">
        <f t="shared" si="58"/>
        <v>89084322.599999994</v>
      </c>
      <c r="FB20" s="24">
        <f t="shared" si="59"/>
        <v>-695610.50000000559</v>
      </c>
      <c r="FC20" s="24">
        <f t="shared" si="60"/>
        <v>6774982.8999999985</v>
      </c>
      <c r="FD20" s="24">
        <f t="shared" si="61"/>
        <v>9854633.4999999963</v>
      </c>
      <c r="FE20" s="24">
        <f t="shared" si="62"/>
        <v>-29259551.399999999</v>
      </c>
      <c r="FF20" s="24">
        <f t="shared" si="63"/>
        <v>-43787587.199999996</v>
      </c>
      <c r="FG20" s="24">
        <f t="shared" si="64"/>
        <v>-71105615.200000003</v>
      </c>
      <c r="FH20" s="24">
        <f t="shared" si="65"/>
        <v>-38894530.100000001</v>
      </c>
      <c r="FI20" s="24">
        <f t="shared" si="66"/>
        <v>-3560614.9000000004</v>
      </c>
      <c r="FJ20" s="24">
        <f t="shared" si="67"/>
        <v>68861760.800000012</v>
      </c>
      <c r="FK20" s="24">
        <f t="shared" si="68"/>
        <v>88501401.100000009</v>
      </c>
      <c r="FL20" s="24">
        <f t="shared" si="69"/>
        <v>95276331.700000003</v>
      </c>
    </row>
    <row r="21" spans="1:168" x14ac:dyDescent="0.25">
      <c r="A21" s="5" t="s">
        <v>4</v>
      </c>
      <c r="B21">
        <v>16442213.9</v>
      </c>
      <c r="C21">
        <v>2626706.7000000002</v>
      </c>
      <c r="D21">
        <v>-7515593.9000000004</v>
      </c>
      <c r="E21">
        <v>3327878.3</v>
      </c>
      <c r="F21">
        <v>34129097.200000003</v>
      </c>
      <c r="G21">
        <v>12403149.199999999</v>
      </c>
      <c r="H21">
        <v>11925146.6</v>
      </c>
      <c r="I21">
        <v>-24164049.199999999</v>
      </c>
      <c r="J21">
        <v>-30626390.199999999</v>
      </c>
      <c r="K21">
        <v>-52108034.799999997</v>
      </c>
      <c r="L21">
        <v>-44878243.899999999</v>
      </c>
      <c r="M21">
        <v>-36941453.100000001</v>
      </c>
      <c r="N21">
        <v>-15005203.199999999</v>
      </c>
      <c r="O21">
        <v>109358.3</v>
      </c>
      <c r="P21">
        <v>-5631205.5999999996</v>
      </c>
      <c r="Q21">
        <v>-5581925.5999999996</v>
      </c>
      <c r="R21">
        <v>-11822266.5</v>
      </c>
      <c r="S21">
        <v>-18262945.5</v>
      </c>
      <c r="T21">
        <v>-23203883.800000001</v>
      </c>
      <c r="U21">
        <v>-20682189.5</v>
      </c>
      <c r="V21">
        <v>4841083.8</v>
      </c>
      <c r="W21">
        <v>-49672.6</v>
      </c>
      <c r="X21">
        <v>16645552.5</v>
      </c>
      <c r="Y21">
        <v>18361553.5</v>
      </c>
      <c r="Z21">
        <v>2234906.9</v>
      </c>
      <c r="AA21">
        <v>-8588638.6999999993</v>
      </c>
      <c r="AB21">
        <v>12229203.300000001</v>
      </c>
      <c r="AC21">
        <v>8750893.5</v>
      </c>
      <c r="AD21">
        <v>11426998</v>
      </c>
      <c r="AE21">
        <v>17836559.300000001</v>
      </c>
      <c r="AF21">
        <v>35752125.600000001</v>
      </c>
      <c r="AG21">
        <v>-2537694.7000000002</v>
      </c>
      <c r="AH21">
        <v>11386883.9</v>
      </c>
      <c r="AI21">
        <v>-5041124</v>
      </c>
      <c r="AJ21">
        <v>-2769453.6</v>
      </c>
      <c r="AK21">
        <v>2998187.9</v>
      </c>
      <c r="AL21">
        <v>35982166.899999999</v>
      </c>
      <c r="AM21">
        <v>27005279.899999999</v>
      </c>
      <c r="AN21">
        <v>7927154.9000000004</v>
      </c>
      <c r="AO21">
        <v>25547146</v>
      </c>
      <c r="AP21">
        <v>9794421.1999999993</v>
      </c>
      <c r="AQ21">
        <v>-9244479.4000000004</v>
      </c>
      <c r="AR21">
        <v>-12693601.6</v>
      </c>
      <c r="AS21">
        <v>-3951389.9</v>
      </c>
      <c r="AT21">
        <v>-7918226</v>
      </c>
      <c r="AU21">
        <v>-8966588.6999999993</v>
      </c>
      <c r="AV21">
        <v>-183444</v>
      </c>
      <c r="AW21">
        <v>-2137141.7000000002</v>
      </c>
      <c r="AX21">
        <v>-7650699.5999999996</v>
      </c>
      <c r="AY21">
        <v>-2018173.8</v>
      </c>
      <c r="AZ21">
        <v>1851827</v>
      </c>
      <c r="BA21">
        <v>-1568004</v>
      </c>
      <c r="BB21">
        <v>-7469253.0999999996</v>
      </c>
      <c r="BC21">
        <v>-4845717.2</v>
      </c>
      <c r="BD21">
        <v>-11983638</v>
      </c>
      <c r="BE21">
        <v>-11774486.800000001</v>
      </c>
      <c r="BF21">
        <v>-395116.6</v>
      </c>
      <c r="BG21">
        <v>-18319689.300000001</v>
      </c>
      <c r="BH21">
        <v>-5711687.7999999998</v>
      </c>
      <c r="BI21">
        <v>1193533.8999999999</v>
      </c>
      <c r="BJ21">
        <v>6425571.4000000004</v>
      </c>
      <c r="BK21">
        <v>5846564.2000000002</v>
      </c>
      <c r="BL21">
        <v>17438317.800000001</v>
      </c>
      <c r="BM21">
        <v>6885436.4000000004</v>
      </c>
      <c r="BN21">
        <v>-753954</v>
      </c>
      <c r="BO21">
        <v>3465610</v>
      </c>
      <c r="BP21">
        <v>-1465526.6</v>
      </c>
      <c r="BQ21">
        <v>2266831.9</v>
      </c>
      <c r="BR21">
        <v>-1790334</v>
      </c>
      <c r="BS21">
        <v>-3101156.9</v>
      </c>
      <c r="BT21">
        <v>7387716</v>
      </c>
      <c r="BU21">
        <v>22055818.699999999</v>
      </c>
      <c r="BV21">
        <v>15290917.199999999</v>
      </c>
      <c r="BW21">
        <v>14465812</v>
      </c>
      <c r="BX21">
        <v>36180521.5</v>
      </c>
      <c r="BY21">
        <v>24250980.199999999</v>
      </c>
      <c r="BZ21">
        <v>8695103.5999999996</v>
      </c>
      <c r="CA21">
        <v>8112785.7000000002</v>
      </c>
      <c r="CB21">
        <v>8124524.0999999996</v>
      </c>
      <c r="CC21">
        <v>-12700426</v>
      </c>
      <c r="CD21">
        <v>-231677</v>
      </c>
      <c r="CE21">
        <v>12319212.4</v>
      </c>
      <c r="CF21">
        <v>931083.9</v>
      </c>
      <c r="CG21">
        <v>18999484.399999999</v>
      </c>
      <c r="CH21">
        <v>14348340</v>
      </c>
      <c r="CI21">
        <v>-271436.59999999998</v>
      </c>
      <c r="CJ21">
        <v>3326491.7</v>
      </c>
      <c r="CK21">
        <v>2411042</v>
      </c>
      <c r="CL21">
        <v>-21845240.100000001</v>
      </c>
      <c r="CM21">
        <v>-13885714.199999999</v>
      </c>
      <c r="CN21">
        <v>3202658.4</v>
      </c>
      <c r="CO21">
        <v>-13470618.6</v>
      </c>
      <c r="CP21">
        <v>-25588412.699999999</v>
      </c>
      <c r="CQ21">
        <v>-5357506.0999999996</v>
      </c>
      <c r="CR21">
        <v>-6658845.7999999998</v>
      </c>
      <c r="CS21">
        <v>-25117440.899999999</v>
      </c>
      <c r="CT21">
        <v>5097206.0999999996</v>
      </c>
      <c r="CU21">
        <v>-9139401.6999999993</v>
      </c>
      <c r="CV21">
        <v>17994422.300000001</v>
      </c>
      <c r="CW21">
        <v>14524583.800000001</v>
      </c>
      <c r="CX21">
        <v>-2399333.1</v>
      </c>
      <c r="CY21">
        <v>-5816997.9000000004</v>
      </c>
      <c r="CZ21">
        <v>-2232917.6</v>
      </c>
      <c r="DA21">
        <v>10192752.4</v>
      </c>
      <c r="DB21">
        <v>27364101.300000001</v>
      </c>
      <c r="DC21">
        <v>27198888.399999999</v>
      </c>
      <c r="DD21">
        <v>24324973</v>
      </c>
      <c r="DE21">
        <v>22766651.5</v>
      </c>
      <c r="DF21">
        <v>5552418.2000000002</v>
      </c>
      <c r="DG21">
        <v>5920967.2999999998</v>
      </c>
      <c r="DH21">
        <v>5628783.5</v>
      </c>
      <c r="DI21">
        <v>-4322018.4000000004</v>
      </c>
      <c r="DJ21">
        <v>-22105985.600000001</v>
      </c>
      <c r="DK21">
        <v>-5432697.9000000004</v>
      </c>
      <c r="DL21">
        <v>-14696912.5</v>
      </c>
      <c r="DM21">
        <v>-15080206.300000001</v>
      </c>
      <c r="DN21">
        <v>-27176254.600000001</v>
      </c>
      <c r="DO21">
        <v>-7529344.4000000004</v>
      </c>
      <c r="DP21">
        <v>-14867166.6</v>
      </c>
      <c r="DQ21">
        <v>17492793.300000001</v>
      </c>
      <c r="DR21">
        <v>17753106.699999999</v>
      </c>
      <c r="DS21">
        <v>12061756.4</v>
      </c>
      <c r="DT21">
        <v>11555308</v>
      </c>
      <c r="DU21">
        <v>-8588603.3000000007</v>
      </c>
      <c r="DV21">
        <v>-3833351.8</v>
      </c>
      <c r="DW21">
        <v>-9738718.9000000004</v>
      </c>
      <c r="DX21">
        <v>-5862019.5999999996</v>
      </c>
      <c r="DY21">
        <v>7997311.0999999996</v>
      </c>
      <c r="DZ21">
        <v>12137712</v>
      </c>
      <c r="EA21">
        <v>7296895.5</v>
      </c>
      <c r="EB21">
        <v>-22021246</v>
      </c>
      <c r="EC21">
        <v>889850</v>
      </c>
      <c r="ED21">
        <v>9002086.6999999993</v>
      </c>
      <c r="EE21">
        <v>3329792.4</v>
      </c>
      <c r="EF21">
        <v>23642150</v>
      </c>
      <c r="EP21" s="20">
        <f t="shared" si="6"/>
        <v>135</v>
      </c>
      <c r="EQ21" s="20">
        <f t="shared" si="7"/>
        <v>101250000</v>
      </c>
      <c r="ER21" s="22">
        <f t="shared" si="54"/>
        <v>119561590.0000001</v>
      </c>
      <c r="ES21" s="22">
        <f t="shared" si="8"/>
        <v>18311590.000000104</v>
      </c>
      <c r="ET21" s="22">
        <f>ROUNDUP(EP21/5,0)</f>
        <v>27</v>
      </c>
      <c r="EU21" s="22">
        <f t="shared" si="70"/>
        <v>20250000</v>
      </c>
      <c r="EV21" s="22">
        <f>SUM(B21,G21,L21,Q21,V21,AA21,AF21,AK21,AP21,AU21,AZ21,BE21,BJ21,BO21,BT21,BY21,CD21,CI21,CN21,CS21,CX21,DC21,DH21,DM21,DR21,DW21,EB21,EG21,EL21)</f>
        <v>24746380.699999996</v>
      </c>
      <c r="EW21" s="22">
        <f t="shared" si="55"/>
        <v>4496380.6999999955</v>
      </c>
      <c r="EX21" s="20">
        <f t="shared" si="9"/>
        <v>68</v>
      </c>
      <c r="EY21" s="20">
        <f t="shared" si="10"/>
        <v>67</v>
      </c>
      <c r="EZ21" s="21">
        <f t="shared" si="11"/>
        <v>0.50370370370370365</v>
      </c>
      <c r="FA21" s="24">
        <f t="shared" si="58"/>
        <v>65637408.899999991</v>
      </c>
      <c r="FB21" s="24">
        <f t="shared" si="59"/>
        <v>-6183764.1999999983</v>
      </c>
      <c r="FC21" s="24">
        <f t="shared" si="60"/>
        <v>-25409166.800000001</v>
      </c>
      <c r="FD21" s="24">
        <f t="shared" si="61"/>
        <v>-13134045</v>
      </c>
      <c r="FE21" s="24">
        <f t="shared" si="62"/>
        <v>-83904165.600000009</v>
      </c>
      <c r="FF21" s="24">
        <f t="shared" si="63"/>
        <v>-37996630.099999994</v>
      </c>
      <c r="FG21" s="24">
        <f t="shared" si="64"/>
        <v>-53658120.499999985</v>
      </c>
      <c r="FH21" s="24">
        <f t="shared" si="65"/>
        <v>-47800762.299999997</v>
      </c>
      <c r="FI21" s="24">
        <f t="shared" si="66"/>
        <v>40561837.5</v>
      </c>
      <c r="FJ21" s="24">
        <f t="shared" si="67"/>
        <v>105473031.2</v>
      </c>
      <c r="FK21" s="24">
        <f t="shared" si="68"/>
        <v>51348586.399999991</v>
      </c>
      <c r="FL21" s="24">
        <f t="shared" si="69"/>
        <v>124627380.5</v>
      </c>
    </row>
    <row r="22" spans="1:168" x14ac:dyDescent="0.25">
      <c r="A22" s="5" t="s">
        <v>5</v>
      </c>
      <c r="B22">
        <v>16826554.399999999</v>
      </c>
      <c r="C22">
        <v>3990885.1</v>
      </c>
      <c r="D22">
        <v>-8907890.3000000007</v>
      </c>
      <c r="E22">
        <v>19913321.399999999</v>
      </c>
      <c r="F22">
        <v>9855116</v>
      </c>
      <c r="G22">
        <v>2172588.7999999998</v>
      </c>
      <c r="H22">
        <v>-13270047.5</v>
      </c>
      <c r="I22">
        <v>-24972493.600000001</v>
      </c>
      <c r="J22">
        <v>-37532044.299999997</v>
      </c>
      <c r="K22">
        <v>-54986168.799999997</v>
      </c>
      <c r="L22">
        <v>-45900017.700000003</v>
      </c>
      <c r="M22">
        <v>-35297209.100000001</v>
      </c>
      <c r="N22">
        <v>-9997974.9000000004</v>
      </c>
      <c r="O22">
        <v>-8940090.3000000007</v>
      </c>
      <c r="P22">
        <v>-13308402.5</v>
      </c>
      <c r="Q22">
        <v>-2487753.1</v>
      </c>
      <c r="R22">
        <v>-18447939.899999999</v>
      </c>
      <c r="S22">
        <v>-24648366.100000001</v>
      </c>
      <c r="T22">
        <v>-22607466.699999999</v>
      </c>
      <c r="U22">
        <v>-8544118.5</v>
      </c>
      <c r="V22">
        <v>7773963.2999999998</v>
      </c>
      <c r="W22">
        <v>4447154.7</v>
      </c>
      <c r="X22">
        <v>12539126.4</v>
      </c>
      <c r="Y22">
        <v>19245721.199999999</v>
      </c>
      <c r="Z22">
        <v>-15043501</v>
      </c>
      <c r="AA22">
        <v>-15746011.699999999</v>
      </c>
      <c r="AB22">
        <v>16387490.800000001</v>
      </c>
      <c r="AC22">
        <v>18260662.399999999</v>
      </c>
      <c r="AD22">
        <v>3850200.3</v>
      </c>
      <c r="AE22">
        <v>11844077.4</v>
      </c>
      <c r="AF22">
        <v>31838673.199999999</v>
      </c>
      <c r="AG22">
        <v>-1146462.8</v>
      </c>
      <c r="AH22">
        <v>22815340.300000001</v>
      </c>
      <c r="AI22">
        <v>-10564095.199999999</v>
      </c>
      <c r="AJ22">
        <v>-690158.1</v>
      </c>
      <c r="AK22">
        <v>10724795.199999999</v>
      </c>
      <c r="AL22">
        <v>39303873</v>
      </c>
      <c r="AM22">
        <v>18498104.699999999</v>
      </c>
      <c r="AN22">
        <v>7953239.7999999998</v>
      </c>
      <c r="AO22">
        <v>21386460.199999999</v>
      </c>
      <c r="AP22">
        <v>-1478500.2</v>
      </c>
      <c r="AQ22">
        <v>-12605174</v>
      </c>
      <c r="AR22">
        <v>-22164465.100000001</v>
      </c>
      <c r="AS22">
        <v>-10115878.6</v>
      </c>
      <c r="AT22">
        <v>-848950.7</v>
      </c>
      <c r="AU22">
        <v>-11829626.9</v>
      </c>
      <c r="AV22">
        <v>9264171.4000000004</v>
      </c>
      <c r="AW22">
        <v>3523256.9</v>
      </c>
      <c r="AX22">
        <v>-11613569.6</v>
      </c>
      <c r="AY22">
        <v>745954.5</v>
      </c>
      <c r="AZ22">
        <v>846209.4</v>
      </c>
      <c r="BA22">
        <v>3290551.7</v>
      </c>
      <c r="BB22">
        <v>-10291765.800000001</v>
      </c>
      <c r="BC22">
        <v>-14911824.5</v>
      </c>
      <c r="BD22">
        <v>-12523298</v>
      </c>
      <c r="BE22">
        <v>-16175167.300000001</v>
      </c>
      <c r="BF22">
        <v>-8920028.1999999993</v>
      </c>
      <c r="BG22">
        <v>-13165685.9</v>
      </c>
      <c r="BH22">
        <v>-2857200.2</v>
      </c>
      <c r="BI22">
        <v>5640947.9000000004</v>
      </c>
      <c r="BJ22">
        <v>2042369.6</v>
      </c>
      <c r="BK22">
        <v>16418124.699999999</v>
      </c>
      <c r="BL22">
        <v>16459223.6</v>
      </c>
      <c r="BM22">
        <v>6329524.4000000004</v>
      </c>
      <c r="BN22">
        <v>218534.2</v>
      </c>
      <c r="BO22">
        <v>-986389.6</v>
      </c>
      <c r="BP22">
        <v>-6478685</v>
      </c>
      <c r="BQ22">
        <v>-2175400.2999999998</v>
      </c>
      <c r="BR22">
        <v>1257946.1000000001</v>
      </c>
      <c r="BS22">
        <v>2189187.9</v>
      </c>
      <c r="BT22">
        <v>12392189.199999999</v>
      </c>
      <c r="BU22">
        <v>26200550</v>
      </c>
      <c r="BV22">
        <v>9667139.8000000007</v>
      </c>
      <c r="BW22">
        <v>29616998.199999999</v>
      </c>
      <c r="BX22">
        <v>30836774</v>
      </c>
      <c r="BY22">
        <v>27279179.699999999</v>
      </c>
      <c r="BZ22">
        <v>1528071.9</v>
      </c>
      <c r="CA22">
        <v>6914434.7999999998</v>
      </c>
      <c r="CB22">
        <v>5230519.8</v>
      </c>
      <c r="CC22">
        <v>-8489347.4000000004</v>
      </c>
      <c r="CD22">
        <v>9452794.9000000004</v>
      </c>
      <c r="CE22">
        <v>9055078.9000000004</v>
      </c>
      <c r="CF22">
        <v>14726617</v>
      </c>
      <c r="CG22">
        <v>13748602.300000001</v>
      </c>
      <c r="CH22">
        <v>1639360.2</v>
      </c>
      <c r="CI22">
        <v>871514.9</v>
      </c>
      <c r="CJ22">
        <v>990087.2</v>
      </c>
      <c r="CK22">
        <v>-5652134.2999999998</v>
      </c>
      <c r="CL22">
        <v>-29179174.800000001</v>
      </c>
      <c r="CM22">
        <v>5173956.8</v>
      </c>
      <c r="CN22">
        <v>-12206002.1</v>
      </c>
      <c r="CO22">
        <v>-10905686.5</v>
      </c>
      <c r="CP22">
        <v>-16991228.899999999</v>
      </c>
      <c r="CQ22">
        <v>-3022533.5</v>
      </c>
      <c r="CR22">
        <v>-9131853.5999999996</v>
      </c>
      <c r="CS22">
        <v>-22362094.300000001</v>
      </c>
      <c r="CT22">
        <v>-1928900.9</v>
      </c>
      <c r="CU22">
        <v>-5597608</v>
      </c>
      <c r="CV22">
        <v>18016131.100000001</v>
      </c>
      <c r="CW22">
        <v>10550287.800000001</v>
      </c>
      <c r="CX22">
        <v>8730180.4000000004</v>
      </c>
      <c r="CY22">
        <v>7997437.0999999996</v>
      </c>
      <c r="CZ22">
        <v>-2792409.5</v>
      </c>
      <c r="DA22">
        <v>12473759.6</v>
      </c>
      <c r="DB22">
        <v>24313481.600000001</v>
      </c>
      <c r="DC22">
        <v>36125760.100000001</v>
      </c>
      <c r="DD22">
        <v>27509183.899999999</v>
      </c>
      <c r="DE22">
        <v>24929768.5</v>
      </c>
      <c r="DF22">
        <v>1680918.6</v>
      </c>
      <c r="DG22">
        <v>-835535.6</v>
      </c>
      <c r="DH22">
        <v>3110689.2</v>
      </c>
      <c r="DI22">
        <v>-8324026.0999999996</v>
      </c>
      <c r="DJ22">
        <v>-21194849.399999999</v>
      </c>
      <c r="DK22">
        <v>-13010744.9</v>
      </c>
      <c r="DL22">
        <v>-24733995.5</v>
      </c>
      <c r="DM22">
        <v>-20567465</v>
      </c>
      <c r="DN22">
        <v>-26534840</v>
      </c>
      <c r="DO22">
        <v>-8494164.6999999993</v>
      </c>
      <c r="DP22">
        <v>-10970499.699999999</v>
      </c>
      <c r="DQ22">
        <v>18977249.100000001</v>
      </c>
      <c r="DR22">
        <v>14226927.800000001</v>
      </c>
      <c r="DS22">
        <v>9200262</v>
      </c>
      <c r="DT22">
        <v>9070085.3000000007</v>
      </c>
      <c r="DU22">
        <v>-6633280.2000000002</v>
      </c>
      <c r="DV22">
        <v>5578492.2000000002</v>
      </c>
      <c r="DW22">
        <v>-7793201.5999999996</v>
      </c>
      <c r="DX22">
        <v>-6571525.0999999996</v>
      </c>
      <c r="DY22">
        <v>11633738</v>
      </c>
      <c r="DZ22">
        <v>8480039.5</v>
      </c>
      <c r="EA22">
        <v>3971000</v>
      </c>
      <c r="EB22">
        <v>-19564091.600000001</v>
      </c>
      <c r="EC22">
        <v>10955800</v>
      </c>
      <c r="ED22">
        <v>13624805</v>
      </c>
      <c r="EE22">
        <v>17905100</v>
      </c>
      <c r="EP22" s="20">
        <f t="shared" si="6"/>
        <v>134</v>
      </c>
      <c r="EQ22" s="20">
        <f t="shared" si="7"/>
        <v>100500000</v>
      </c>
      <c r="ER22" s="22">
        <f t="shared" si="54"/>
        <v>36571302.099999994</v>
      </c>
      <c r="ES22" s="22">
        <f t="shared" si="8"/>
        <v>-63928697.900000006</v>
      </c>
      <c r="ET22" s="22">
        <f>ROUNDUP(EP22/6,0)</f>
        <v>23</v>
      </c>
      <c r="EU22" s="22">
        <f t="shared" si="70"/>
        <v>17250000</v>
      </c>
      <c r="EV22" s="22">
        <f>SUM(B22,H22,N22,T22,Z22,AF22,AL22,AR22,AX22,BD22,BJ22,BP22,BV22,CB22,CH22,CN22,CT22,CZ22,DF22,DL22,DR22,DX22,ED22,EJ22)</f>
        <v>-25850699.499999993</v>
      </c>
      <c r="EW22" s="22">
        <f>EV22-EU22</f>
        <v>-43100699.499999993</v>
      </c>
      <c r="EX22" s="20">
        <f t="shared" si="9"/>
        <v>70</v>
      </c>
      <c r="EY22" s="20">
        <f t="shared" si="10"/>
        <v>64</v>
      </c>
      <c r="EZ22" s="21">
        <f t="shared" si="11"/>
        <v>0.52238805970149249</v>
      </c>
      <c r="FA22" s="24">
        <f t="shared" si="58"/>
        <v>83912793.899999991</v>
      </c>
      <c r="FB22" s="24">
        <f t="shared" si="59"/>
        <v>-50831635.099999994</v>
      </c>
      <c r="FC22" s="24">
        <f t="shared" si="60"/>
        <v>-39853205.799999997</v>
      </c>
      <c r="FD22" s="24">
        <f t="shared" si="61"/>
        <v>-86278701.5</v>
      </c>
      <c r="FE22" s="24">
        <f t="shared" si="62"/>
        <v>-78984522.400000006</v>
      </c>
      <c r="FF22" s="24">
        <f t="shared" si="63"/>
        <v>-16733526.399999991</v>
      </c>
      <c r="FG22" s="24">
        <f t="shared" si="64"/>
        <v>-46274093.399999991</v>
      </c>
      <c r="FH22" s="24">
        <f t="shared" si="65"/>
        <v>-12682533.000000011</v>
      </c>
      <c r="FI22" s="24">
        <f t="shared" si="66"/>
        <v>76287387.699999988</v>
      </c>
      <c r="FJ22" s="24">
        <f t="shared" si="67"/>
        <v>60428002</v>
      </c>
      <c r="FK22" s="24">
        <f t="shared" si="68"/>
        <v>66127698.5</v>
      </c>
      <c r="FL22" s="24">
        <f>SUM(D22,P22,AB22,AN22,AZ22,BL22,BX22,CJ22,CV22,DH22,DT22,EF22)</f>
        <v>81453637.599999994</v>
      </c>
    </row>
    <row r="23" spans="1:168" x14ac:dyDescent="0.25">
      <c r="A23" s="25">
        <v>12</v>
      </c>
      <c r="B23" s="6">
        <f>COUNTIF(B17:B22,"&gt;750000")</f>
        <v>6</v>
      </c>
      <c r="C23" s="6">
        <f t="shared" ref="C23:BN23" si="71">COUNTIF(C17:C22,"&gt;750000")</f>
        <v>5</v>
      </c>
      <c r="D23" s="6">
        <f t="shared" si="71"/>
        <v>1</v>
      </c>
      <c r="E23" s="6">
        <f t="shared" si="71"/>
        <v>6</v>
      </c>
      <c r="F23" s="6">
        <f t="shared" si="71"/>
        <v>6</v>
      </c>
      <c r="G23" s="6">
        <f t="shared" si="71"/>
        <v>3</v>
      </c>
      <c r="H23" s="6">
        <f t="shared" si="71"/>
        <v>5</v>
      </c>
      <c r="I23" s="6">
        <f t="shared" si="71"/>
        <v>3</v>
      </c>
      <c r="J23" s="6">
        <f t="shared" si="71"/>
        <v>1</v>
      </c>
      <c r="K23" s="6">
        <f t="shared" si="71"/>
        <v>0</v>
      </c>
      <c r="L23" s="6">
        <f t="shared" si="71"/>
        <v>0</v>
      </c>
      <c r="M23" s="6">
        <f t="shared" si="71"/>
        <v>0</v>
      </c>
      <c r="N23" s="6">
        <f t="shared" si="71"/>
        <v>0</v>
      </c>
      <c r="O23" s="6">
        <f t="shared" si="71"/>
        <v>0</v>
      </c>
      <c r="P23" s="6">
        <f t="shared" si="71"/>
        <v>2</v>
      </c>
      <c r="Q23" s="6">
        <f t="shared" si="71"/>
        <v>4</v>
      </c>
      <c r="R23" s="6">
        <f t="shared" si="71"/>
        <v>2</v>
      </c>
      <c r="S23" s="6">
        <f t="shared" si="71"/>
        <v>0</v>
      </c>
      <c r="T23" s="6">
        <f t="shared" si="71"/>
        <v>0</v>
      </c>
      <c r="U23" s="6">
        <f t="shared" si="71"/>
        <v>0</v>
      </c>
      <c r="V23" s="6">
        <f t="shared" si="71"/>
        <v>2</v>
      </c>
      <c r="W23" s="6">
        <f t="shared" si="71"/>
        <v>1</v>
      </c>
      <c r="X23" s="6">
        <f t="shared" si="71"/>
        <v>5</v>
      </c>
      <c r="Y23" s="6">
        <f t="shared" si="71"/>
        <v>6</v>
      </c>
      <c r="Z23" s="6">
        <f t="shared" si="71"/>
        <v>5</v>
      </c>
      <c r="AA23" s="6">
        <f t="shared" si="71"/>
        <v>2</v>
      </c>
      <c r="AB23" s="6">
        <f t="shared" si="71"/>
        <v>4</v>
      </c>
      <c r="AC23" s="6">
        <f t="shared" si="71"/>
        <v>2</v>
      </c>
      <c r="AD23" s="6">
        <f t="shared" si="71"/>
        <v>4</v>
      </c>
      <c r="AE23" s="6">
        <f t="shared" si="71"/>
        <v>5</v>
      </c>
      <c r="AF23" s="6">
        <f t="shared" si="71"/>
        <v>6</v>
      </c>
      <c r="AG23" s="6">
        <f t="shared" si="71"/>
        <v>2</v>
      </c>
      <c r="AH23" s="6">
        <f t="shared" si="71"/>
        <v>6</v>
      </c>
      <c r="AI23" s="6">
        <f t="shared" si="71"/>
        <v>0</v>
      </c>
      <c r="AJ23" s="6">
        <f t="shared" si="71"/>
        <v>1</v>
      </c>
      <c r="AK23" s="6">
        <f t="shared" si="71"/>
        <v>5</v>
      </c>
      <c r="AL23" s="6">
        <f t="shared" si="71"/>
        <v>6</v>
      </c>
      <c r="AM23" s="6">
        <f t="shared" si="71"/>
        <v>5</v>
      </c>
      <c r="AN23" s="6">
        <f t="shared" si="71"/>
        <v>4</v>
      </c>
      <c r="AO23" s="6">
        <f t="shared" si="71"/>
        <v>6</v>
      </c>
      <c r="AP23" s="6">
        <f t="shared" si="71"/>
        <v>5</v>
      </c>
      <c r="AQ23" s="6">
        <f t="shared" si="71"/>
        <v>1</v>
      </c>
      <c r="AR23" s="6">
        <f t="shared" si="71"/>
        <v>0</v>
      </c>
      <c r="AS23" s="6">
        <f t="shared" si="71"/>
        <v>0</v>
      </c>
      <c r="AT23" s="6">
        <f t="shared" si="71"/>
        <v>0</v>
      </c>
      <c r="AU23" s="6">
        <f t="shared" si="71"/>
        <v>1</v>
      </c>
      <c r="AV23" s="6">
        <f t="shared" si="71"/>
        <v>1</v>
      </c>
      <c r="AW23" s="6">
        <f t="shared" si="71"/>
        <v>1</v>
      </c>
      <c r="AX23" s="6">
        <f t="shared" si="71"/>
        <v>0</v>
      </c>
      <c r="AY23" s="6">
        <f t="shared" si="71"/>
        <v>1</v>
      </c>
      <c r="AZ23" s="6">
        <f t="shared" si="71"/>
        <v>5</v>
      </c>
      <c r="BA23" s="6">
        <f t="shared" si="71"/>
        <v>3</v>
      </c>
      <c r="BB23" s="6">
        <f t="shared" si="71"/>
        <v>0</v>
      </c>
      <c r="BC23" s="6">
        <f t="shared" si="71"/>
        <v>0</v>
      </c>
      <c r="BD23" s="6">
        <f t="shared" si="71"/>
        <v>2</v>
      </c>
      <c r="BE23" s="6">
        <f t="shared" si="71"/>
        <v>1</v>
      </c>
      <c r="BF23" s="6">
        <f t="shared" si="71"/>
        <v>3</v>
      </c>
      <c r="BG23" s="6">
        <f t="shared" si="71"/>
        <v>1</v>
      </c>
      <c r="BH23" s="6">
        <f t="shared" si="71"/>
        <v>0</v>
      </c>
      <c r="BI23" s="6">
        <f t="shared" si="71"/>
        <v>2</v>
      </c>
      <c r="BJ23" s="6">
        <f t="shared" si="71"/>
        <v>2</v>
      </c>
      <c r="BK23" s="6">
        <f t="shared" si="71"/>
        <v>3</v>
      </c>
      <c r="BL23" s="6">
        <f t="shared" si="71"/>
        <v>6</v>
      </c>
      <c r="BM23" s="6">
        <f t="shared" si="71"/>
        <v>5</v>
      </c>
      <c r="BN23" s="6">
        <f t="shared" si="71"/>
        <v>3</v>
      </c>
      <c r="BO23" s="6">
        <f t="shared" ref="BO23:DZ23" si="72">COUNTIF(BO17:BO22,"&gt;750000")</f>
        <v>4</v>
      </c>
      <c r="BP23" s="6">
        <f t="shared" si="72"/>
        <v>2</v>
      </c>
      <c r="BQ23" s="6">
        <f t="shared" si="72"/>
        <v>4</v>
      </c>
      <c r="BR23" s="6">
        <f t="shared" si="72"/>
        <v>5</v>
      </c>
      <c r="BS23" s="6">
        <f t="shared" si="72"/>
        <v>1</v>
      </c>
      <c r="BT23" s="6">
        <f t="shared" si="72"/>
        <v>3</v>
      </c>
      <c r="BU23" s="6">
        <f t="shared" si="72"/>
        <v>5</v>
      </c>
      <c r="BV23" s="6">
        <f t="shared" si="72"/>
        <v>4</v>
      </c>
      <c r="BW23" s="6">
        <f t="shared" si="72"/>
        <v>5</v>
      </c>
      <c r="BX23" s="6">
        <f t="shared" si="72"/>
        <v>6</v>
      </c>
      <c r="BY23" s="6">
        <f t="shared" si="72"/>
        <v>6</v>
      </c>
      <c r="BZ23" s="6">
        <f t="shared" si="72"/>
        <v>6</v>
      </c>
      <c r="CA23" s="6">
        <f t="shared" si="72"/>
        <v>6</v>
      </c>
      <c r="CB23" s="6">
        <f t="shared" si="72"/>
        <v>6</v>
      </c>
      <c r="CC23" s="6">
        <f t="shared" si="72"/>
        <v>0</v>
      </c>
      <c r="CD23" s="6">
        <f t="shared" si="72"/>
        <v>2</v>
      </c>
      <c r="CE23" s="6">
        <f t="shared" si="72"/>
        <v>6</v>
      </c>
      <c r="CF23" s="6">
        <f t="shared" si="72"/>
        <v>3</v>
      </c>
      <c r="CG23" s="6">
        <f t="shared" si="72"/>
        <v>4</v>
      </c>
      <c r="CH23" s="6">
        <f t="shared" si="72"/>
        <v>6</v>
      </c>
      <c r="CI23" s="6">
        <f t="shared" si="72"/>
        <v>5</v>
      </c>
      <c r="CJ23" s="6">
        <f t="shared" si="72"/>
        <v>5</v>
      </c>
      <c r="CK23" s="6">
        <f t="shared" si="72"/>
        <v>5</v>
      </c>
      <c r="CL23" s="6">
        <f t="shared" si="72"/>
        <v>1</v>
      </c>
      <c r="CM23" s="6">
        <f t="shared" si="72"/>
        <v>2</v>
      </c>
      <c r="CN23" s="6">
        <f t="shared" si="72"/>
        <v>3</v>
      </c>
      <c r="CO23" s="6">
        <f t="shared" si="72"/>
        <v>2</v>
      </c>
      <c r="CP23" s="6">
        <f t="shared" si="72"/>
        <v>0</v>
      </c>
      <c r="CQ23" s="6">
        <f t="shared" si="72"/>
        <v>1</v>
      </c>
      <c r="CR23" s="6">
        <f t="shared" si="72"/>
        <v>1</v>
      </c>
      <c r="CS23" s="6">
        <f t="shared" si="72"/>
        <v>0</v>
      </c>
      <c r="CT23" s="6">
        <f t="shared" si="72"/>
        <v>5</v>
      </c>
      <c r="CU23" s="6">
        <f t="shared" si="72"/>
        <v>2</v>
      </c>
      <c r="CV23" s="6">
        <f t="shared" si="72"/>
        <v>5</v>
      </c>
      <c r="CW23" s="6">
        <f t="shared" si="72"/>
        <v>5</v>
      </c>
      <c r="CX23" s="6">
        <f t="shared" si="72"/>
        <v>4</v>
      </c>
      <c r="CY23" s="6">
        <f t="shared" si="72"/>
        <v>2</v>
      </c>
      <c r="CZ23" s="6">
        <f t="shared" si="72"/>
        <v>0</v>
      </c>
      <c r="DA23" s="6">
        <f t="shared" si="72"/>
        <v>4</v>
      </c>
      <c r="DB23" s="6">
        <f t="shared" si="72"/>
        <v>5</v>
      </c>
      <c r="DC23" s="6">
        <f t="shared" si="72"/>
        <v>6</v>
      </c>
      <c r="DD23" s="6">
        <f t="shared" si="72"/>
        <v>6</v>
      </c>
      <c r="DE23" s="6">
        <f t="shared" si="72"/>
        <v>5</v>
      </c>
      <c r="DF23" s="6">
        <f t="shared" si="72"/>
        <v>5</v>
      </c>
      <c r="DG23" s="6">
        <f t="shared" si="72"/>
        <v>4</v>
      </c>
      <c r="DH23" s="6">
        <f t="shared" si="72"/>
        <v>6</v>
      </c>
      <c r="DI23" s="6">
        <f t="shared" si="72"/>
        <v>2</v>
      </c>
      <c r="DJ23" s="6">
        <f t="shared" si="72"/>
        <v>0</v>
      </c>
      <c r="DK23" s="6">
        <f t="shared" si="72"/>
        <v>1</v>
      </c>
      <c r="DL23" s="6">
        <f t="shared" si="72"/>
        <v>1</v>
      </c>
      <c r="DM23" s="6">
        <f t="shared" si="72"/>
        <v>1</v>
      </c>
      <c r="DN23" s="6">
        <f t="shared" si="72"/>
        <v>0</v>
      </c>
      <c r="DO23" s="6">
        <f t="shared" si="72"/>
        <v>2</v>
      </c>
      <c r="DP23" s="6">
        <f t="shared" si="72"/>
        <v>0</v>
      </c>
      <c r="DQ23" s="6">
        <f t="shared" si="72"/>
        <v>4</v>
      </c>
      <c r="DR23" s="6">
        <f t="shared" si="72"/>
        <v>5</v>
      </c>
      <c r="DS23" s="6">
        <f t="shared" si="72"/>
        <v>5</v>
      </c>
      <c r="DT23" s="6">
        <f t="shared" si="72"/>
        <v>6</v>
      </c>
      <c r="DU23" s="6">
        <f t="shared" si="72"/>
        <v>3</v>
      </c>
      <c r="DV23" s="6">
        <f t="shared" si="72"/>
        <v>3</v>
      </c>
      <c r="DW23" s="6">
        <f t="shared" si="72"/>
        <v>0</v>
      </c>
      <c r="DX23" s="6">
        <f t="shared" si="72"/>
        <v>0</v>
      </c>
      <c r="DY23" s="6">
        <f t="shared" si="72"/>
        <v>3</v>
      </c>
      <c r="DZ23" s="6">
        <f t="shared" si="72"/>
        <v>6</v>
      </c>
      <c r="EA23" s="6">
        <f t="shared" ref="EA23:EO23" si="73">COUNTIF(EA17:EA22,"&gt;750000")</f>
        <v>6</v>
      </c>
      <c r="EB23" s="6">
        <f t="shared" si="73"/>
        <v>2</v>
      </c>
      <c r="EC23" s="6">
        <f t="shared" si="73"/>
        <v>5</v>
      </c>
      <c r="ED23" s="6">
        <f t="shared" si="73"/>
        <v>5</v>
      </c>
      <c r="EE23" s="6">
        <f t="shared" si="73"/>
        <v>4</v>
      </c>
      <c r="EF23" s="6">
        <f t="shared" si="73"/>
        <v>2</v>
      </c>
      <c r="EG23" s="6">
        <f t="shared" si="73"/>
        <v>4</v>
      </c>
      <c r="EH23" s="6">
        <f t="shared" si="73"/>
        <v>0</v>
      </c>
      <c r="EI23" s="6">
        <f t="shared" si="73"/>
        <v>0</v>
      </c>
      <c r="EJ23" s="6">
        <f t="shared" si="73"/>
        <v>0</v>
      </c>
      <c r="EK23" s="6">
        <f t="shared" si="73"/>
        <v>0</v>
      </c>
      <c r="EL23" s="6">
        <f t="shared" si="73"/>
        <v>0</v>
      </c>
      <c r="EM23" s="6">
        <f t="shared" si="73"/>
        <v>0</v>
      </c>
      <c r="EN23" s="6">
        <f t="shared" si="73"/>
        <v>0</v>
      </c>
      <c r="EO23" s="6">
        <f t="shared" si="73"/>
        <v>0</v>
      </c>
      <c r="ES23" s="22"/>
      <c r="ET23" s="22"/>
      <c r="EU23" s="22"/>
      <c r="EV23" s="22"/>
      <c r="EW23" s="22"/>
      <c r="EX23" s="20"/>
      <c r="EY23" s="20"/>
      <c r="FA23" s="20">
        <v>70</v>
      </c>
      <c r="FB23" s="20">
        <v>66</v>
      </c>
      <c r="FC23" s="20">
        <v>66</v>
      </c>
      <c r="FD23" s="20">
        <v>66</v>
      </c>
      <c r="FE23" s="20">
        <v>66</v>
      </c>
      <c r="FF23" s="20">
        <v>66</v>
      </c>
      <c r="FG23" s="20">
        <v>66</v>
      </c>
      <c r="FH23" s="20">
        <v>66</v>
      </c>
      <c r="FI23" s="20">
        <v>66</v>
      </c>
      <c r="FJ23" s="20">
        <v>66</v>
      </c>
      <c r="FK23" s="20">
        <v>66</v>
      </c>
      <c r="FL23" s="20">
        <v>65</v>
      </c>
    </row>
    <row r="24" spans="1:168" x14ac:dyDescent="0.25">
      <c r="A24" s="5" t="s">
        <v>7</v>
      </c>
      <c r="B24">
        <v>9220170.6999999993</v>
      </c>
      <c r="C24">
        <v>12309303.699999999</v>
      </c>
      <c r="D24">
        <v>-13256524.1</v>
      </c>
      <c r="E24">
        <v>-5540791.0999999996</v>
      </c>
      <c r="F24">
        <v>9188452.1999999993</v>
      </c>
      <c r="G24">
        <v>19409455.399999999</v>
      </c>
      <c r="H24">
        <v>-16755015.699999999</v>
      </c>
      <c r="I24">
        <v>-7353606.5999999996</v>
      </c>
      <c r="J24">
        <v>-21976498.600000001</v>
      </c>
      <c r="K24">
        <v>-8362501.0999999996</v>
      </c>
      <c r="L24">
        <v>-4451754.9000000004</v>
      </c>
      <c r="M24">
        <v>-11124354.300000001</v>
      </c>
      <c r="N24">
        <v>7819108.7000000002</v>
      </c>
      <c r="O24">
        <v>3431748.1</v>
      </c>
      <c r="P24">
        <v>-1498086.3</v>
      </c>
      <c r="Q24">
        <v>-10087375.5</v>
      </c>
      <c r="R24">
        <v>-7657396.4000000004</v>
      </c>
      <c r="S24">
        <v>4465869.7</v>
      </c>
      <c r="T24">
        <v>-6976120.5999999996</v>
      </c>
      <c r="U24">
        <v>-6819509.5</v>
      </c>
      <c r="V24">
        <v>7453882.7999999998</v>
      </c>
      <c r="W24">
        <v>9085915.4000000004</v>
      </c>
      <c r="X24">
        <v>-76725.600000000006</v>
      </c>
      <c r="Y24">
        <v>11628778.699999999</v>
      </c>
      <c r="Z24">
        <v>-9424591.5999999996</v>
      </c>
      <c r="AA24">
        <v>4660787.7</v>
      </c>
      <c r="AB24">
        <v>-1575953.1</v>
      </c>
      <c r="AC24">
        <v>19324903.300000001</v>
      </c>
      <c r="AD24">
        <v>-2604315.4</v>
      </c>
      <c r="AE24">
        <v>11921450.5</v>
      </c>
      <c r="AF24">
        <v>1886875.2</v>
      </c>
      <c r="AG24">
        <v>-2441826.7999999998</v>
      </c>
      <c r="AH24">
        <v>-1831875.9</v>
      </c>
      <c r="AI24">
        <v>551633.80000000005</v>
      </c>
      <c r="AJ24">
        <v>11905504.1</v>
      </c>
      <c r="AK24">
        <v>-15994073.4</v>
      </c>
      <c r="AL24">
        <v>3677488.3</v>
      </c>
      <c r="AM24">
        <v>9154600.9000000004</v>
      </c>
      <c r="AN24">
        <v>-210373.9</v>
      </c>
      <c r="AO24">
        <v>-1588407.5</v>
      </c>
      <c r="AP24">
        <v>870713.6</v>
      </c>
      <c r="AQ24">
        <v>-3036778.3</v>
      </c>
      <c r="AR24">
        <v>-4545485.7</v>
      </c>
      <c r="AS24">
        <v>-4203084.4000000004</v>
      </c>
      <c r="AT24">
        <v>-8280286.2999999998</v>
      </c>
      <c r="AU24">
        <v>-1113776.1000000001</v>
      </c>
      <c r="AV24">
        <v>76318.899999999994</v>
      </c>
      <c r="AW24">
        <v>394629.1</v>
      </c>
      <c r="AX24">
        <v>3187639.4</v>
      </c>
      <c r="AY24">
        <v>2569683.9</v>
      </c>
      <c r="AZ24">
        <v>-6787932.4000000004</v>
      </c>
      <c r="BA24">
        <v>-1033108.8</v>
      </c>
      <c r="BB24">
        <v>-71629.399999999994</v>
      </c>
      <c r="BC24">
        <v>50994.9</v>
      </c>
      <c r="BD24">
        <v>-899149.9</v>
      </c>
      <c r="BE24">
        <v>-7668174.0999999996</v>
      </c>
      <c r="BF24">
        <v>-1326186.8</v>
      </c>
      <c r="BG24">
        <v>-4277221.2</v>
      </c>
      <c r="BH24">
        <v>-9262260.6999999993</v>
      </c>
      <c r="BI24">
        <v>1939868</v>
      </c>
      <c r="BJ24">
        <v>2411579.2999999998</v>
      </c>
      <c r="BK24">
        <v>6192019.2000000002</v>
      </c>
      <c r="BL24">
        <v>1514512.3</v>
      </c>
      <c r="BM24">
        <v>2510177</v>
      </c>
      <c r="BN24">
        <v>-358344.9</v>
      </c>
      <c r="BO24">
        <v>787691.2</v>
      </c>
      <c r="BP24">
        <v>-1476698.5</v>
      </c>
      <c r="BQ24">
        <v>-6858247.2000000002</v>
      </c>
      <c r="BR24">
        <v>-1995805.2</v>
      </c>
      <c r="BS24">
        <v>-4776717.9000000004</v>
      </c>
      <c r="BT24">
        <v>1365883.2</v>
      </c>
      <c r="BU24">
        <v>5517204</v>
      </c>
      <c r="BV24">
        <v>6913205.2000000002</v>
      </c>
      <c r="BW24">
        <v>9093810.1999999993</v>
      </c>
      <c r="BX24">
        <v>4952269.7</v>
      </c>
      <c r="BY24">
        <v>19318395</v>
      </c>
      <c r="BZ24">
        <v>-2763411</v>
      </c>
      <c r="CA24">
        <v>-4476799.7</v>
      </c>
      <c r="CB24">
        <v>2784115.5</v>
      </c>
      <c r="CC24">
        <v>2812462.9</v>
      </c>
      <c r="CD24">
        <v>-5645064.4000000004</v>
      </c>
      <c r="CE24">
        <v>-905185.5</v>
      </c>
      <c r="CF24">
        <v>5529262</v>
      </c>
      <c r="CG24">
        <v>-630574.9</v>
      </c>
      <c r="CH24">
        <v>13777505.699999999</v>
      </c>
      <c r="CI24">
        <v>-3536898.7</v>
      </c>
      <c r="CJ24">
        <v>-8289135.2999999998</v>
      </c>
      <c r="CK24">
        <v>7863379.0999999996</v>
      </c>
      <c r="CL24">
        <v>5849146.7999999998</v>
      </c>
      <c r="CM24">
        <v>-10427024.800000001</v>
      </c>
      <c r="CN24">
        <v>-9949141.5</v>
      </c>
      <c r="CO24">
        <v>6723431</v>
      </c>
      <c r="CP24">
        <v>-16540916.300000001</v>
      </c>
      <c r="CQ24">
        <v>-159108.79999999999</v>
      </c>
      <c r="CR24">
        <v>7945570.7000000002</v>
      </c>
      <c r="CS24">
        <v>3920424.3</v>
      </c>
      <c r="CT24">
        <v>-1117597.5</v>
      </c>
      <c r="CU24">
        <v>13834790.800000001</v>
      </c>
      <c r="CV24">
        <v>-4042302.1</v>
      </c>
      <c r="CW24">
        <v>2234892.4</v>
      </c>
      <c r="CX24">
        <v>1802558</v>
      </c>
      <c r="CY24">
        <v>-9076370.1999999993</v>
      </c>
      <c r="CZ24">
        <v>2634050.4</v>
      </c>
      <c r="DA24">
        <v>11735455.800000001</v>
      </c>
      <c r="DB24">
        <v>-2503611.5</v>
      </c>
      <c r="DC24">
        <v>1629315.4</v>
      </c>
      <c r="DD24">
        <v>-1371443.2</v>
      </c>
      <c r="DE24">
        <v>6469764</v>
      </c>
      <c r="DF24">
        <v>-1853001.7</v>
      </c>
      <c r="DG24">
        <v>-7794799</v>
      </c>
      <c r="DH24">
        <v>-1240780.6000000001</v>
      </c>
      <c r="DI24">
        <v>-1524044.3</v>
      </c>
      <c r="DJ24">
        <v>-4362416.3</v>
      </c>
      <c r="DK24">
        <v>-5532673.0999999996</v>
      </c>
      <c r="DL24">
        <v>104632.9</v>
      </c>
      <c r="DM24">
        <v>-7307423.5999999996</v>
      </c>
      <c r="DN24">
        <v>-2604494.6</v>
      </c>
      <c r="DO24">
        <v>-5177188.0999999996</v>
      </c>
      <c r="DP24">
        <v>-900114.5</v>
      </c>
      <c r="DQ24">
        <v>7275910.2999999998</v>
      </c>
      <c r="DR24">
        <v>6794743</v>
      </c>
      <c r="DS24">
        <v>1389489.3</v>
      </c>
      <c r="DT24">
        <v>70574.600000000006</v>
      </c>
      <c r="DU24">
        <v>-4731416</v>
      </c>
      <c r="DV24">
        <v>-3275868.8</v>
      </c>
      <c r="DW24">
        <v>9924696.1999999993</v>
      </c>
      <c r="DX24">
        <v>10795654.800000001</v>
      </c>
      <c r="DY24">
        <v>-4884776</v>
      </c>
      <c r="DZ24">
        <v>1415374.6</v>
      </c>
      <c r="EA24">
        <v>977496.2</v>
      </c>
      <c r="EB24">
        <v>-3881526.1</v>
      </c>
      <c r="EC24">
        <v>3053380</v>
      </c>
      <c r="ED24">
        <v>561434.4</v>
      </c>
      <c r="EP24" s="20">
        <f t="shared" si="6"/>
        <v>133</v>
      </c>
      <c r="EQ24" s="20">
        <f t="shared" si="7"/>
        <v>99750000</v>
      </c>
      <c r="ER24" s="22">
        <f t="shared" ref="ER24:ER29" si="74">SUM(B24:EO24)</f>
        <v>4588360.5999999922</v>
      </c>
      <c r="ES24" s="22">
        <f t="shared" si="8"/>
        <v>-95161639.400000006</v>
      </c>
      <c r="ET24" s="22">
        <f>ROUNDUP(EP24/1,0)</f>
        <v>133</v>
      </c>
      <c r="EU24" s="22">
        <f>$EQ$2*ET24</f>
        <v>99750000</v>
      </c>
      <c r="EV24" s="22">
        <f>SUM(B24:EO24)</f>
        <v>4588360.5999999922</v>
      </c>
      <c r="EW24" s="22">
        <f t="shared" ref="EW24:EW28" si="75">EV24-EU24</f>
        <v>-95161639.400000006</v>
      </c>
      <c r="EX24" s="20">
        <f t="shared" si="9"/>
        <v>56</v>
      </c>
      <c r="EY24" s="20">
        <f t="shared" si="10"/>
        <v>77</v>
      </c>
      <c r="EZ24" s="21">
        <f t="shared" si="11"/>
        <v>0.42105263157894735</v>
      </c>
      <c r="FA24" s="24">
        <f>SUM(B24,N24,Z24,AL24,AX24,BJ24,BV24,CH24,CT24,DF24,DR24,ED24)</f>
        <v>41967683.899999991</v>
      </c>
      <c r="FB24" s="24">
        <f t="shared" ref="FB24:FK24" si="76">SUM(C24,O24,AA24,AM24,AY24,BK24,BW24,CI24,CU24,DG24,DS24,EE24)</f>
        <v>51304536.099999994</v>
      </c>
      <c r="FC24" s="24">
        <f t="shared" si="76"/>
        <v>-30363731.200000003</v>
      </c>
      <c r="FD24" s="24">
        <f t="shared" si="76"/>
        <v>26746603.599999998</v>
      </c>
      <c r="FE24" s="24">
        <f t="shared" si="76"/>
        <v>-3382511.6000000015</v>
      </c>
      <c r="FF24" s="24">
        <f t="shared" si="76"/>
        <v>14010511.799999991</v>
      </c>
      <c r="FG24" s="24">
        <f t="shared" si="76"/>
        <v>-22396283.099999998</v>
      </c>
      <c r="FH24" s="24">
        <f t="shared" si="76"/>
        <v>-26265298.5</v>
      </c>
      <c r="FI24" s="24">
        <f t="shared" si="76"/>
        <v>-53835482.200000003</v>
      </c>
      <c r="FJ24" s="24">
        <f t="shared" si="76"/>
        <v>-12527337.9</v>
      </c>
      <c r="FK24" s="24">
        <f t="shared" si="76"/>
        <v>6878713.9000000022</v>
      </c>
      <c r="FL24" s="24">
        <f>SUM(M24,Y24,AK24,AW24,BI24,BU24,CG24,CS24,DE24,DQ24,EC24,EO24)</f>
        <v>12450955.799999997</v>
      </c>
    </row>
    <row r="25" spans="1:168" x14ac:dyDescent="0.25">
      <c r="A25" s="5" t="s">
        <v>2</v>
      </c>
      <c r="B25">
        <v>16073370.199999999</v>
      </c>
      <c r="C25">
        <v>2936329.3</v>
      </c>
      <c r="D25">
        <v>-11381653.199999999</v>
      </c>
      <c r="E25">
        <v>1758849.5</v>
      </c>
      <c r="F25">
        <v>25368749.199999999</v>
      </c>
      <c r="G25">
        <v>8544389.5</v>
      </c>
      <c r="H25">
        <v>-20759425.800000001</v>
      </c>
      <c r="I25">
        <v>-29108745.300000001</v>
      </c>
      <c r="J25">
        <v>-26342139.600000001</v>
      </c>
      <c r="K25">
        <v>-11541147.300000001</v>
      </c>
      <c r="L25">
        <v>-20206056.800000001</v>
      </c>
      <c r="M25">
        <v>-4289021.3</v>
      </c>
      <c r="N25">
        <v>14205457.300000001</v>
      </c>
      <c r="O25">
        <v>6746276</v>
      </c>
      <c r="P25">
        <v>-11056412.699999999</v>
      </c>
      <c r="Q25">
        <v>-16326032.5</v>
      </c>
      <c r="R25">
        <v>-5287176.8</v>
      </c>
      <c r="S25">
        <v>-2979271.3</v>
      </c>
      <c r="T25">
        <v>-16442077.199999999</v>
      </c>
      <c r="U25">
        <v>-3113232.6</v>
      </c>
      <c r="V25">
        <v>10010806.300000001</v>
      </c>
      <c r="W25">
        <v>6181953</v>
      </c>
      <c r="X25">
        <v>5639076.2999999998</v>
      </c>
      <c r="Y25">
        <v>1774836.9</v>
      </c>
      <c r="Z25">
        <v>-16494579.5</v>
      </c>
      <c r="AA25">
        <v>-607110.19999999995</v>
      </c>
      <c r="AB25">
        <v>10491160.5</v>
      </c>
      <c r="AC25">
        <v>25759942.300000001</v>
      </c>
      <c r="AD25">
        <v>9751627.5</v>
      </c>
      <c r="AE25">
        <v>6756513.2000000002</v>
      </c>
      <c r="AF25">
        <v>-2144779</v>
      </c>
      <c r="AG25">
        <v>-3170305.6</v>
      </c>
      <c r="AH25">
        <v>-932593.7</v>
      </c>
      <c r="AI25">
        <v>12457178.6</v>
      </c>
      <c r="AJ25">
        <v>-4995058.4000000004</v>
      </c>
      <c r="AK25">
        <v>-10766872.300000001</v>
      </c>
      <c r="AL25">
        <v>17310202.199999999</v>
      </c>
      <c r="AM25">
        <v>10477748.9</v>
      </c>
      <c r="AN25">
        <v>-416472.2</v>
      </c>
      <c r="AO25">
        <v>-834689.9</v>
      </c>
      <c r="AP25">
        <v>-4162398.2</v>
      </c>
      <c r="AQ25">
        <v>-4124669.2</v>
      </c>
      <c r="AR25">
        <v>-7579684.9000000004</v>
      </c>
      <c r="AS25">
        <v>-4111196.2</v>
      </c>
      <c r="AT25">
        <v>-13065262.1</v>
      </c>
      <c r="AU25">
        <v>2302445.5</v>
      </c>
      <c r="AV25">
        <v>-6669210.7000000002</v>
      </c>
      <c r="AW25">
        <v>8106507.2000000002</v>
      </c>
      <c r="AX25">
        <v>5192283.3</v>
      </c>
      <c r="AY25">
        <v>-7836438.5</v>
      </c>
      <c r="AZ25">
        <v>-10682611.9</v>
      </c>
      <c r="BA25">
        <v>-1719102.4</v>
      </c>
      <c r="BB25">
        <v>7188410.5</v>
      </c>
      <c r="BC25">
        <v>-3406069.2</v>
      </c>
      <c r="BD25">
        <v>-15492928.9</v>
      </c>
      <c r="BE25">
        <v>-6290091.4000000004</v>
      </c>
      <c r="BF25">
        <v>-1482174.2</v>
      </c>
      <c r="BG25">
        <v>-10443721.800000001</v>
      </c>
      <c r="BH25">
        <v>-3226509.9</v>
      </c>
      <c r="BI25">
        <v>3271220.7</v>
      </c>
      <c r="BJ25">
        <v>9805946.0999999996</v>
      </c>
      <c r="BK25">
        <v>2964180.7</v>
      </c>
      <c r="BL25">
        <v>4654968.7</v>
      </c>
      <c r="BM25">
        <v>3751172.8</v>
      </c>
      <c r="BN25">
        <v>-369257.9</v>
      </c>
      <c r="BO25">
        <v>5145739.5</v>
      </c>
      <c r="BP25">
        <v>-1071863.2</v>
      </c>
      <c r="BQ25">
        <v>-7709368.0999999996</v>
      </c>
      <c r="BR25">
        <v>-3697732.1</v>
      </c>
      <c r="BS25">
        <v>-4939791.3</v>
      </c>
      <c r="BT25">
        <v>8746143.4000000004</v>
      </c>
      <c r="BU25">
        <v>13516849.300000001</v>
      </c>
      <c r="BV25">
        <v>16292632.699999999</v>
      </c>
      <c r="BW25">
        <v>-1300265.1000000001</v>
      </c>
      <c r="BX25">
        <v>16203017.4</v>
      </c>
      <c r="BY25">
        <v>13710312.5</v>
      </c>
      <c r="BZ25">
        <v>-7554675.5999999996</v>
      </c>
      <c r="CA25">
        <v>2698019</v>
      </c>
      <c r="CB25">
        <v>5859310.5999999996</v>
      </c>
      <c r="CC25">
        <v>-5410666.2999999998</v>
      </c>
      <c r="CD25">
        <v>-5445226.7999999998</v>
      </c>
      <c r="CE25">
        <v>1214049.3999999999</v>
      </c>
      <c r="CF25">
        <v>3491003</v>
      </c>
      <c r="CG25">
        <v>16683264.800000001</v>
      </c>
      <c r="CH25">
        <v>8243776.2000000002</v>
      </c>
      <c r="CI25">
        <v>-14136160.4</v>
      </c>
      <c r="CJ25">
        <v>-3052952.1</v>
      </c>
      <c r="CK25">
        <v>5359241.8</v>
      </c>
      <c r="CL25">
        <v>-2949424.6</v>
      </c>
      <c r="CM25">
        <v>-18685037.899999999</v>
      </c>
      <c r="CN25">
        <v>-1108987.3999999999</v>
      </c>
      <c r="CO25">
        <v>-9978499.4000000004</v>
      </c>
      <c r="CP25">
        <v>-19153750.399999999</v>
      </c>
      <c r="CQ25">
        <v>3382317.5</v>
      </c>
      <c r="CR25">
        <v>2503796.4</v>
      </c>
      <c r="CS25">
        <v>1338374.1000000001</v>
      </c>
      <c r="CT25">
        <v>13271210.800000001</v>
      </c>
      <c r="CU25">
        <v>5795787.2999999998</v>
      </c>
      <c r="CV25">
        <v>2252632</v>
      </c>
      <c r="CW25">
        <v>8706338.3000000007</v>
      </c>
      <c r="CX25">
        <v>-10005779.199999999</v>
      </c>
      <c r="CY25">
        <v>-2412493.6</v>
      </c>
      <c r="CZ25">
        <v>17104648</v>
      </c>
      <c r="DA25">
        <v>12036255</v>
      </c>
      <c r="DB25">
        <v>1441146.1</v>
      </c>
      <c r="DC25">
        <v>-3028982.2</v>
      </c>
      <c r="DD25">
        <v>2096686.6</v>
      </c>
      <c r="DE25">
        <v>11297928.800000001</v>
      </c>
      <c r="DF25">
        <v>-3777718.7</v>
      </c>
      <c r="DG25">
        <v>-11746041.9</v>
      </c>
      <c r="DH25">
        <v>1073041.7</v>
      </c>
      <c r="DI25">
        <v>-8117585.5999999996</v>
      </c>
      <c r="DJ25">
        <v>-4496427.4000000004</v>
      </c>
      <c r="DK25">
        <v>-5411353</v>
      </c>
      <c r="DL25">
        <v>-6319742.5</v>
      </c>
      <c r="DM25">
        <v>-17114211</v>
      </c>
      <c r="DN25">
        <v>-3198893.6</v>
      </c>
      <c r="DO25">
        <v>-1018283.4</v>
      </c>
      <c r="DP25">
        <v>1315743.5</v>
      </c>
      <c r="DQ25">
        <v>19782919.100000001</v>
      </c>
      <c r="DR25">
        <v>7717550</v>
      </c>
      <c r="DS25">
        <v>-3222033</v>
      </c>
      <c r="DT25">
        <v>-6344105.5999999996</v>
      </c>
      <c r="DU25">
        <v>-7467187.4000000004</v>
      </c>
      <c r="DV25">
        <v>-4139171.9</v>
      </c>
      <c r="DW25">
        <v>19026362.399999999</v>
      </c>
      <c r="DX25">
        <v>10283600</v>
      </c>
      <c r="DY25">
        <v>-5396163.4000000004</v>
      </c>
      <c r="DZ25">
        <v>-6986481.5999999996</v>
      </c>
      <c r="EA25">
        <v>-1344059</v>
      </c>
      <c r="EB25">
        <v>1661790</v>
      </c>
      <c r="EC25">
        <v>842480</v>
      </c>
      <c r="ED25">
        <v>5565533.7999999998</v>
      </c>
      <c r="EP25" s="20">
        <f t="shared" si="6"/>
        <v>133</v>
      </c>
      <c r="EQ25" s="20">
        <f t="shared" si="7"/>
        <v>99750000</v>
      </c>
      <c r="ER25" s="22">
        <f t="shared" si="74"/>
        <v>-32456192.100000035</v>
      </c>
      <c r="ES25" s="22">
        <f t="shared" si="8"/>
        <v>-132206192.10000004</v>
      </c>
      <c r="ET25" s="22">
        <f>ROUNDUP(EP25/2,0)</f>
        <v>67</v>
      </c>
      <c r="EU25" s="22">
        <f>$EQ$2*ET25</f>
        <v>50250000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-27676076.000000034</v>
      </c>
      <c r="EW25" s="22">
        <f t="shared" si="75"/>
        <v>-77926076.00000003</v>
      </c>
      <c r="EX25" s="20">
        <f t="shared" si="9"/>
        <v>61</v>
      </c>
      <c r="EY25" s="20">
        <f t="shared" si="10"/>
        <v>72</v>
      </c>
      <c r="EZ25" s="21">
        <f t="shared" si="11"/>
        <v>0.45864661654135336</v>
      </c>
      <c r="FA25" s="24">
        <f t="shared" ref="FA25:FA29" si="77">SUM(B25,N25,Z25,AL25,AX25,BJ25,BV25,CH25,CT25,DF25,DR25,ED25)</f>
        <v>93405664.399999991</v>
      </c>
      <c r="FB25" s="24">
        <f t="shared" ref="FB25:FB29" si="78">SUM(C25,O25,AA25,AM25,AY25,BK25,BW25,CI25,CU25,DG25,DS25,EE25)</f>
        <v>-9927726.9000000022</v>
      </c>
      <c r="FC25" s="24">
        <f t="shared" ref="FC25:FC29" si="79">SUM(D25,P25,AB25,AN25,AZ25,BL25,BX25,CJ25,CV25,DH25,DT25,EF25)</f>
        <v>-8259387.3999999994</v>
      </c>
      <c r="FD25" s="24">
        <f t="shared" ref="FD25:FD29" si="80">SUM(E25,Q25,AC25,AO25,BA25,BM25,BY25,CK25,CW25,DI25,DU25,EG25)</f>
        <v>24581259.400000006</v>
      </c>
      <c r="FE25" s="24">
        <f t="shared" ref="FE25:FE29" si="81">SUM(F25,R25,AD25,AP25,BB25,BN25,BZ25,CL25,CX25,DJ25,DV25,EH25)</f>
        <v>3344475.600000002</v>
      </c>
      <c r="FF25" s="24">
        <f t="shared" ref="FF25:FF29" si="82">SUM(G25,S25,AE25,AQ25,BC25,BO25,CA25,CM25,CY25,DK25,DW25,EI25)</f>
        <v>5152129.4000000004</v>
      </c>
      <c r="FG25" s="24">
        <f t="shared" ref="FG25:FG29" si="83">SUM(H25,T25,AF25,AR25,BD25,BP25,CB25,CN25,CZ25,DL25,DX25,EJ25)</f>
        <v>-37671930.299999997</v>
      </c>
      <c r="FH25" s="24">
        <f t="shared" ref="FH25:FH29" si="84">SUM(I25,U25,AG25,AS25,BE25,BQ25,CC25,CO25,DA25,DM25,DY25,EK25)</f>
        <v>-79366224.300000012</v>
      </c>
      <c r="FI25" s="24">
        <f t="shared" ref="FI25:FI29" si="85">SUM(J25,V25,AH25,AT25,BF25,BR25,CD25,CP25,DB25,DN25,DZ25,EL25)</f>
        <v>-68852301.699999988</v>
      </c>
      <c r="FJ25" s="24">
        <f t="shared" ref="FJ25:FJ29" si="86">SUM(K25,W25,AI25,AU25,BG25,BS25,CE25,CQ25,DC25,DO25,EA25,EM25)</f>
        <v>-6778041.0000000028</v>
      </c>
      <c r="FK25" s="24">
        <f t="shared" ref="FK25:FK29" si="87">SUM(L25,X25,AJ25,AV25,BH25,BT25,CF25,CR25,DD25,DP25,EB25,EN25)</f>
        <v>-9642596.599999994</v>
      </c>
      <c r="FL25" s="24">
        <f t="shared" ref="FL25:FL29" si="88">SUM(M25,Y25,AK25,AW25,BI25,BU25,CG25,CS25,DE25,DQ25,EC25,EO25)</f>
        <v>61558487.300000004</v>
      </c>
    </row>
    <row r="26" spans="1:168" x14ac:dyDescent="0.25">
      <c r="A26" s="5" t="s">
        <v>1</v>
      </c>
      <c r="B26">
        <v>14705980.199999999</v>
      </c>
      <c r="C26">
        <v>206353.7</v>
      </c>
      <c r="D26">
        <v>-12346994.1</v>
      </c>
      <c r="E26">
        <v>18754158.600000001</v>
      </c>
      <c r="F26">
        <v>12011851</v>
      </c>
      <c r="G26">
        <v>4833169.0999999996</v>
      </c>
      <c r="H26">
        <v>-42945341.700000003</v>
      </c>
      <c r="I26">
        <v>-33139092.699999999</v>
      </c>
      <c r="J26">
        <v>-29738837.899999999</v>
      </c>
      <c r="K26">
        <v>-24378156.300000001</v>
      </c>
      <c r="L26">
        <v>-13731033.300000001</v>
      </c>
      <c r="M26">
        <v>-331321.3</v>
      </c>
      <c r="N26">
        <v>17817989.699999999</v>
      </c>
      <c r="O26">
        <v>-881831.3</v>
      </c>
      <c r="P26">
        <v>-18580422.399999999</v>
      </c>
      <c r="Q26">
        <v>-11899977.9</v>
      </c>
      <c r="R26">
        <v>-13200754.199999999</v>
      </c>
      <c r="S26">
        <v>-12613371.800000001</v>
      </c>
      <c r="T26">
        <v>-10536383.1</v>
      </c>
      <c r="U26">
        <v>9464286.3000000007</v>
      </c>
      <c r="V26">
        <v>9025867.9000000004</v>
      </c>
      <c r="W26">
        <v>12827947.9</v>
      </c>
      <c r="X26">
        <v>-2893132.3</v>
      </c>
      <c r="Y26">
        <v>1171177.1000000001</v>
      </c>
      <c r="Z26">
        <v>-27531314</v>
      </c>
      <c r="AA26">
        <v>-2933488.2</v>
      </c>
      <c r="AB26">
        <v>6478501</v>
      </c>
      <c r="AC26">
        <v>49775439.899999999</v>
      </c>
      <c r="AD26">
        <v>13269677.9</v>
      </c>
      <c r="AE26">
        <v>7100394.5</v>
      </c>
      <c r="AF26">
        <v>-5080656.3</v>
      </c>
      <c r="AG26">
        <v>-3324509.1</v>
      </c>
      <c r="AH26">
        <v>2382211</v>
      </c>
      <c r="AI26">
        <v>10553340.699999999</v>
      </c>
      <c r="AJ26">
        <v>-174569.2</v>
      </c>
      <c r="AK26">
        <v>-2278771.2999999998</v>
      </c>
      <c r="AL26">
        <v>19420471.399999999</v>
      </c>
      <c r="AM26">
        <v>7711283.7999999998</v>
      </c>
      <c r="AN26">
        <v>3369949.4</v>
      </c>
      <c r="AO26">
        <v>-7253469.2999999998</v>
      </c>
      <c r="AP26">
        <v>-4955907.0999999996</v>
      </c>
      <c r="AQ26">
        <v>-2760163</v>
      </c>
      <c r="AR26">
        <v>-13033762.699999999</v>
      </c>
      <c r="AS26">
        <v>-11032291.300000001</v>
      </c>
      <c r="AT26">
        <v>-12964090.9</v>
      </c>
      <c r="AU26">
        <v>8658048.5999999996</v>
      </c>
      <c r="AV26">
        <v>1781430.7</v>
      </c>
      <c r="AW26">
        <v>10697811.800000001</v>
      </c>
      <c r="AX26">
        <v>-1417517.3</v>
      </c>
      <c r="AY26">
        <v>-9306088.6999999993</v>
      </c>
      <c r="AZ26">
        <v>-8951104.3000000007</v>
      </c>
      <c r="BA26">
        <v>6492886.7999999998</v>
      </c>
      <c r="BB26">
        <v>-919850.1</v>
      </c>
      <c r="BC26">
        <v>-11462786.199999999</v>
      </c>
      <c r="BD26">
        <v>-14357021.300000001</v>
      </c>
      <c r="BE26">
        <v>-11277664.300000001</v>
      </c>
      <c r="BF26">
        <v>-8695815.1999999993</v>
      </c>
      <c r="BG26">
        <v>-4643334.2</v>
      </c>
      <c r="BH26">
        <v>-1153937.8999999999</v>
      </c>
      <c r="BI26">
        <v>3155735.4</v>
      </c>
      <c r="BJ26">
        <v>4866007</v>
      </c>
      <c r="BK26">
        <v>8206926.5999999996</v>
      </c>
      <c r="BL26">
        <v>6923818.2000000002</v>
      </c>
      <c r="BM26">
        <v>3877736.3</v>
      </c>
      <c r="BN26">
        <v>3412239.5</v>
      </c>
      <c r="BO26">
        <v>5373164</v>
      </c>
      <c r="BP26">
        <v>-1750521.1</v>
      </c>
      <c r="BQ26">
        <v>-8754148.5999999996</v>
      </c>
      <c r="BR26">
        <v>300875.8</v>
      </c>
      <c r="BS26">
        <v>-1501584.9</v>
      </c>
      <c r="BT26">
        <v>13440911.1</v>
      </c>
      <c r="BU26">
        <v>24630450.699999999</v>
      </c>
      <c r="BV26">
        <v>14196497.6</v>
      </c>
      <c r="BW26">
        <v>6294710.7000000002</v>
      </c>
      <c r="BX26">
        <v>16305884.800000001</v>
      </c>
      <c r="BY26">
        <v>16394784.699999999</v>
      </c>
      <c r="BZ26">
        <v>-2177602.5</v>
      </c>
      <c r="CA26">
        <v>1210710.5</v>
      </c>
      <c r="CB26">
        <v>231395.8</v>
      </c>
      <c r="CC26">
        <v>-412461.5</v>
      </c>
      <c r="CD26">
        <v>-3186637.3</v>
      </c>
      <c r="CE26">
        <v>-2255460</v>
      </c>
      <c r="CF26">
        <v>17302619.5</v>
      </c>
      <c r="CG26">
        <v>17542182.300000001</v>
      </c>
      <c r="CH26">
        <v>-2759927.2</v>
      </c>
      <c r="CI26">
        <v>-9098933.8000000007</v>
      </c>
      <c r="CJ26">
        <v>-4263589.0999999996</v>
      </c>
      <c r="CK26">
        <v>-3884097.2</v>
      </c>
      <c r="CL26">
        <v>-10639329.199999999</v>
      </c>
      <c r="CM26">
        <v>-8982844.4000000004</v>
      </c>
      <c r="CN26">
        <v>-17310825.899999999</v>
      </c>
      <c r="CO26">
        <v>-8423817.8000000007</v>
      </c>
      <c r="CP26">
        <v>-12778359</v>
      </c>
      <c r="CQ26">
        <v>4606688.5</v>
      </c>
      <c r="CR26">
        <v>-3836670.2</v>
      </c>
      <c r="CS26">
        <v>26300020.300000001</v>
      </c>
      <c r="CT26">
        <v>9543986</v>
      </c>
      <c r="CU26">
        <v>2157514.9</v>
      </c>
      <c r="CV26">
        <v>5971272.5999999996</v>
      </c>
      <c r="CW26">
        <v>-6079241.7999999998</v>
      </c>
      <c r="CX26">
        <v>-6566605.5999999996</v>
      </c>
      <c r="CY26">
        <v>10577901.199999999</v>
      </c>
      <c r="CZ26">
        <v>19724267.899999999</v>
      </c>
      <c r="DA26">
        <v>19128473.199999999</v>
      </c>
      <c r="DB26">
        <v>-758587.1</v>
      </c>
      <c r="DC26">
        <v>2687147.1</v>
      </c>
      <c r="DD26">
        <v>7592956.5999999996</v>
      </c>
      <c r="DE26">
        <v>14671633.300000001</v>
      </c>
      <c r="DF26">
        <v>-6709186.5999999996</v>
      </c>
      <c r="DG26">
        <v>-16861956.800000001</v>
      </c>
      <c r="DH26">
        <v>-4748259.8</v>
      </c>
      <c r="DI26">
        <v>-16420075.6</v>
      </c>
      <c r="DJ26">
        <v>-4766993.9000000004</v>
      </c>
      <c r="DK26">
        <v>-14910020.9</v>
      </c>
      <c r="DL26">
        <v>-16622400</v>
      </c>
      <c r="DM26">
        <v>-23138653.899999999</v>
      </c>
      <c r="DN26">
        <v>296803.40000000002</v>
      </c>
      <c r="DO26">
        <v>-2349983.4</v>
      </c>
      <c r="DP26">
        <v>11081389</v>
      </c>
      <c r="DQ26">
        <v>15999333.300000001</v>
      </c>
      <c r="DR26">
        <v>2631094.4</v>
      </c>
      <c r="DS26">
        <v>-9928176.5999999996</v>
      </c>
      <c r="DT26">
        <v>-11196883</v>
      </c>
      <c r="DU26">
        <v>-8741555.9000000004</v>
      </c>
      <c r="DV26">
        <v>-593305</v>
      </c>
      <c r="DW26">
        <v>16467321.4</v>
      </c>
      <c r="DX26">
        <v>9443644.0999999996</v>
      </c>
      <c r="DY26">
        <v>-3711067.2</v>
      </c>
      <c r="DZ26">
        <v>-11120551</v>
      </c>
      <c r="EA26">
        <v>5263367</v>
      </c>
      <c r="EB26">
        <v>8200790</v>
      </c>
      <c r="EC26">
        <v>10830400</v>
      </c>
      <c r="ED26">
        <v>2695896.4</v>
      </c>
      <c r="EP26" s="20">
        <f t="shared" si="6"/>
        <v>133</v>
      </c>
      <c r="EQ26" s="20">
        <f t="shared" si="7"/>
        <v>99750000</v>
      </c>
      <c r="ER26" s="22">
        <f t="shared" si="74"/>
        <v>-41916295.899999924</v>
      </c>
      <c r="ES26" s="22">
        <f t="shared" si="8"/>
        <v>-141666295.89999992</v>
      </c>
      <c r="ET26" s="22">
        <f>ROUNDUP(EP26/3,0)</f>
        <v>45</v>
      </c>
      <c r="EU26" s="22">
        <f t="shared" ref="EU26:EU29" si="89">$EQ$2*ET26</f>
        <v>33750000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5706982.8999999836</v>
      </c>
      <c r="EW26" s="22">
        <f t="shared" si="75"/>
        <v>-28043017.100000016</v>
      </c>
      <c r="EX26" s="20">
        <f t="shared" si="9"/>
        <v>58</v>
      </c>
      <c r="EY26" s="20">
        <f t="shared" si="10"/>
        <v>75</v>
      </c>
      <c r="EZ26" s="21">
        <f t="shared" si="11"/>
        <v>0.43609022556390975</v>
      </c>
      <c r="FA26" s="24">
        <f t="shared" si="77"/>
        <v>47459977.599999987</v>
      </c>
      <c r="FB26" s="24">
        <f t="shared" si="78"/>
        <v>-24433685.699999999</v>
      </c>
      <c r="FC26" s="24">
        <f t="shared" si="79"/>
        <v>-21037826.700000003</v>
      </c>
      <c r="FD26" s="24">
        <f t="shared" si="80"/>
        <v>41016588.599999994</v>
      </c>
      <c r="FE26" s="24">
        <f t="shared" si="81"/>
        <v>-15126579.199999997</v>
      </c>
      <c r="FF26" s="24">
        <f t="shared" si="82"/>
        <v>-5166525.5999999996</v>
      </c>
      <c r="FG26" s="24">
        <f t="shared" si="83"/>
        <v>-92237604.299999982</v>
      </c>
      <c r="FH26" s="24">
        <f t="shared" si="84"/>
        <v>-74620946.899999991</v>
      </c>
      <c r="FI26" s="24">
        <f t="shared" si="85"/>
        <v>-67237120.299999997</v>
      </c>
      <c r="FJ26" s="24">
        <f t="shared" si="86"/>
        <v>9468020.9999999981</v>
      </c>
      <c r="FK26" s="24">
        <f t="shared" si="87"/>
        <v>37610754</v>
      </c>
      <c r="FL26" s="24">
        <f t="shared" si="88"/>
        <v>122388651.59999999</v>
      </c>
    </row>
    <row r="27" spans="1:168" x14ac:dyDescent="0.25">
      <c r="A27" s="5" t="s">
        <v>3</v>
      </c>
      <c r="B27">
        <v>15349588.699999999</v>
      </c>
      <c r="C27">
        <v>-1605368</v>
      </c>
      <c r="D27">
        <v>17465780.800000001</v>
      </c>
      <c r="E27">
        <v>6831851.7000000002</v>
      </c>
      <c r="F27">
        <v>8922733.5</v>
      </c>
      <c r="G27">
        <v>-20505684.899999999</v>
      </c>
      <c r="H27">
        <v>-45835495.600000001</v>
      </c>
      <c r="I27">
        <v>-33432899.300000001</v>
      </c>
      <c r="J27">
        <v>-35988095.5</v>
      </c>
      <c r="K27">
        <v>-22638688.100000001</v>
      </c>
      <c r="L27">
        <v>-10578017.9</v>
      </c>
      <c r="M27">
        <v>4698532.4000000004</v>
      </c>
      <c r="N27">
        <v>1880661.3</v>
      </c>
      <c r="O27">
        <v>-13334366.5</v>
      </c>
      <c r="P27">
        <v>-10625371.300000001</v>
      </c>
      <c r="Q27">
        <v>-18765794.800000001</v>
      </c>
      <c r="R27">
        <v>-21093770.800000001</v>
      </c>
      <c r="S27">
        <v>-6729816</v>
      </c>
      <c r="T27">
        <v>2665674.1</v>
      </c>
      <c r="U27">
        <v>10363297.199999999</v>
      </c>
      <c r="V27">
        <v>17238632</v>
      </c>
      <c r="W27">
        <v>2344677.7999999998</v>
      </c>
      <c r="X27">
        <v>-1458295</v>
      </c>
      <c r="Y27">
        <v>-8639511.3000000007</v>
      </c>
      <c r="Z27">
        <v>-34827014.600000001</v>
      </c>
      <c r="AA27">
        <v>3793049.5</v>
      </c>
      <c r="AB27">
        <v>23222478.600000001</v>
      </c>
      <c r="AC27">
        <v>47525750.299999997</v>
      </c>
      <c r="AD27">
        <v>11654565.300000001</v>
      </c>
      <c r="AE27">
        <v>5377560.7000000002</v>
      </c>
      <c r="AF27">
        <v>-3796178</v>
      </c>
      <c r="AG27">
        <v>413198.8</v>
      </c>
      <c r="AH27">
        <v>-8037955.5</v>
      </c>
      <c r="AI27">
        <v>10290479.699999999</v>
      </c>
      <c r="AJ27">
        <v>11525272.300000001</v>
      </c>
      <c r="AK27">
        <v>-269753.09999999998</v>
      </c>
      <c r="AL27">
        <v>14246214.1</v>
      </c>
      <c r="AM27">
        <v>8907452.0999999996</v>
      </c>
      <c r="AN27">
        <v>-4116493.4</v>
      </c>
      <c r="AO27">
        <v>-10912116.300000001</v>
      </c>
      <c r="AP27">
        <v>-7241923.5</v>
      </c>
      <c r="AQ27">
        <v>-4419740.3</v>
      </c>
      <c r="AR27">
        <v>-19961185.600000001</v>
      </c>
      <c r="AS27">
        <v>-10831354.300000001</v>
      </c>
      <c r="AT27">
        <v>-15620047.1</v>
      </c>
      <c r="AU27">
        <v>17912547.600000001</v>
      </c>
      <c r="AV27">
        <v>3905823.3</v>
      </c>
      <c r="AW27">
        <v>5786625.0999999996</v>
      </c>
      <c r="AX27">
        <v>-3980291</v>
      </c>
      <c r="AY27">
        <v>-9901832.4000000004</v>
      </c>
      <c r="AZ27">
        <v>-3514254.7</v>
      </c>
      <c r="BA27">
        <v>6155448.5</v>
      </c>
      <c r="BB27">
        <v>-12735869.699999999</v>
      </c>
      <c r="BC27">
        <v>-9613112.6999999993</v>
      </c>
      <c r="BD27">
        <v>-18417049.5</v>
      </c>
      <c r="BE27">
        <v>-17359300.899999999</v>
      </c>
      <c r="BF27">
        <v>-1407597.9</v>
      </c>
      <c r="BG27">
        <v>-393952.9</v>
      </c>
      <c r="BH27">
        <v>6909192.4000000004</v>
      </c>
      <c r="BI27">
        <v>743604.1</v>
      </c>
      <c r="BJ27">
        <v>14485016.199999999</v>
      </c>
      <c r="BK27">
        <v>9649217</v>
      </c>
      <c r="BL27">
        <v>8138660.7999999998</v>
      </c>
      <c r="BM27">
        <v>7886993.7999999998</v>
      </c>
      <c r="BN27">
        <v>-1287519.5</v>
      </c>
      <c r="BO27">
        <v>7004101.5</v>
      </c>
      <c r="BP27">
        <v>-5612632.2999999998</v>
      </c>
      <c r="BQ27">
        <v>-5413913.5</v>
      </c>
      <c r="BR27">
        <v>3431861.7</v>
      </c>
      <c r="BS27">
        <v>824529.9</v>
      </c>
      <c r="BT27">
        <v>17292960.800000001</v>
      </c>
      <c r="BU27">
        <v>25518209.899999999</v>
      </c>
      <c r="BV27">
        <v>26895079.300000001</v>
      </c>
      <c r="BW27">
        <v>1911683.8</v>
      </c>
      <c r="BX27">
        <v>20418631.5</v>
      </c>
      <c r="BY27">
        <v>13103976.699999999</v>
      </c>
      <c r="BZ27">
        <v>-7113775.2000000002</v>
      </c>
      <c r="CA27">
        <v>-5263603</v>
      </c>
      <c r="CB27">
        <v>4276656.0999999996</v>
      </c>
      <c r="CC27">
        <v>3033910.2</v>
      </c>
      <c r="CD27">
        <v>-749605.7</v>
      </c>
      <c r="CE27">
        <v>9792181.8000000007</v>
      </c>
      <c r="CF27">
        <v>10610019.4</v>
      </c>
      <c r="CG27">
        <v>5651674.5999999996</v>
      </c>
      <c r="CH27">
        <v>-2016376.1</v>
      </c>
      <c r="CI27">
        <v>-11902951.9</v>
      </c>
      <c r="CJ27">
        <v>-14084313.9</v>
      </c>
      <c r="CK27">
        <v>-10883565.9</v>
      </c>
      <c r="CL27">
        <v>3252832.8</v>
      </c>
      <c r="CM27">
        <v>-22841383.5</v>
      </c>
      <c r="CN27">
        <v>-20735288.5</v>
      </c>
      <c r="CO27">
        <v>-6964502</v>
      </c>
      <c r="CP27">
        <v>-17008548.100000001</v>
      </c>
      <c r="CQ27">
        <v>-489191.8</v>
      </c>
      <c r="CR27">
        <v>-2676894.2999999998</v>
      </c>
      <c r="CS27">
        <v>16808783.800000001</v>
      </c>
      <c r="CT27">
        <v>10761648.5</v>
      </c>
      <c r="CU27">
        <v>3723418.8</v>
      </c>
      <c r="CV27">
        <v>-5572842.2000000002</v>
      </c>
      <c r="CW27">
        <v>-1791793.8</v>
      </c>
      <c r="CX27">
        <v>7899169</v>
      </c>
      <c r="CY27">
        <v>11297399</v>
      </c>
      <c r="CZ27">
        <v>29431397.899999999</v>
      </c>
      <c r="DA27">
        <v>17708040</v>
      </c>
      <c r="DB27">
        <v>11371341.1</v>
      </c>
      <c r="DC27">
        <v>7297104.4000000004</v>
      </c>
      <c r="DD27">
        <v>5307072.0999999996</v>
      </c>
      <c r="DE27">
        <v>10433245.5</v>
      </c>
      <c r="DF27">
        <v>-6106095.4000000004</v>
      </c>
      <c r="DG27">
        <v>-16875354.5</v>
      </c>
      <c r="DH27">
        <v>-11346276.4</v>
      </c>
      <c r="DI27">
        <v>-15264844.800000001</v>
      </c>
      <c r="DJ27">
        <v>-8143433.2999999998</v>
      </c>
      <c r="DK27">
        <v>-23877522.600000001</v>
      </c>
      <c r="DL27">
        <v>-22266073.699999999</v>
      </c>
      <c r="DM27">
        <v>-20244803</v>
      </c>
      <c r="DN27">
        <v>2263995.2000000002</v>
      </c>
      <c r="DO27">
        <v>2683634.4</v>
      </c>
      <c r="DP27">
        <v>9222773.1999999993</v>
      </c>
      <c r="DQ27">
        <v>15276790.800000001</v>
      </c>
      <c r="DR27">
        <v>-707536.9</v>
      </c>
      <c r="DS27">
        <v>-11725329.300000001</v>
      </c>
      <c r="DT27">
        <v>-9609052.9000000004</v>
      </c>
      <c r="DU27">
        <v>-7194851</v>
      </c>
      <c r="DV27">
        <v>9039147.5999999996</v>
      </c>
      <c r="DW27">
        <v>14989758.9</v>
      </c>
      <c r="DX27">
        <v>11603048</v>
      </c>
      <c r="DY27">
        <v>-9107400.5999999996</v>
      </c>
      <c r="DZ27">
        <v>-13593716</v>
      </c>
      <c r="EA27">
        <v>3092347.2</v>
      </c>
      <c r="EB27">
        <v>17498200</v>
      </c>
      <c r="EC27">
        <v>16790980</v>
      </c>
      <c r="ED27">
        <v>16639600</v>
      </c>
      <c r="EP27" s="20">
        <f t="shared" si="6"/>
        <v>133</v>
      </c>
      <c r="EQ27" s="20">
        <f t="shared" si="7"/>
        <v>99750000</v>
      </c>
      <c r="ER27" s="22">
        <f t="shared" si="74"/>
        <v>-56611404.900000066</v>
      </c>
      <c r="ES27" s="22">
        <f t="shared" si="8"/>
        <v>-156361404.90000007</v>
      </c>
      <c r="ET27" s="22">
        <f>ROUNDUP(EP27/4,0)</f>
        <v>34</v>
      </c>
      <c r="EU27" s="22">
        <f t="shared" si="89"/>
        <v>25500000</v>
      </c>
      <c r="EV27" s="22">
        <f>SUM(B27,F27,J27,N27,R27,V27,Z27,AD27,AH27,AL27,AP27,AT27,AX27,BB27,BF27,BJ27,BN27,BR27,BV27,BZ27,CD27,CH27,CL27,CP27,CT27,CX27,DB27,DF27,DJ27,DN27,DR27,DV27,DZ27,ED27,EH27,EL27)</f>
        <v>-22327085.500000007</v>
      </c>
      <c r="EW27" s="22">
        <f t="shared" si="75"/>
        <v>-47827085.500000007</v>
      </c>
      <c r="EX27" s="20">
        <f t="shared" si="9"/>
        <v>65</v>
      </c>
      <c r="EY27" s="20">
        <f t="shared" si="10"/>
        <v>68</v>
      </c>
      <c r="EZ27" s="21">
        <f t="shared" si="11"/>
        <v>0.48872180451127817</v>
      </c>
      <c r="FA27" s="24">
        <f>SUM(B27,N27,Z27,AL27,AX27,BJ27,BV27,CH27,CT27,DF27,DR27,ED27)</f>
        <v>52620494.100000001</v>
      </c>
      <c r="FB27" s="24">
        <f t="shared" si="78"/>
        <v>-37360381.400000006</v>
      </c>
      <c r="FC27" s="24">
        <f t="shared" si="79"/>
        <v>10376946.900000004</v>
      </c>
      <c r="FD27" s="24">
        <f t="shared" si="80"/>
        <v>16691054.399999995</v>
      </c>
      <c r="FE27" s="24">
        <f t="shared" si="81"/>
        <v>-16847843.799999997</v>
      </c>
      <c r="FF27" s="24">
        <f t="shared" si="82"/>
        <v>-54582042.900000013</v>
      </c>
      <c r="FG27" s="24">
        <f t="shared" si="83"/>
        <v>-88647127.100000009</v>
      </c>
      <c r="FH27" s="24">
        <f t="shared" si="84"/>
        <v>-71835727.399999991</v>
      </c>
      <c r="FI27" s="24">
        <f t="shared" si="85"/>
        <v>-58099735.799999997</v>
      </c>
      <c r="FJ27" s="24">
        <f t="shared" si="86"/>
        <v>30715669.999999996</v>
      </c>
      <c r="FK27" s="24">
        <f t="shared" si="87"/>
        <v>67558106.300000012</v>
      </c>
      <c r="FL27" s="24">
        <f t="shared" si="88"/>
        <v>92799181.799999997</v>
      </c>
    </row>
    <row r="28" spans="1:168" x14ac:dyDescent="0.25">
      <c r="A28" s="5" t="s">
        <v>4</v>
      </c>
      <c r="B28">
        <v>26457895.5</v>
      </c>
      <c r="C28">
        <v>18001594.800000001</v>
      </c>
      <c r="D28">
        <v>4967618.8</v>
      </c>
      <c r="E28">
        <v>2710240.5</v>
      </c>
      <c r="F28">
        <v>-17442373.800000001</v>
      </c>
      <c r="G28">
        <v>-22114807.399999999</v>
      </c>
      <c r="H28">
        <v>-46862947.100000001</v>
      </c>
      <c r="I28">
        <v>-43221376.600000001</v>
      </c>
      <c r="J28">
        <v>-34131666.100000001</v>
      </c>
      <c r="K28">
        <v>-18339261.699999999</v>
      </c>
      <c r="L28">
        <v>-519389.2</v>
      </c>
      <c r="M28">
        <v>-8658069.4000000004</v>
      </c>
      <c r="N28">
        <v>-8658816.3000000007</v>
      </c>
      <c r="O28">
        <v>-6859237.0999999996</v>
      </c>
      <c r="P28">
        <v>-14306708.4</v>
      </c>
      <c r="Q28">
        <v>-25330758.100000001</v>
      </c>
      <c r="R28">
        <v>-19741505.800000001</v>
      </c>
      <c r="S28">
        <v>5975649.4000000004</v>
      </c>
      <c r="T28">
        <v>4386087.2</v>
      </c>
      <c r="U28">
        <v>13454909.300000001</v>
      </c>
      <c r="V28">
        <v>10493336.4</v>
      </c>
      <c r="W28">
        <v>2140574.2999999998</v>
      </c>
      <c r="X28">
        <v>-11170415.6</v>
      </c>
      <c r="Y28">
        <v>-20663954.100000001</v>
      </c>
      <c r="Z28">
        <v>-19062305.600000001</v>
      </c>
      <c r="AA28">
        <v>12721970.699999999</v>
      </c>
      <c r="AB28">
        <v>28279901.600000001</v>
      </c>
      <c r="AC28">
        <v>43947476.5</v>
      </c>
      <c r="AD28">
        <v>9485901.5999999996</v>
      </c>
      <c r="AE28">
        <v>6074630</v>
      </c>
      <c r="AF28">
        <v>-71705</v>
      </c>
      <c r="AG28">
        <v>-3174585.8</v>
      </c>
      <c r="AH28">
        <v>-4870721.8</v>
      </c>
      <c r="AI28">
        <v>29615845.5</v>
      </c>
      <c r="AJ28">
        <v>16386363.699999999</v>
      </c>
      <c r="AK28">
        <v>-3167640</v>
      </c>
      <c r="AL28">
        <v>17601175.699999999</v>
      </c>
      <c r="AM28">
        <v>3119054.3</v>
      </c>
      <c r="AN28">
        <v>-7834321.4000000004</v>
      </c>
      <c r="AO28">
        <v>-13757212.800000001</v>
      </c>
      <c r="AP28">
        <v>-5983140.5</v>
      </c>
      <c r="AQ28">
        <v>-8951528.5999999996</v>
      </c>
      <c r="AR28">
        <v>-16527153.1</v>
      </c>
      <c r="AS28">
        <v>-13906912.1</v>
      </c>
      <c r="AT28">
        <v>-7790431.9000000004</v>
      </c>
      <c r="AU28">
        <v>11250300.5</v>
      </c>
      <c r="AV28">
        <v>-2222081.7999999998</v>
      </c>
      <c r="AW28">
        <v>7330060.7000000002</v>
      </c>
      <c r="AX28">
        <v>-5048903.5999999996</v>
      </c>
      <c r="AY28">
        <v>-3630276.8</v>
      </c>
      <c r="AZ28">
        <v>-2669318.9</v>
      </c>
      <c r="BA28">
        <v>-4543825.5999999996</v>
      </c>
      <c r="BB28">
        <v>-11244027.9</v>
      </c>
      <c r="BC28">
        <v>-6844379.9000000004</v>
      </c>
      <c r="BD28">
        <v>-24181664.5</v>
      </c>
      <c r="BE28">
        <v>-16002714.5</v>
      </c>
      <c r="BF28">
        <v>4455484.3</v>
      </c>
      <c r="BG28">
        <v>1096925.2</v>
      </c>
      <c r="BH28">
        <v>6976669.5</v>
      </c>
      <c r="BI28">
        <v>14259669.300000001</v>
      </c>
      <c r="BJ28">
        <v>14974573.300000001</v>
      </c>
      <c r="BK28">
        <v>8208835.5</v>
      </c>
      <c r="BL28">
        <v>7071107.5</v>
      </c>
      <c r="BM28">
        <v>6955752.2999999998</v>
      </c>
      <c r="BN28">
        <v>-4835389.3</v>
      </c>
      <c r="BO28">
        <v>1877581.6</v>
      </c>
      <c r="BP28">
        <v>-4898426.9000000004</v>
      </c>
      <c r="BQ28">
        <v>-2846853.7</v>
      </c>
      <c r="BR28">
        <v>9353495.5999999996</v>
      </c>
      <c r="BS28">
        <v>9813624.9000000004</v>
      </c>
      <c r="BT28">
        <v>18678873.300000001</v>
      </c>
      <c r="BU28">
        <v>32320899.5</v>
      </c>
      <c r="BV28">
        <v>20075258.199999999</v>
      </c>
      <c r="BW28">
        <v>6995039.0999999996</v>
      </c>
      <c r="BX28">
        <v>11741301</v>
      </c>
      <c r="BY28">
        <v>12552170.5</v>
      </c>
      <c r="BZ28">
        <v>-11723545.5</v>
      </c>
      <c r="CA28">
        <v>7991.9</v>
      </c>
      <c r="CB28">
        <v>6032298.7999999998</v>
      </c>
      <c r="CC28">
        <v>4659026.5999999996</v>
      </c>
      <c r="CD28">
        <v>13387895.199999999</v>
      </c>
      <c r="CE28">
        <v>8313521</v>
      </c>
      <c r="CF28">
        <v>-1777854.6</v>
      </c>
      <c r="CG28">
        <v>10295191.4</v>
      </c>
      <c r="CH28">
        <v>2150408.9</v>
      </c>
      <c r="CI28">
        <v>-22495643</v>
      </c>
      <c r="CJ28">
        <v>-21929778.300000001</v>
      </c>
      <c r="CK28">
        <v>-749848.9</v>
      </c>
      <c r="CL28">
        <v>-12753887</v>
      </c>
      <c r="CM28">
        <v>-24941313.399999999</v>
      </c>
      <c r="CN28">
        <v>-15762135.4</v>
      </c>
      <c r="CO28">
        <v>-10118683.6</v>
      </c>
      <c r="CP28">
        <v>-23784622.100000001</v>
      </c>
      <c r="CQ28">
        <v>-38317.800000000003</v>
      </c>
      <c r="CR28">
        <v>-9903146.0999999996</v>
      </c>
      <c r="CS28">
        <v>19046847.600000001</v>
      </c>
      <c r="CT28">
        <v>12385711</v>
      </c>
      <c r="CU28">
        <v>-1480951.6</v>
      </c>
      <c r="CV28">
        <v>3260910.9</v>
      </c>
      <c r="CW28">
        <v>11570192.6</v>
      </c>
      <c r="CX28">
        <v>6947388.7999999998</v>
      </c>
      <c r="CY28">
        <v>18757672.899999999</v>
      </c>
      <c r="CZ28">
        <v>30981470</v>
      </c>
      <c r="DA28">
        <v>28753530.100000001</v>
      </c>
      <c r="DB28">
        <v>15806752.300000001</v>
      </c>
      <c r="DC28">
        <v>4779118.0999999996</v>
      </c>
      <c r="DD28">
        <v>3775700.5</v>
      </c>
      <c r="DE28">
        <v>9468859.6999999993</v>
      </c>
      <c r="DF28">
        <v>-10171421.699999999</v>
      </c>
      <c r="DG28">
        <v>-24048486</v>
      </c>
      <c r="DH28">
        <v>-12315141.6</v>
      </c>
      <c r="DI28">
        <v>-19917934.199999999</v>
      </c>
      <c r="DJ28">
        <v>-17581693.399999999</v>
      </c>
      <c r="DK28">
        <v>-28453042</v>
      </c>
      <c r="DL28">
        <v>-17877945.600000001</v>
      </c>
      <c r="DM28">
        <v>-20344048.100000001</v>
      </c>
      <c r="DN28">
        <v>7649744.5999999996</v>
      </c>
      <c r="DO28">
        <v>2447140</v>
      </c>
      <c r="DP28">
        <v>5964431.5999999996</v>
      </c>
      <c r="DQ28">
        <v>9528804.1999999993</v>
      </c>
      <c r="DR28">
        <v>-7508380.2999999998</v>
      </c>
      <c r="DS28">
        <v>-9001779</v>
      </c>
      <c r="DT28">
        <v>-6706350.5</v>
      </c>
      <c r="DU28">
        <v>-6523212.5999999996</v>
      </c>
      <c r="DV28">
        <v>7667751.0999999996</v>
      </c>
      <c r="DW28">
        <v>17953442</v>
      </c>
      <c r="DX28">
        <v>5752345.5</v>
      </c>
      <c r="DY28">
        <v>-17850026</v>
      </c>
      <c r="DZ28">
        <v>-10125161.6</v>
      </c>
      <c r="EA28">
        <v>11763289.9</v>
      </c>
      <c r="EB28">
        <v>7635540</v>
      </c>
      <c r="EC28">
        <v>37741300</v>
      </c>
      <c r="EP28" s="20">
        <f t="shared" si="6"/>
        <v>132</v>
      </c>
      <c r="EQ28" s="20">
        <f t="shared" si="7"/>
        <v>99000000</v>
      </c>
      <c r="ER28" s="22">
        <f t="shared" si="74"/>
        <v>-71679033.800000012</v>
      </c>
      <c r="ES28" s="22">
        <f t="shared" si="8"/>
        <v>-170679033.80000001</v>
      </c>
      <c r="ET28" s="22">
        <f>ROUNDUP(EP28/5,0)</f>
        <v>27</v>
      </c>
      <c r="EU28" s="22">
        <f t="shared" si="89"/>
        <v>20250000</v>
      </c>
      <c r="EV28" s="22">
        <f>SUM(B28,G28,L28,Q28,V28,AA28,AF28,AK28,AP28,AU28,AZ28,BE28,BJ28,BO28,BT28,BY28,CD28,CI28,CN28,CS28,CX28,DC28,DH28,DM28,DR28,DW28,EB28,EG28,EL28)</f>
        <v>24472111.500000004</v>
      </c>
      <c r="EW28" s="22">
        <f t="shared" si="75"/>
        <v>4222111.5000000037</v>
      </c>
      <c r="EX28" s="20">
        <f t="shared" si="9"/>
        <v>65</v>
      </c>
      <c r="EY28" s="20">
        <f t="shared" si="10"/>
        <v>67</v>
      </c>
      <c r="EZ28" s="21">
        <f t="shared" si="11"/>
        <v>0.49242424242424243</v>
      </c>
      <c r="FA28" s="24">
        <f t="shared" si="77"/>
        <v>43195195.100000009</v>
      </c>
      <c r="FB28" s="24">
        <f t="shared" si="78"/>
        <v>-18469879.100000001</v>
      </c>
      <c r="FC28" s="24">
        <f t="shared" si="79"/>
        <v>-10440779.300000001</v>
      </c>
      <c r="FD28" s="24">
        <f t="shared" si="80"/>
        <v>6913040.2000000011</v>
      </c>
      <c r="FE28" s="24">
        <f t="shared" si="81"/>
        <v>-77204521.699999988</v>
      </c>
      <c r="FF28" s="24">
        <f t="shared" si="82"/>
        <v>-40658103.5</v>
      </c>
      <c r="FG28" s="24">
        <f t="shared" si="83"/>
        <v>-79029776.100000024</v>
      </c>
      <c r="FH28" s="24">
        <f t="shared" si="84"/>
        <v>-80597734.400000006</v>
      </c>
      <c r="FI28" s="24">
        <f t="shared" si="85"/>
        <v>-19555895.100000009</v>
      </c>
      <c r="FJ28" s="24">
        <f t="shared" si="86"/>
        <v>62842759.900000006</v>
      </c>
      <c r="FK28" s="24">
        <f t="shared" si="87"/>
        <v>33824691.300000004</v>
      </c>
      <c r="FL28" s="24">
        <f t="shared" si="88"/>
        <v>107501968.90000001</v>
      </c>
    </row>
    <row r="29" spans="1:168" x14ac:dyDescent="0.25">
      <c r="A29" s="5" t="s">
        <v>5</v>
      </c>
      <c r="B29">
        <v>35201858.299999997</v>
      </c>
      <c r="C29">
        <v>1581573.8</v>
      </c>
      <c r="D29">
        <v>-5890696.2000000002</v>
      </c>
      <c r="E29">
        <v>-14497854.800000001</v>
      </c>
      <c r="F29">
        <v>-20485880.399999999</v>
      </c>
      <c r="G29">
        <v>-26044750.899999999</v>
      </c>
      <c r="H29">
        <v>-54237811.299999997</v>
      </c>
      <c r="I29">
        <v>-43211404.100000001</v>
      </c>
      <c r="J29">
        <v>-31076829.800000001</v>
      </c>
      <c r="K29">
        <v>-13949215.4</v>
      </c>
      <c r="L29">
        <v>-13943853.800000001</v>
      </c>
      <c r="M29">
        <v>-17249971.100000001</v>
      </c>
      <c r="N29">
        <v>-3658885.1</v>
      </c>
      <c r="O29">
        <v>-13313619.5</v>
      </c>
      <c r="P29">
        <v>-20112872.5</v>
      </c>
      <c r="Q29">
        <v>-20476501.600000001</v>
      </c>
      <c r="R29">
        <v>-8644791.5</v>
      </c>
      <c r="S29">
        <v>9218236.3000000007</v>
      </c>
      <c r="T29">
        <v>8158078.5</v>
      </c>
      <c r="U29">
        <v>9766911.4000000004</v>
      </c>
      <c r="V29">
        <v>9654552.6999999993</v>
      </c>
      <c r="W29">
        <v>-13326222</v>
      </c>
      <c r="X29">
        <v>-15307750.9</v>
      </c>
      <c r="Y29">
        <v>-6371663</v>
      </c>
      <c r="Z29">
        <v>-11869893.300000001</v>
      </c>
      <c r="AA29">
        <v>4950051.9000000004</v>
      </c>
      <c r="AB29">
        <v>23638737.300000001</v>
      </c>
      <c r="AC29">
        <v>40455012.299999997</v>
      </c>
      <c r="AD29">
        <v>13037794.300000001</v>
      </c>
      <c r="AE29">
        <v>7203328.5</v>
      </c>
      <c r="AF29">
        <v>-6145968</v>
      </c>
      <c r="AG29">
        <v>-4964815.7</v>
      </c>
      <c r="AH29">
        <v>4743747.9000000004</v>
      </c>
      <c r="AI29">
        <v>37701729.100000001</v>
      </c>
      <c r="AJ29">
        <v>13494734.6</v>
      </c>
      <c r="AK29">
        <v>-5816079.2999999998</v>
      </c>
      <c r="AL29">
        <v>11358806.4</v>
      </c>
      <c r="AM29">
        <v>-7348832.0999999996</v>
      </c>
      <c r="AN29">
        <v>-8499338.4000000004</v>
      </c>
      <c r="AO29">
        <v>-16032313</v>
      </c>
      <c r="AP29">
        <v>-11904787.4</v>
      </c>
      <c r="AQ29">
        <v>6579932.5999999996</v>
      </c>
      <c r="AR29">
        <v>-18236405.199999999</v>
      </c>
      <c r="AS29">
        <v>-10704435.1</v>
      </c>
      <c r="AT29">
        <v>-5787940.0999999996</v>
      </c>
      <c r="AU29">
        <v>-3927195.7</v>
      </c>
      <c r="AV29">
        <v>1245851.1000000001</v>
      </c>
      <c r="AW29">
        <v>6601921.5</v>
      </c>
      <c r="AX29">
        <v>-2981622.5</v>
      </c>
      <c r="AY29">
        <v>-4152262.7</v>
      </c>
      <c r="AZ29">
        <v>-11808498.9</v>
      </c>
      <c r="BA29">
        <v>-3645915</v>
      </c>
      <c r="BB29">
        <v>-16117286.9</v>
      </c>
      <c r="BC29">
        <v>-15079523.1</v>
      </c>
      <c r="BD29">
        <v>-16564780</v>
      </c>
      <c r="BE29">
        <v>-12069322.4</v>
      </c>
      <c r="BF29">
        <v>4194407.2</v>
      </c>
      <c r="BG29">
        <v>-3895079.1</v>
      </c>
      <c r="BH29">
        <v>17456295.199999999</v>
      </c>
      <c r="BI29">
        <v>12489299.699999999</v>
      </c>
      <c r="BJ29">
        <v>15147141.9</v>
      </c>
      <c r="BK29">
        <v>6838094.2999999998</v>
      </c>
      <c r="BL29">
        <v>5466964.9000000004</v>
      </c>
      <c r="BM29">
        <v>3570493.5</v>
      </c>
      <c r="BN29">
        <v>-10153313.5</v>
      </c>
      <c r="BO29">
        <v>1708755.5</v>
      </c>
      <c r="BP29">
        <v>-235669.8</v>
      </c>
      <c r="BQ29">
        <v>-1791450.5</v>
      </c>
      <c r="BR29">
        <v>18190399.399999999</v>
      </c>
      <c r="BS29">
        <v>14266685.199999999</v>
      </c>
      <c r="BT29">
        <v>31450132.100000001</v>
      </c>
      <c r="BU29">
        <v>24462000.699999999</v>
      </c>
      <c r="BV29">
        <v>22614927.800000001</v>
      </c>
      <c r="BW29">
        <v>2641258.9</v>
      </c>
      <c r="BX29">
        <v>9942769.3000000007</v>
      </c>
      <c r="BY29">
        <v>6810808.5999999996</v>
      </c>
      <c r="BZ29">
        <v>-6665394.9000000004</v>
      </c>
      <c r="CA29">
        <v>8893191.5999999996</v>
      </c>
      <c r="CB29">
        <v>6186255.7000000002</v>
      </c>
      <c r="CC29">
        <v>23399146.600000001</v>
      </c>
      <c r="CD29">
        <v>16302204.300000001</v>
      </c>
      <c r="CE29">
        <v>-817517.3</v>
      </c>
      <c r="CF29">
        <v>4037287.5</v>
      </c>
      <c r="CG29">
        <v>5974796</v>
      </c>
      <c r="CH29">
        <v>-3024020</v>
      </c>
      <c r="CI29">
        <v>-29808851.399999999</v>
      </c>
      <c r="CJ29">
        <v>-11156591.4</v>
      </c>
      <c r="CK29">
        <v>-16100685.6</v>
      </c>
      <c r="CL29">
        <v>-12542184.800000001</v>
      </c>
      <c r="CM29">
        <v>-19105324.600000001</v>
      </c>
      <c r="CN29">
        <v>-17431204.199999999</v>
      </c>
      <c r="CO29">
        <v>-10243903</v>
      </c>
      <c r="CP29">
        <v>-19209081.800000001</v>
      </c>
      <c r="CQ29">
        <v>-4331533.3</v>
      </c>
      <c r="CR29">
        <v>-16977646</v>
      </c>
      <c r="CS29">
        <v>15577232.5</v>
      </c>
      <c r="CT29">
        <v>7568466.0999999996</v>
      </c>
      <c r="CU29">
        <v>9605406.5999999996</v>
      </c>
      <c r="CV29">
        <v>18083668.899999999</v>
      </c>
      <c r="CW29">
        <v>13238498.800000001</v>
      </c>
      <c r="CX29">
        <v>10252211.6</v>
      </c>
      <c r="CY29">
        <v>17866180.199999999</v>
      </c>
      <c r="CZ29">
        <v>37226566.100000001</v>
      </c>
      <c r="DA29">
        <v>30764478.399999999</v>
      </c>
      <c r="DB29">
        <v>16888019.199999999</v>
      </c>
      <c r="DC29">
        <v>487276.7</v>
      </c>
      <c r="DD29">
        <v>-1101457.6000000001</v>
      </c>
      <c r="DE29">
        <v>5027689.8</v>
      </c>
      <c r="DF29">
        <v>-11980987.6</v>
      </c>
      <c r="DG29">
        <v>-24799074.5</v>
      </c>
      <c r="DH29">
        <v>-17826080.300000001</v>
      </c>
      <c r="DI29">
        <v>-30231736.600000001</v>
      </c>
      <c r="DJ29">
        <v>-22046955.800000001</v>
      </c>
      <c r="DK29">
        <v>-26561489.800000001</v>
      </c>
      <c r="DL29">
        <v>-17479583.100000001</v>
      </c>
      <c r="DM29">
        <v>-16145114.9</v>
      </c>
      <c r="DN29">
        <v>7764175.7999999998</v>
      </c>
      <c r="DO29">
        <v>12105129.800000001</v>
      </c>
      <c r="DP29">
        <v>3609148.1</v>
      </c>
      <c r="DQ29">
        <v>8837441.9000000004</v>
      </c>
      <c r="DR29">
        <v>-4350111.4000000004</v>
      </c>
      <c r="DS29">
        <v>-5412350.4000000004</v>
      </c>
      <c r="DT29">
        <v>-7054875.2000000002</v>
      </c>
      <c r="DU29">
        <v>-6623620.0999999996</v>
      </c>
      <c r="DV29">
        <v>9911228</v>
      </c>
      <c r="DW29">
        <v>9274649.5</v>
      </c>
      <c r="DX29">
        <v>279150</v>
      </c>
      <c r="DY29">
        <v>-18405421.600000001</v>
      </c>
      <c r="DZ29">
        <v>-9286537.1999999993</v>
      </c>
      <c r="EA29">
        <v>18323700.199999999</v>
      </c>
      <c r="EB29">
        <v>13356350</v>
      </c>
      <c r="EP29" s="20">
        <f t="shared" si="6"/>
        <v>131</v>
      </c>
      <c r="EQ29" s="20">
        <f>$EQ$2*EP29</f>
        <v>98250000</v>
      </c>
      <c r="ER29" s="22">
        <f t="shared" si="74"/>
        <v>-165569793.40000001</v>
      </c>
      <c r="ES29" s="22">
        <f t="shared" si="8"/>
        <v>-263819793.40000001</v>
      </c>
      <c r="ET29" s="22">
        <f>ROUNDUP(EP29/6,0)</f>
        <v>22</v>
      </c>
      <c r="EU29" s="22">
        <f t="shared" si="89"/>
        <v>16500000</v>
      </c>
      <c r="EV29" s="22">
        <f>SUM(B29,H29,N29,T29,Z29,AF29,AL29,AR29,AX29,BD29,BJ29,BP29,BV29,CB29,CH29,CN29,CT29,CZ29,DF29,DL29,DR29,DX29,ED29,EJ29)</f>
        <v>-24455690.699999996</v>
      </c>
      <c r="EW29" s="22">
        <f>EV29-EU29</f>
        <v>-40955690.699999996</v>
      </c>
      <c r="EX29" s="20">
        <f t="shared" si="9"/>
        <v>59</v>
      </c>
      <c r="EY29" s="20">
        <f t="shared" si="10"/>
        <v>72</v>
      </c>
      <c r="EZ29" s="21">
        <f t="shared" si="11"/>
        <v>0.45038167938931295</v>
      </c>
      <c r="FA29" s="24">
        <f t="shared" si="77"/>
        <v>54025680.599999994</v>
      </c>
      <c r="FB29" s="24">
        <f t="shared" si="78"/>
        <v>-59218605.099999994</v>
      </c>
      <c r="FC29" s="24">
        <f t="shared" si="79"/>
        <v>-25216812.5</v>
      </c>
      <c r="FD29" s="24">
        <f t="shared" si="80"/>
        <v>-43533813.500000007</v>
      </c>
      <c r="FE29" s="24">
        <f t="shared" si="81"/>
        <v>-75359361.299999997</v>
      </c>
      <c r="FF29" s="24">
        <f t="shared" si="82"/>
        <v>-26046814.200000003</v>
      </c>
      <c r="FG29" s="24">
        <f t="shared" si="83"/>
        <v>-78481371.299999997</v>
      </c>
      <c r="FH29" s="24">
        <f t="shared" si="84"/>
        <v>-53605330.900000006</v>
      </c>
      <c r="FI29" s="24">
        <f t="shared" si="85"/>
        <v>12377117.599999998</v>
      </c>
      <c r="FJ29" s="24">
        <f t="shared" si="86"/>
        <v>42637758.200000003</v>
      </c>
      <c r="FK29" s="24">
        <f t="shared" si="87"/>
        <v>37319090.299999997</v>
      </c>
      <c r="FL29" s="24">
        <f t="shared" si="88"/>
        <v>49532668.699999996</v>
      </c>
    </row>
    <row r="30" spans="1:168" x14ac:dyDescent="0.25">
      <c r="B30" s="6">
        <f>COUNTIF(B24:B29,"&gt;750000")</f>
        <v>6</v>
      </c>
      <c r="C30" s="6">
        <f t="shared" ref="C30:BN30" si="90">COUNTIF(C24:C29,"&gt;750000")</f>
        <v>4</v>
      </c>
      <c r="D30" s="6">
        <f t="shared" si="90"/>
        <v>2</v>
      </c>
      <c r="E30" s="6">
        <f t="shared" si="90"/>
        <v>4</v>
      </c>
      <c r="F30" s="6">
        <f t="shared" si="90"/>
        <v>4</v>
      </c>
      <c r="G30" s="6">
        <f t="shared" si="90"/>
        <v>3</v>
      </c>
      <c r="H30" s="6">
        <f t="shared" si="90"/>
        <v>0</v>
      </c>
      <c r="I30" s="6">
        <f t="shared" si="90"/>
        <v>0</v>
      </c>
      <c r="J30" s="6">
        <f t="shared" si="90"/>
        <v>0</v>
      </c>
      <c r="K30" s="6">
        <f t="shared" si="90"/>
        <v>0</v>
      </c>
      <c r="L30" s="6">
        <f t="shared" si="90"/>
        <v>0</v>
      </c>
      <c r="M30" s="6">
        <f t="shared" si="90"/>
        <v>1</v>
      </c>
      <c r="N30" s="6">
        <f t="shared" si="90"/>
        <v>4</v>
      </c>
      <c r="O30" s="6">
        <f t="shared" si="90"/>
        <v>2</v>
      </c>
      <c r="P30" s="6">
        <f t="shared" si="90"/>
        <v>0</v>
      </c>
      <c r="Q30" s="6">
        <f t="shared" si="90"/>
        <v>0</v>
      </c>
      <c r="R30" s="6">
        <f t="shared" si="90"/>
        <v>0</v>
      </c>
      <c r="S30" s="6">
        <f t="shared" si="90"/>
        <v>3</v>
      </c>
      <c r="T30" s="6">
        <f t="shared" si="90"/>
        <v>3</v>
      </c>
      <c r="U30" s="6">
        <f t="shared" si="90"/>
        <v>4</v>
      </c>
      <c r="V30" s="6">
        <f t="shared" si="90"/>
        <v>6</v>
      </c>
      <c r="W30" s="6">
        <f t="shared" si="90"/>
        <v>5</v>
      </c>
      <c r="X30" s="6">
        <f t="shared" si="90"/>
        <v>1</v>
      </c>
      <c r="Y30" s="6">
        <f t="shared" si="90"/>
        <v>3</v>
      </c>
      <c r="Z30" s="6">
        <f t="shared" si="90"/>
        <v>0</v>
      </c>
      <c r="AA30" s="6">
        <f t="shared" si="90"/>
        <v>4</v>
      </c>
      <c r="AB30" s="6">
        <f t="shared" si="90"/>
        <v>5</v>
      </c>
      <c r="AC30" s="6">
        <f t="shared" si="90"/>
        <v>6</v>
      </c>
      <c r="AD30" s="6">
        <f t="shared" si="90"/>
        <v>5</v>
      </c>
      <c r="AE30" s="6">
        <f t="shared" si="90"/>
        <v>6</v>
      </c>
      <c r="AF30" s="6">
        <f t="shared" si="90"/>
        <v>1</v>
      </c>
      <c r="AG30" s="6">
        <f t="shared" si="90"/>
        <v>0</v>
      </c>
      <c r="AH30" s="6">
        <f t="shared" si="90"/>
        <v>2</v>
      </c>
      <c r="AI30" s="6">
        <f t="shared" si="90"/>
        <v>5</v>
      </c>
      <c r="AJ30" s="6">
        <f t="shared" si="90"/>
        <v>4</v>
      </c>
      <c r="AK30" s="6">
        <f t="shared" si="90"/>
        <v>0</v>
      </c>
      <c r="AL30" s="6">
        <f t="shared" si="90"/>
        <v>6</v>
      </c>
      <c r="AM30" s="6">
        <f t="shared" si="90"/>
        <v>5</v>
      </c>
      <c r="AN30" s="6">
        <f t="shared" si="90"/>
        <v>1</v>
      </c>
      <c r="AO30" s="6">
        <f t="shared" si="90"/>
        <v>0</v>
      </c>
      <c r="AP30" s="6">
        <f t="shared" si="90"/>
        <v>1</v>
      </c>
      <c r="AQ30" s="6">
        <f t="shared" si="90"/>
        <v>1</v>
      </c>
      <c r="AR30" s="6">
        <f t="shared" si="90"/>
        <v>0</v>
      </c>
      <c r="AS30" s="6">
        <f t="shared" si="90"/>
        <v>0</v>
      </c>
      <c r="AT30" s="6">
        <f t="shared" si="90"/>
        <v>0</v>
      </c>
      <c r="AU30" s="6">
        <f t="shared" si="90"/>
        <v>4</v>
      </c>
      <c r="AV30" s="6">
        <f t="shared" si="90"/>
        <v>3</v>
      </c>
      <c r="AW30" s="6">
        <f t="shared" si="90"/>
        <v>5</v>
      </c>
      <c r="AX30" s="6">
        <f t="shared" si="90"/>
        <v>2</v>
      </c>
      <c r="AY30" s="6">
        <f t="shared" si="90"/>
        <v>1</v>
      </c>
      <c r="AZ30" s="6">
        <f t="shared" si="90"/>
        <v>0</v>
      </c>
      <c r="BA30" s="6">
        <f t="shared" si="90"/>
        <v>2</v>
      </c>
      <c r="BB30" s="6">
        <f t="shared" si="90"/>
        <v>1</v>
      </c>
      <c r="BC30" s="6">
        <f t="shared" si="90"/>
        <v>0</v>
      </c>
      <c r="BD30" s="6">
        <f t="shared" si="90"/>
        <v>0</v>
      </c>
      <c r="BE30" s="6">
        <f t="shared" si="90"/>
        <v>0</v>
      </c>
      <c r="BF30" s="6">
        <f t="shared" si="90"/>
        <v>2</v>
      </c>
      <c r="BG30" s="6">
        <f t="shared" si="90"/>
        <v>1</v>
      </c>
      <c r="BH30" s="6">
        <f t="shared" si="90"/>
        <v>3</v>
      </c>
      <c r="BI30" s="6">
        <f t="shared" si="90"/>
        <v>5</v>
      </c>
      <c r="BJ30" s="6">
        <f t="shared" si="90"/>
        <v>6</v>
      </c>
      <c r="BK30" s="6">
        <f t="shared" si="90"/>
        <v>6</v>
      </c>
      <c r="BL30" s="6">
        <f t="shared" si="90"/>
        <v>6</v>
      </c>
      <c r="BM30" s="6">
        <f t="shared" si="90"/>
        <v>6</v>
      </c>
      <c r="BN30" s="6">
        <f t="shared" si="90"/>
        <v>1</v>
      </c>
      <c r="BO30" s="6">
        <f t="shared" ref="BO30:DZ30" si="91">COUNTIF(BO24:BO29,"&gt;750000")</f>
        <v>6</v>
      </c>
      <c r="BP30" s="6">
        <f t="shared" si="91"/>
        <v>0</v>
      </c>
      <c r="BQ30" s="6">
        <f t="shared" si="91"/>
        <v>0</v>
      </c>
      <c r="BR30" s="6">
        <f t="shared" si="91"/>
        <v>3</v>
      </c>
      <c r="BS30" s="6">
        <f t="shared" si="91"/>
        <v>3</v>
      </c>
      <c r="BT30" s="6">
        <f t="shared" si="91"/>
        <v>6</v>
      </c>
      <c r="BU30" s="6">
        <f t="shared" si="91"/>
        <v>6</v>
      </c>
      <c r="BV30" s="6">
        <f t="shared" si="91"/>
        <v>6</v>
      </c>
      <c r="BW30" s="6">
        <f t="shared" si="91"/>
        <v>5</v>
      </c>
      <c r="BX30" s="6">
        <f t="shared" si="91"/>
        <v>6</v>
      </c>
      <c r="BY30" s="6">
        <f t="shared" si="91"/>
        <v>6</v>
      </c>
      <c r="BZ30" s="6">
        <f t="shared" si="91"/>
        <v>0</v>
      </c>
      <c r="CA30" s="6">
        <f t="shared" si="91"/>
        <v>3</v>
      </c>
      <c r="CB30" s="6">
        <f t="shared" si="91"/>
        <v>5</v>
      </c>
      <c r="CC30" s="6">
        <f t="shared" si="91"/>
        <v>4</v>
      </c>
      <c r="CD30" s="6">
        <f t="shared" si="91"/>
        <v>2</v>
      </c>
      <c r="CE30" s="6">
        <f t="shared" si="91"/>
        <v>3</v>
      </c>
      <c r="CF30" s="6">
        <f t="shared" si="91"/>
        <v>5</v>
      </c>
      <c r="CG30" s="6">
        <f t="shared" si="91"/>
        <v>5</v>
      </c>
      <c r="CH30" s="6">
        <f t="shared" si="91"/>
        <v>3</v>
      </c>
      <c r="CI30" s="6">
        <f t="shared" si="91"/>
        <v>0</v>
      </c>
      <c r="CJ30" s="6">
        <f t="shared" si="91"/>
        <v>0</v>
      </c>
      <c r="CK30" s="6">
        <f t="shared" si="91"/>
        <v>2</v>
      </c>
      <c r="CL30" s="6">
        <f t="shared" si="91"/>
        <v>2</v>
      </c>
      <c r="CM30" s="6">
        <f t="shared" si="91"/>
        <v>0</v>
      </c>
      <c r="CN30" s="6">
        <f t="shared" si="91"/>
        <v>0</v>
      </c>
      <c r="CO30" s="6">
        <f t="shared" si="91"/>
        <v>1</v>
      </c>
      <c r="CP30" s="6">
        <f t="shared" si="91"/>
        <v>0</v>
      </c>
      <c r="CQ30" s="6">
        <f t="shared" si="91"/>
        <v>2</v>
      </c>
      <c r="CR30" s="6">
        <f t="shared" si="91"/>
        <v>2</v>
      </c>
      <c r="CS30" s="6">
        <f t="shared" si="91"/>
        <v>6</v>
      </c>
      <c r="CT30" s="6">
        <f t="shared" si="91"/>
        <v>5</v>
      </c>
      <c r="CU30" s="6">
        <f t="shared" si="91"/>
        <v>5</v>
      </c>
      <c r="CV30" s="6">
        <f t="shared" si="91"/>
        <v>4</v>
      </c>
      <c r="CW30" s="6">
        <f t="shared" si="91"/>
        <v>4</v>
      </c>
      <c r="CX30" s="6">
        <f t="shared" si="91"/>
        <v>4</v>
      </c>
      <c r="CY30" s="6">
        <f t="shared" si="91"/>
        <v>4</v>
      </c>
      <c r="CZ30" s="6">
        <f t="shared" si="91"/>
        <v>6</v>
      </c>
      <c r="DA30" s="6">
        <f t="shared" si="91"/>
        <v>6</v>
      </c>
      <c r="DB30" s="6">
        <f t="shared" si="91"/>
        <v>4</v>
      </c>
      <c r="DC30" s="6">
        <f t="shared" si="91"/>
        <v>4</v>
      </c>
      <c r="DD30" s="6">
        <f t="shared" si="91"/>
        <v>4</v>
      </c>
      <c r="DE30" s="6">
        <f t="shared" si="91"/>
        <v>6</v>
      </c>
      <c r="DF30" s="6">
        <f t="shared" si="91"/>
        <v>0</v>
      </c>
      <c r="DG30" s="6">
        <f t="shared" si="91"/>
        <v>0</v>
      </c>
      <c r="DH30" s="6">
        <f t="shared" si="91"/>
        <v>1</v>
      </c>
      <c r="DI30" s="6">
        <f t="shared" si="91"/>
        <v>0</v>
      </c>
      <c r="DJ30" s="6">
        <f t="shared" si="91"/>
        <v>0</v>
      </c>
      <c r="DK30" s="6">
        <f t="shared" si="91"/>
        <v>0</v>
      </c>
      <c r="DL30" s="6">
        <f t="shared" si="91"/>
        <v>0</v>
      </c>
      <c r="DM30" s="6">
        <f t="shared" si="91"/>
        <v>0</v>
      </c>
      <c r="DN30" s="6">
        <f t="shared" si="91"/>
        <v>3</v>
      </c>
      <c r="DO30" s="6">
        <f t="shared" si="91"/>
        <v>3</v>
      </c>
      <c r="DP30" s="6">
        <f t="shared" si="91"/>
        <v>5</v>
      </c>
      <c r="DQ30" s="6">
        <f t="shared" si="91"/>
        <v>6</v>
      </c>
      <c r="DR30" s="6">
        <f t="shared" si="91"/>
        <v>3</v>
      </c>
      <c r="DS30" s="6">
        <f t="shared" si="91"/>
        <v>1</v>
      </c>
      <c r="DT30" s="6">
        <f t="shared" si="91"/>
        <v>0</v>
      </c>
      <c r="DU30" s="6">
        <f t="shared" si="91"/>
        <v>0</v>
      </c>
      <c r="DV30" s="6">
        <f t="shared" si="91"/>
        <v>3</v>
      </c>
      <c r="DW30" s="6">
        <f t="shared" si="91"/>
        <v>6</v>
      </c>
      <c r="DX30" s="6">
        <f t="shared" si="91"/>
        <v>5</v>
      </c>
      <c r="DY30" s="6">
        <f t="shared" si="91"/>
        <v>0</v>
      </c>
      <c r="DZ30" s="6">
        <f t="shared" si="91"/>
        <v>1</v>
      </c>
      <c r="EA30" s="6">
        <f t="shared" ref="EA30:EO30" si="92">COUNTIF(EA24:EA29,"&gt;750000")</f>
        <v>5</v>
      </c>
      <c r="EB30" s="6">
        <f t="shared" si="92"/>
        <v>5</v>
      </c>
      <c r="EC30" s="6">
        <f t="shared" si="92"/>
        <v>5</v>
      </c>
      <c r="ED30" s="6">
        <f t="shared" si="92"/>
        <v>3</v>
      </c>
      <c r="EE30" s="6">
        <f t="shared" si="92"/>
        <v>0</v>
      </c>
      <c r="EF30" s="6">
        <f t="shared" si="92"/>
        <v>0</v>
      </c>
      <c r="EG30" s="6">
        <f t="shared" si="92"/>
        <v>0</v>
      </c>
      <c r="EH30" s="6">
        <f t="shared" si="92"/>
        <v>0</v>
      </c>
      <c r="EI30" s="6">
        <f t="shared" si="92"/>
        <v>0</v>
      </c>
      <c r="EJ30" s="6">
        <f t="shared" si="92"/>
        <v>0</v>
      </c>
      <c r="EK30" s="6">
        <f t="shared" si="92"/>
        <v>0</v>
      </c>
      <c r="EL30" s="6">
        <f t="shared" si="92"/>
        <v>0</v>
      </c>
      <c r="EM30" s="6">
        <f t="shared" si="92"/>
        <v>0</v>
      </c>
      <c r="EN30" s="6">
        <f t="shared" si="92"/>
        <v>0</v>
      </c>
      <c r="EO30" s="6">
        <f t="shared" si="92"/>
        <v>0</v>
      </c>
    </row>
    <row r="31" spans="1:168" x14ac:dyDescent="0.25">
      <c r="FA31" s="22">
        <f>SUM(FA3:FA8)+SUM(FA10:FA15)+SUM(FA17:FA22)+SUM(FA24:FA29)</f>
        <v>2369219214.0999999</v>
      </c>
      <c r="FB31" s="22">
        <f t="shared" ref="FB31:FL31" si="93">SUM(FB3:FB8)+SUM(FB10:FB15)+SUM(FB17:FB22)+SUM(FB24:FB29)</f>
        <v>201862640.39999998</v>
      </c>
      <c r="FC31" s="22">
        <f t="shared" si="93"/>
        <v>-239120755.40000015</v>
      </c>
      <c r="FD31" s="22">
        <f t="shared" si="93"/>
        <v>462763616.40000027</v>
      </c>
      <c r="FE31" s="22">
        <f t="shared" si="93"/>
        <v>-835222509.10000038</v>
      </c>
      <c r="FF31" s="22">
        <f t="shared" si="93"/>
        <v>-36278231.09999983</v>
      </c>
      <c r="FG31" s="22">
        <f t="shared" si="93"/>
        <v>-860751944.19999993</v>
      </c>
      <c r="FH31" s="22">
        <f t="shared" si="93"/>
        <v>-385973435.10000002</v>
      </c>
      <c r="FI31" s="22">
        <f t="shared" si="93"/>
        <v>241974691.1999999</v>
      </c>
      <c r="FJ31" s="22">
        <f t="shared" si="93"/>
        <v>1034810146.6999999</v>
      </c>
      <c r="FK31" s="22">
        <f t="shared" si="93"/>
        <v>1241119195.5000002</v>
      </c>
      <c r="FL31" s="22">
        <f t="shared" si="93"/>
        <v>1785046518</v>
      </c>
    </row>
    <row r="32" spans="1:168" x14ac:dyDescent="0.25">
      <c r="B32" s="5">
        <v>200601</v>
      </c>
      <c r="C32" s="5">
        <v>200602</v>
      </c>
      <c r="D32" s="5">
        <v>200603</v>
      </c>
      <c r="E32" s="5">
        <v>200604</v>
      </c>
      <c r="F32" s="5">
        <v>200605</v>
      </c>
      <c r="G32" s="5">
        <v>200606</v>
      </c>
      <c r="H32" s="5">
        <v>200607</v>
      </c>
      <c r="I32" s="5">
        <v>200608</v>
      </c>
      <c r="J32" s="5">
        <v>200609</v>
      </c>
      <c r="K32" s="5">
        <v>200610</v>
      </c>
      <c r="L32" s="5">
        <v>200611</v>
      </c>
      <c r="M32" s="5">
        <v>200612</v>
      </c>
      <c r="N32" s="5">
        <v>200701</v>
      </c>
      <c r="O32" s="5">
        <v>200702</v>
      </c>
      <c r="P32" s="5">
        <v>200703</v>
      </c>
      <c r="Q32" s="5">
        <v>200704</v>
      </c>
      <c r="R32" s="5">
        <v>200705</v>
      </c>
      <c r="S32" s="5">
        <v>200706</v>
      </c>
      <c r="T32" s="5">
        <v>200707</v>
      </c>
      <c r="U32" s="5">
        <v>200708</v>
      </c>
      <c r="V32" s="5">
        <v>200709</v>
      </c>
      <c r="W32" s="5">
        <v>200710</v>
      </c>
      <c r="X32" s="5">
        <v>200711</v>
      </c>
      <c r="Y32" s="5">
        <v>200712</v>
      </c>
      <c r="Z32" s="5">
        <v>200801</v>
      </c>
      <c r="AA32" s="5">
        <v>200802</v>
      </c>
      <c r="AB32" s="5">
        <v>200803</v>
      </c>
      <c r="AC32" s="5">
        <v>200804</v>
      </c>
      <c r="AD32" s="5">
        <v>200805</v>
      </c>
      <c r="AE32" s="5">
        <v>200806</v>
      </c>
      <c r="AF32" s="5">
        <v>200807</v>
      </c>
      <c r="AG32" s="5">
        <v>200808</v>
      </c>
      <c r="AH32" s="5">
        <v>200809</v>
      </c>
      <c r="AI32" s="5">
        <v>200810</v>
      </c>
      <c r="AJ32" s="5">
        <v>200811</v>
      </c>
      <c r="AK32" s="5">
        <v>200812</v>
      </c>
      <c r="AL32" s="5">
        <v>200901</v>
      </c>
      <c r="AM32" s="5">
        <v>200902</v>
      </c>
      <c r="AN32" s="5">
        <v>200903</v>
      </c>
      <c r="AO32" s="5">
        <v>200904</v>
      </c>
      <c r="AP32" s="5">
        <v>200905</v>
      </c>
      <c r="AQ32" s="5">
        <v>200906</v>
      </c>
      <c r="AR32" s="5">
        <v>200907</v>
      </c>
      <c r="AS32" s="5">
        <v>200908</v>
      </c>
      <c r="AT32" s="5">
        <v>200909</v>
      </c>
      <c r="AU32" s="5">
        <v>200910</v>
      </c>
      <c r="AV32" s="5">
        <v>200911</v>
      </c>
      <c r="AW32" s="5">
        <v>200912</v>
      </c>
      <c r="AX32" s="5">
        <v>201001</v>
      </c>
      <c r="AY32" s="5">
        <v>201002</v>
      </c>
      <c r="AZ32" s="5">
        <v>201003</v>
      </c>
      <c r="BA32" s="5">
        <v>201004</v>
      </c>
      <c r="BB32" s="5">
        <v>201005</v>
      </c>
      <c r="BC32" s="5">
        <v>201006</v>
      </c>
      <c r="BD32" s="5">
        <v>201007</v>
      </c>
      <c r="BE32" s="5">
        <v>201008</v>
      </c>
      <c r="BF32" s="5">
        <v>201009</v>
      </c>
      <c r="BG32" s="5">
        <v>201010</v>
      </c>
      <c r="BH32" s="5">
        <v>201011</v>
      </c>
      <c r="BI32" s="5">
        <v>201012</v>
      </c>
      <c r="BJ32" s="5">
        <v>201101</v>
      </c>
      <c r="BK32" s="5">
        <v>201102</v>
      </c>
      <c r="BL32" s="5">
        <v>201103</v>
      </c>
      <c r="BM32" s="5">
        <v>201104</v>
      </c>
      <c r="BN32" s="5">
        <v>201105</v>
      </c>
      <c r="BO32" s="5">
        <v>201106</v>
      </c>
      <c r="BP32" s="5">
        <v>201107</v>
      </c>
      <c r="BQ32" s="5">
        <v>201108</v>
      </c>
      <c r="BR32" s="5">
        <v>201109</v>
      </c>
      <c r="BS32" s="5">
        <v>201110</v>
      </c>
      <c r="BT32" s="5">
        <v>201111</v>
      </c>
      <c r="BU32" s="5">
        <v>201112</v>
      </c>
      <c r="BV32" s="5">
        <v>201201</v>
      </c>
      <c r="BW32" s="5">
        <v>201202</v>
      </c>
      <c r="BX32" s="5">
        <v>201203</v>
      </c>
      <c r="BY32" s="5">
        <v>201204</v>
      </c>
      <c r="BZ32" s="5">
        <v>201205</v>
      </c>
      <c r="CA32" s="5">
        <v>201206</v>
      </c>
      <c r="CB32" s="5">
        <v>201207</v>
      </c>
      <c r="CC32" s="5">
        <v>201208</v>
      </c>
      <c r="CD32" s="5">
        <v>201209</v>
      </c>
      <c r="CE32" s="5">
        <v>201210</v>
      </c>
      <c r="CF32" s="5">
        <v>201211</v>
      </c>
      <c r="CG32" s="5">
        <v>201212</v>
      </c>
      <c r="CH32" s="5">
        <v>201301</v>
      </c>
      <c r="CI32" s="5">
        <v>201302</v>
      </c>
      <c r="CJ32" s="5">
        <v>201303</v>
      </c>
      <c r="CK32" s="5">
        <v>201304</v>
      </c>
      <c r="CL32" s="5">
        <v>201305</v>
      </c>
      <c r="CM32" s="5">
        <v>201306</v>
      </c>
      <c r="CN32" s="5">
        <v>201307</v>
      </c>
      <c r="CO32" s="5">
        <v>201308</v>
      </c>
      <c r="CP32" s="5">
        <v>201309</v>
      </c>
      <c r="CQ32" s="5">
        <v>201310</v>
      </c>
      <c r="CR32" s="5">
        <v>201311</v>
      </c>
      <c r="CS32" s="5">
        <v>201312</v>
      </c>
      <c r="CT32" s="5">
        <v>201401</v>
      </c>
      <c r="CU32" s="5">
        <v>201402</v>
      </c>
      <c r="CV32" s="5">
        <v>201403</v>
      </c>
      <c r="CW32" s="5">
        <v>201404</v>
      </c>
      <c r="CX32" s="5">
        <v>201405</v>
      </c>
      <c r="CY32" s="5">
        <v>201406</v>
      </c>
      <c r="CZ32" s="5">
        <v>201407</v>
      </c>
      <c r="DA32" s="5">
        <v>201408</v>
      </c>
      <c r="DB32" s="5">
        <v>201409</v>
      </c>
      <c r="DC32" s="5">
        <v>201410</v>
      </c>
      <c r="DD32" s="5">
        <v>201411</v>
      </c>
      <c r="DE32" s="5">
        <v>201412</v>
      </c>
      <c r="DF32" s="5">
        <v>201501</v>
      </c>
      <c r="DG32" s="5">
        <v>201502</v>
      </c>
      <c r="DH32" s="5">
        <v>201503</v>
      </c>
      <c r="DI32" s="5">
        <v>201504</v>
      </c>
      <c r="DJ32" s="5">
        <v>201505</v>
      </c>
      <c r="DK32" s="5">
        <v>201506</v>
      </c>
      <c r="DL32" s="5">
        <v>201507</v>
      </c>
      <c r="DM32" s="5">
        <v>201508</v>
      </c>
      <c r="DN32" s="5">
        <v>201509</v>
      </c>
      <c r="DO32" s="5">
        <v>201510</v>
      </c>
      <c r="DP32" s="5">
        <v>201511</v>
      </c>
      <c r="DQ32" s="5">
        <v>201512</v>
      </c>
      <c r="DR32" s="5">
        <v>201601</v>
      </c>
      <c r="DS32" s="5">
        <v>201602</v>
      </c>
      <c r="DT32" s="5">
        <v>201603</v>
      </c>
      <c r="DU32" s="5">
        <v>201604</v>
      </c>
      <c r="DV32" s="5">
        <v>201605</v>
      </c>
      <c r="DW32" s="5">
        <v>201606</v>
      </c>
      <c r="DX32" s="5">
        <v>201607</v>
      </c>
      <c r="DY32" s="5">
        <v>201608</v>
      </c>
      <c r="DZ32" s="5">
        <v>201609</v>
      </c>
      <c r="EA32" s="5">
        <v>201610</v>
      </c>
      <c r="EB32" s="5">
        <v>201611</v>
      </c>
      <c r="EC32" s="5">
        <v>201612</v>
      </c>
      <c r="ED32" s="5">
        <v>201701</v>
      </c>
      <c r="EE32" s="5">
        <v>201702</v>
      </c>
      <c r="EF32" s="5">
        <v>201703</v>
      </c>
      <c r="EG32" s="5">
        <v>201704</v>
      </c>
      <c r="EH32" s="5">
        <v>201705</v>
      </c>
      <c r="EI32" s="5">
        <v>201706</v>
      </c>
      <c r="EJ32" s="5">
        <v>201707</v>
      </c>
      <c r="EK32" s="5">
        <v>201708</v>
      </c>
      <c r="EL32" s="5">
        <v>201709</v>
      </c>
      <c r="EM32" s="5">
        <v>201710</v>
      </c>
      <c r="EN32" s="5">
        <v>201711</v>
      </c>
      <c r="EO32" s="5">
        <v>201712</v>
      </c>
      <c r="ES32" s="22">
        <f>ES3+ES10+ES17+ES24</f>
        <v>-89190582.199999779</v>
      </c>
      <c r="EW32" s="22">
        <f>EW3+EW10+EW17+EW24</f>
        <v>-89190582.199999779</v>
      </c>
    </row>
    <row r="33" spans="2:168" x14ac:dyDescent="0.25">
      <c r="B33">
        <f>B9+B16+B23+B30</f>
        <v>19</v>
      </c>
      <c r="C33" s="20">
        <f t="shared" ref="C33:BN33" si="94">C9+C16+C23+C30</f>
        <v>15</v>
      </c>
      <c r="D33" s="20">
        <f t="shared" si="94"/>
        <v>13</v>
      </c>
      <c r="E33" s="20">
        <f t="shared" si="94"/>
        <v>20</v>
      </c>
      <c r="F33" s="20">
        <f t="shared" si="94"/>
        <v>20</v>
      </c>
      <c r="G33" s="20">
        <f t="shared" si="94"/>
        <v>12</v>
      </c>
      <c r="H33" s="20">
        <f t="shared" si="94"/>
        <v>17</v>
      </c>
      <c r="I33" s="20">
        <f t="shared" si="94"/>
        <v>15</v>
      </c>
      <c r="J33" s="20">
        <f t="shared" si="94"/>
        <v>3</v>
      </c>
      <c r="K33" s="20">
        <f t="shared" si="94"/>
        <v>11</v>
      </c>
      <c r="L33" s="20">
        <f t="shared" si="94"/>
        <v>8</v>
      </c>
      <c r="M33" s="20">
        <f t="shared" si="94"/>
        <v>7</v>
      </c>
      <c r="N33" s="20">
        <f t="shared" si="94"/>
        <v>9</v>
      </c>
      <c r="O33" s="20">
        <f t="shared" si="94"/>
        <v>4</v>
      </c>
      <c r="P33" s="20">
        <f t="shared" si="94"/>
        <v>3</v>
      </c>
      <c r="Q33" s="20">
        <f t="shared" si="94"/>
        <v>5</v>
      </c>
      <c r="R33" s="20">
        <f t="shared" si="94"/>
        <v>5</v>
      </c>
      <c r="S33" s="20">
        <f t="shared" si="94"/>
        <v>6</v>
      </c>
      <c r="T33" s="20">
        <f t="shared" si="94"/>
        <v>9</v>
      </c>
      <c r="U33" s="20">
        <f t="shared" si="94"/>
        <v>10</v>
      </c>
      <c r="V33" s="20">
        <f t="shared" si="94"/>
        <v>8</v>
      </c>
      <c r="W33" s="20">
        <f t="shared" si="94"/>
        <v>8</v>
      </c>
      <c r="X33" s="20">
        <f t="shared" si="94"/>
        <v>8</v>
      </c>
      <c r="Y33" s="20">
        <f t="shared" si="94"/>
        <v>11</v>
      </c>
      <c r="Z33" s="20">
        <f t="shared" si="94"/>
        <v>8</v>
      </c>
      <c r="AA33" s="20">
        <f t="shared" si="94"/>
        <v>11</v>
      </c>
      <c r="AB33" s="20">
        <f t="shared" si="94"/>
        <v>19</v>
      </c>
      <c r="AC33" s="20">
        <f t="shared" si="94"/>
        <v>17</v>
      </c>
      <c r="AD33" s="20">
        <f t="shared" si="94"/>
        <v>15</v>
      </c>
      <c r="AE33" s="20">
        <f t="shared" si="94"/>
        <v>18</v>
      </c>
      <c r="AF33" s="20">
        <f t="shared" si="94"/>
        <v>14</v>
      </c>
      <c r="AG33" s="20">
        <f t="shared" si="94"/>
        <v>10</v>
      </c>
      <c r="AH33" s="20">
        <f t="shared" si="94"/>
        <v>19</v>
      </c>
      <c r="AI33" s="20">
        <f t="shared" si="94"/>
        <v>16</v>
      </c>
      <c r="AJ33" s="20">
        <f t="shared" si="94"/>
        <v>11</v>
      </c>
      <c r="AK33" s="20">
        <f t="shared" si="94"/>
        <v>16</v>
      </c>
      <c r="AL33" s="20">
        <f t="shared" si="94"/>
        <v>18</v>
      </c>
      <c r="AM33" s="20">
        <f t="shared" si="94"/>
        <v>15</v>
      </c>
      <c r="AN33" s="20">
        <f t="shared" si="94"/>
        <v>12</v>
      </c>
      <c r="AO33" s="20">
        <f t="shared" si="94"/>
        <v>12</v>
      </c>
      <c r="AP33" s="20">
        <f t="shared" si="94"/>
        <v>16</v>
      </c>
      <c r="AQ33" s="20">
        <f t="shared" si="94"/>
        <v>12</v>
      </c>
      <c r="AR33" s="20">
        <f t="shared" si="94"/>
        <v>12</v>
      </c>
      <c r="AS33" s="20">
        <f t="shared" si="94"/>
        <v>11</v>
      </c>
      <c r="AT33" s="20">
        <f t="shared" si="94"/>
        <v>2</v>
      </c>
      <c r="AU33" s="20">
        <f t="shared" si="94"/>
        <v>11</v>
      </c>
      <c r="AV33" s="20">
        <f t="shared" si="94"/>
        <v>9</v>
      </c>
      <c r="AW33" s="20">
        <f t="shared" si="94"/>
        <v>7</v>
      </c>
      <c r="AX33" s="20">
        <f t="shared" si="94"/>
        <v>5</v>
      </c>
      <c r="AY33" s="20">
        <f t="shared" si="94"/>
        <v>2</v>
      </c>
      <c r="AZ33" s="20">
        <f t="shared" si="94"/>
        <v>7</v>
      </c>
      <c r="BA33" s="20">
        <f t="shared" si="94"/>
        <v>6</v>
      </c>
      <c r="BB33" s="20">
        <f t="shared" si="94"/>
        <v>2</v>
      </c>
      <c r="BC33" s="20">
        <f t="shared" si="94"/>
        <v>0</v>
      </c>
      <c r="BD33" s="20">
        <f t="shared" si="94"/>
        <v>5</v>
      </c>
      <c r="BE33" s="20">
        <f t="shared" si="94"/>
        <v>4</v>
      </c>
      <c r="BF33" s="20">
        <f t="shared" si="94"/>
        <v>10</v>
      </c>
      <c r="BG33" s="20">
        <f t="shared" si="94"/>
        <v>8</v>
      </c>
      <c r="BH33" s="20">
        <f t="shared" si="94"/>
        <v>9</v>
      </c>
      <c r="BI33" s="20">
        <f t="shared" si="94"/>
        <v>13</v>
      </c>
      <c r="BJ33" s="20">
        <f t="shared" si="94"/>
        <v>15</v>
      </c>
      <c r="BK33" s="20">
        <f t="shared" si="94"/>
        <v>18</v>
      </c>
      <c r="BL33" s="20">
        <f t="shared" si="94"/>
        <v>19</v>
      </c>
      <c r="BM33" s="20">
        <f t="shared" si="94"/>
        <v>12</v>
      </c>
      <c r="BN33" s="20">
        <f t="shared" si="94"/>
        <v>8</v>
      </c>
      <c r="BO33" s="20">
        <f t="shared" ref="BO33:DZ33" si="95">BO9+BO16+BO23+BO30</f>
        <v>16</v>
      </c>
      <c r="BP33" s="20">
        <f t="shared" si="95"/>
        <v>7</v>
      </c>
      <c r="BQ33" s="20">
        <f t="shared" si="95"/>
        <v>11</v>
      </c>
      <c r="BR33" s="20">
        <f t="shared" si="95"/>
        <v>18</v>
      </c>
      <c r="BS33" s="20">
        <f t="shared" si="95"/>
        <v>12</v>
      </c>
      <c r="BT33" s="20">
        <f t="shared" si="95"/>
        <v>16</v>
      </c>
      <c r="BU33" s="20">
        <f t="shared" si="95"/>
        <v>16</v>
      </c>
      <c r="BV33" s="20">
        <f t="shared" si="95"/>
        <v>11</v>
      </c>
      <c r="BW33" s="20">
        <f t="shared" si="95"/>
        <v>15</v>
      </c>
      <c r="BX33" s="20">
        <f t="shared" si="95"/>
        <v>18</v>
      </c>
      <c r="BY33" s="20">
        <f t="shared" si="95"/>
        <v>14</v>
      </c>
      <c r="BZ33" s="20">
        <f t="shared" si="95"/>
        <v>13</v>
      </c>
      <c r="CA33" s="20">
        <f t="shared" si="95"/>
        <v>20</v>
      </c>
      <c r="CB33" s="20">
        <f t="shared" si="95"/>
        <v>21</v>
      </c>
      <c r="CC33" s="20">
        <f t="shared" si="95"/>
        <v>15</v>
      </c>
      <c r="CD33" s="20">
        <f t="shared" si="95"/>
        <v>11</v>
      </c>
      <c r="CE33" s="20">
        <f t="shared" si="95"/>
        <v>21</v>
      </c>
      <c r="CF33" s="20">
        <f t="shared" si="95"/>
        <v>8</v>
      </c>
      <c r="CG33" s="20">
        <f t="shared" si="95"/>
        <v>16</v>
      </c>
      <c r="CH33" s="20">
        <f t="shared" si="95"/>
        <v>20</v>
      </c>
      <c r="CI33" s="20">
        <f t="shared" si="95"/>
        <v>8</v>
      </c>
      <c r="CJ33" s="20">
        <f t="shared" si="95"/>
        <v>16</v>
      </c>
      <c r="CK33" s="20">
        <f t="shared" si="95"/>
        <v>16</v>
      </c>
      <c r="CL33" s="20">
        <f t="shared" si="95"/>
        <v>15</v>
      </c>
      <c r="CM33" s="20">
        <f t="shared" si="95"/>
        <v>13</v>
      </c>
      <c r="CN33" s="20">
        <f t="shared" si="95"/>
        <v>11</v>
      </c>
      <c r="CO33" s="20">
        <f t="shared" si="95"/>
        <v>12</v>
      </c>
      <c r="CP33" s="20">
        <f t="shared" si="95"/>
        <v>8</v>
      </c>
      <c r="CQ33" s="20">
        <f t="shared" si="95"/>
        <v>13</v>
      </c>
      <c r="CR33" s="20">
        <f t="shared" si="95"/>
        <v>5</v>
      </c>
      <c r="CS33" s="20">
        <f t="shared" si="95"/>
        <v>10</v>
      </c>
      <c r="CT33" s="20">
        <f t="shared" si="95"/>
        <v>16</v>
      </c>
      <c r="CU33" s="20">
        <f t="shared" si="95"/>
        <v>10</v>
      </c>
      <c r="CV33" s="20">
        <f t="shared" si="95"/>
        <v>9</v>
      </c>
      <c r="CW33" s="20">
        <f t="shared" si="95"/>
        <v>15</v>
      </c>
      <c r="CX33" s="20">
        <f t="shared" si="95"/>
        <v>13</v>
      </c>
      <c r="CY33" s="20">
        <f t="shared" si="95"/>
        <v>12</v>
      </c>
      <c r="CZ33" s="20">
        <f t="shared" si="95"/>
        <v>13</v>
      </c>
      <c r="DA33" s="20">
        <f t="shared" si="95"/>
        <v>22</v>
      </c>
      <c r="DB33" s="20">
        <f t="shared" si="95"/>
        <v>20</v>
      </c>
      <c r="DC33" s="20">
        <f t="shared" si="95"/>
        <v>19</v>
      </c>
      <c r="DD33" s="20">
        <f t="shared" si="95"/>
        <v>20</v>
      </c>
      <c r="DE33" s="20">
        <f t="shared" si="95"/>
        <v>18</v>
      </c>
      <c r="DF33" s="20">
        <f t="shared" si="95"/>
        <v>10</v>
      </c>
      <c r="DG33" s="20">
        <f t="shared" si="95"/>
        <v>14</v>
      </c>
      <c r="DH33" s="20">
        <f t="shared" si="95"/>
        <v>16</v>
      </c>
      <c r="DI33" s="20">
        <f t="shared" si="95"/>
        <v>13</v>
      </c>
      <c r="DJ33" s="20">
        <f t="shared" si="95"/>
        <v>9</v>
      </c>
      <c r="DK33" s="20">
        <f t="shared" si="95"/>
        <v>7</v>
      </c>
      <c r="DL33" s="20">
        <f t="shared" si="95"/>
        <v>10</v>
      </c>
      <c r="DM33" s="20">
        <f t="shared" si="95"/>
        <v>6</v>
      </c>
      <c r="DN33" s="20">
        <f t="shared" si="95"/>
        <v>7</v>
      </c>
      <c r="DO33" s="20">
        <f t="shared" si="95"/>
        <v>6</v>
      </c>
      <c r="DP33" s="20">
        <f t="shared" si="95"/>
        <v>5</v>
      </c>
      <c r="DQ33" s="20">
        <f t="shared" si="95"/>
        <v>12</v>
      </c>
      <c r="DR33" s="20">
        <f t="shared" si="95"/>
        <v>9</v>
      </c>
      <c r="DS33" s="20">
        <f t="shared" si="95"/>
        <v>7</v>
      </c>
      <c r="DT33" s="20">
        <f t="shared" si="95"/>
        <v>9</v>
      </c>
      <c r="DU33" s="20">
        <f t="shared" si="95"/>
        <v>10</v>
      </c>
      <c r="DV33" s="20">
        <f t="shared" si="95"/>
        <v>10</v>
      </c>
      <c r="DW33" s="20">
        <f t="shared" si="95"/>
        <v>18</v>
      </c>
      <c r="DX33" s="20">
        <f t="shared" si="95"/>
        <v>15</v>
      </c>
      <c r="DY33" s="20">
        <f t="shared" si="95"/>
        <v>6</v>
      </c>
      <c r="DZ33" s="20">
        <f t="shared" si="95"/>
        <v>13</v>
      </c>
      <c r="EA33" s="20">
        <f t="shared" ref="EA33:EO33" si="96">EA9+EA16+EA23+EA30</f>
        <v>18</v>
      </c>
      <c r="EB33" s="20">
        <f t="shared" si="96"/>
        <v>12</v>
      </c>
      <c r="EC33" s="20">
        <f t="shared" si="96"/>
        <v>16</v>
      </c>
      <c r="ED33" s="20">
        <f t="shared" si="96"/>
        <v>17</v>
      </c>
      <c r="EE33" s="20">
        <f t="shared" si="96"/>
        <v>8</v>
      </c>
      <c r="EF33" s="20">
        <f t="shared" si="96"/>
        <v>14</v>
      </c>
      <c r="EG33" s="20">
        <f t="shared" si="96"/>
        <v>16</v>
      </c>
      <c r="EH33" s="20">
        <f t="shared" si="96"/>
        <v>10</v>
      </c>
      <c r="EI33" s="20">
        <f t="shared" si="96"/>
        <v>4</v>
      </c>
      <c r="EJ33" s="20">
        <f t="shared" si="96"/>
        <v>0</v>
      </c>
      <c r="EK33" s="20">
        <f t="shared" si="96"/>
        <v>1</v>
      </c>
      <c r="EL33" s="20">
        <f t="shared" si="96"/>
        <v>5</v>
      </c>
      <c r="EM33" s="20">
        <f t="shared" si="96"/>
        <v>2</v>
      </c>
      <c r="EN33" s="20">
        <f t="shared" si="96"/>
        <v>2</v>
      </c>
      <c r="EO33" s="20">
        <f t="shared" si="96"/>
        <v>0</v>
      </c>
      <c r="ES33" s="22">
        <f t="shared" ref="ES33:ES37" si="97">ES4+ES11+ES18+ES25</f>
        <v>208293755.19999993</v>
      </c>
      <c r="EW33" s="22">
        <f t="shared" ref="EW33:EW37" si="98">EW4+EW11+EW18+EW25</f>
        <v>86866104.800000101</v>
      </c>
      <c r="FA33" s="22">
        <f>$EU$2*(FA1+FA9+FA16+FA23)</f>
        <v>207000000</v>
      </c>
      <c r="FB33" s="22">
        <f t="shared" ref="FB33:FL33" si="99">$EU$2*(FB1+FB9+FB16+FB23)</f>
        <v>202500000</v>
      </c>
      <c r="FC33" s="22">
        <f t="shared" si="99"/>
        <v>199500000</v>
      </c>
      <c r="FD33" s="22">
        <f t="shared" si="99"/>
        <v>202500000</v>
      </c>
      <c r="FE33" s="22">
        <f t="shared" si="99"/>
        <v>202500000</v>
      </c>
      <c r="FF33" s="22">
        <f t="shared" si="99"/>
        <v>202500000</v>
      </c>
      <c r="FG33" s="22">
        <f t="shared" si="99"/>
        <v>207000000</v>
      </c>
      <c r="FH33" s="22">
        <f t="shared" si="99"/>
        <v>207000000</v>
      </c>
      <c r="FI33" s="22">
        <f t="shared" si="99"/>
        <v>211500000</v>
      </c>
      <c r="FJ33" s="22">
        <f t="shared" si="99"/>
        <v>211500000</v>
      </c>
      <c r="FK33" s="22">
        <f t="shared" si="99"/>
        <v>211500000</v>
      </c>
      <c r="FL33" s="22">
        <f t="shared" si="99"/>
        <v>208500000</v>
      </c>
    </row>
    <row r="34" spans="2:168" x14ac:dyDescent="0.25">
      <c r="ES34" s="22">
        <f t="shared" si="97"/>
        <v>472305244.40000027</v>
      </c>
      <c r="EW34" s="22">
        <f t="shared" si="98"/>
        <v>236315777.19999999</v>
      </c>
      <c r="FA34" s="26">
        <f>(FA31-FA33)/(FA1+FA9+FA16+FA23)</f>
        <v>7834127.5873188404</v>
      </c>
      <c r="FB34" s="26">
        <f t="shared" ref="FB34:FL34" si="100">(FB31-FB33)/(FB1+FB9+FB16+FB23)</f>
        <v>-2360.5911111111996</v>
      </c>
      <c r="FC34" s="26">
        <f t="shared" si="100"/>
        <v>-1648950.2082706774</v>
      </c>
      <c r="FD34" s="26">
        <f t="shared" si="100"/>
        <v>963939.320000001</v>
      </c>
      <c r="FE34" s="26">
        <f t="shared" si="100"/>
        <v>-3843416.7003703718</v>
      </c>
      <c r="FF34" s="26">
        <f t="shared" si="100"/>
        <v>-884363.81888888835</v>
      </c>
      <c r="FG34" s="26">
        <f t="shared" si="100"/>
        <v>-3868666.4644927531</v>
      </c>
      <c r="FH34" s="26">
        <f t="shared" si="100"/>
        <v>-2148454.4750000001</v>
      </c>
      <c r="FI34" s="26">
        <f t="shared" si="100"/>
        <v>108066.28085106346</v>
      </c>
      <c r="FJ34" s="26">
        <f t="shared" si="100"/>
        <v>2919539.5273049641</v>
      </c>
      <c r="FK34" s="26">
        <f t="shared" si="100"/>
        <v>3651131.8989361711</v>
      </c>
      <c r="FL34" s="26">
        <f t="shared" si="100"/>
        <v>5671030.64028777</v>
      </c>
    </row>
    <row r="35" spans="2:168" x14ac:dyDescent="0.25">
      <c r="ES35" s="22">
        <f t="shared" si="97"/>
        <v>705214504.99999952</v>
      </c>
      <c r="EW35" s="22">
        <f t="shared" si="98"/>
        <v>181963375.39999998</v>
      </c>
      <c r="FA35" s="27">
        <f>FA34*12/(250000000*3.5)</f>
        <v>0.10743946405465837</v>
      </c>
      <c r="FB35" s="27">
        <f t="shared" ref="FB35:FK35" si="101">FB34*12/(250000000*3.5)</f>
        <v>-3.2373820952382162E-5</v>
      </c>
      <c r="FC35" s="27">
        <f t="shared" si="101"/>
        <v>-2.2614174284855005E-2</v>
      </c>
      <c r="FD35" s="27">
        <f t="shared" si="101"/>
        <v>1.3219739245714299E-2</v>
      </c>
      <c r="FE35" s="27">
        <f t="shared" si="101"/>
        <v>-5.270971474793653E-2</v>
      </c>
      <c r="FF35" s="27">
        <f t="shared" si="101"/>
        <v>-1.2128418087619041E-2</v>
      </c>
      <c r="FG35" s="27">
        <f t="shared" si="101"/>
        <v>-5.3055997227329184E-2</v>
      </c>
      <c r="FH35" s="27">
        <f t="shared" si="101"/>
        <v>-2.9464518514285717E-2</v>
      </c>
      <c r="FI35" s="27">
        <f t="shared" si="101"/>
        <v>1.4820518516717276E-3</v>
      </c>
      <c r="FJ35" s="27">
        <f t="shared" si="101"/>
        <v>4.0039399231610935E-2</v>
      </c>
      <c r="FK35" s="27">
        <f t="shared" si="101"/>
        <v>5.0072666042553206E-2</v>
      </c>
      <c r="FL35" s="27">
        <f>FL34*12/(250000000*3.5)</f>
        <v>7.7774134495375125E-2</v>
      </c>
    </row>
    <row r="36" spans="2:168" ht="19.5" customHeight="1" x14ac:dyDescent="0.25">
      <c r="ES36" s="22">
        <f t="shared" si="97"/>
        <v>708605125.30000043</v>
      </c>
      <c r="EW36" s="22">
        <f t="shared" si="98"/>
        <v>217340470.19999987</v>
      </c>
    </row>
    <row r="37" spans="2:168" x14ac:dyDescent="0.25">
      <c r="ES37" s="22">
        <f t="shared" si="97"/>
        <v>505221099.70000041</v>
      </c>
      <c r="EW37" s="22">
        <f t="shared" si="98"/>
        <v>95515798.799999952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Y38"/>
  <sheetViews>
    <sheetView topLeftCell="CJ13" workbookViewId="0">
      <selection activeCell="CQ24" sqref="CQ24"/>
    </sheetView>
  </sheetViews>
  <sheetFormatPr defaultRowHeight="16.5" x14ac:dyDescent="0.25"/>
  <cols>
    <col min="1" max="1" width="9" style="5"/>
    <col min="146" max="146" width="9" style="20"/>
    <col min="147" max="147" width="11.625" style="20" customWidth="1"/>
    <col min="148" max="148" width="12.875" style="22" customWidth="1"/>
    <col min="149" max="149" width="15.375" style="20" customWidth="1"/>
    <col min="150" max="153" width="13.25" style="20" customWidth="1"/>
    <col min="154" max="154" width="9" style="20"/>
    <col min="155" max="155" width="10.375" style="20" customWidth="1"/>
    <col min="156" max="156" width="9" style="21"/>
    <col min="157" max="157" width="14" customWidth="1"/>
    <col min="158" max="158" width="12.625" customWidth="1"/>
    <col min="159" max="159" width="11.625" customWidth="1"/>
    <col min="160" max="160" width="11.125" customWidth="1"/>
    <col min="161" max="161" width="13.625" customWidth="1"/>
    <col min="162" max="162" width="12.5" customWidth="1"/>
    <col min="163" max="163" width="13.75" customWidth="1"/>
    <col min="164" max="164" width="12.5" customWidth="1"/>
    <col min="165" max="165" width="11.125" customWidth="1"/>
    <col min="166" max="166" width="11.5" customWidth="1"/>
    <col min="167" max="167" width="11.875" customWidth="1"/>
    <col min="168" max="168" width="13" customWidth="1"/>
  </cols>
  <sheetData>
    <row r="1" spans="1:181" x14ac:dyDescent="0.25">
      <c r="A1" s="5" t="s">
        <v>6</v>
      </c>
      <c r="B1" s="6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FA1" s="20">
        <v>70</v>
      </c>
      <c r="FB1" s="20">
        <v>69</v>
      </c>
      <c r="FC1" s="20">
        <v>68</v>
      </c>
      <c r="FD1" s="20">
        <v>72</v>
      </c>
      <c r="FE1" s="20">
        <v>72</v>
      </c>
      <c r="FF1" s="20">
        <v>72</v>
      </c>
      <c r="FG1" s="20">
        <v>72</v>
      </c>
      <c r="FH1" s="20">
        <v>72</v>
      </c>
      <c r="FI1" s="20">
        <v>72</v>
      </c>
      <c r="FJ1" s="20">
        <v>72</v>
      </c>
      <c r="FK1" s="20">
        <v>72</v>
      </c>
      <c r="FL1" s="20">
        <v>71</v>
      </c>
    </row>
    <row r="2" spans="1:181" s="5" customFormat="1" x14ac:dyDescent="0.25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  <c r="EQ2" s="20">
        <f>100000000*0.003</f>
        <v>300000</v>
      </c>
      <c r="ER2" s="23"/>
      <c r="ES2" s="5" t="s">
        <v>8</v>
      </c>
      <c r="EU2" s="20">
        <f>100000000*0.003</f>
        <v>300000</v>
      </c>
      <c r="EW2" s="6" t="s">
        <v>9</v>
      </c>
      <c r="EY2" s="20"/>
      <c r="EZ2" s="21"/>
      <c r="FA2" s="6">
        <v>1</v>
      </c>
      <c r="FB2" s="6">
        <v>2</v>
      </c>
      <c r="FC2" s="6">
        <v>3</v>
      </c>
      <c r="FD2" s="6">
        <v>4</v>
      </c>
      <c r="FE2" s="6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N2" s="7">
        <v>1</v>
      </c>
      <c r="FO2" s="7">
        <v>2</v>
      </c>
      <c r="FP2" s="7">
        <v>3</v>
      </c>
      <c r="FQ2" s="7">
        <v>4</v>
      </c>
      <c r="FR2" s="7">
        <v>5</v>
      </c>
      <c r="FS2" s="7">
        <v>6</v>
      </c>
      <c r="FT2" s="7">
        <v>7</v>
      </c>
      <c r="FU2" s="7">
        <v>8</v>
      </c>
      <c r="FV2" s="7">
        <v>9</v>
      </c>
      <c r="FW2" s="7">
        <v>10</v>
      </c>
      <c r="FX2" s="7">
        <v>11</v>
      </c>
      <c r="FY2" s="7">
        <v>12</v>
      </c>
    </row>
    <row r="3" spans="1:181" x14ac:dyDescent="0.25">
      <c r="A3" s="5" t="s">
        <v>7</v>
      </c>
      <c r="B3">
        <v>5117494.8999999985</v>
      </c>
      <c r="C3">
        <v>-5867693.200000003</v>
      </c>
      <c r="D3">
        <v>305912.20000000298</v>
      </c>
      <c r="E3">
        <v>-4411844.3999999985</v>
      </c>
      <c r="F3">
        <v>2387390.9999999925</v>
      </c>
      <c r="G3">
        <v>5592893.599999994</v>
      </c>
      <c r="H3">
        <v>528151.59999999404</v>
      </c>
      <c r="I3">
        <v>3683709.8999999985</v>
      </c>
      <c r="J3">
        <v>-10004732.100000001</v>
      </c>
      <c r="K3">
        <v>6250491.3999999985</v>
      </c>
      <c r="L3">
        <v>13605622</v>
      </c>
      <c r="M3">
        <v>-2235345.6000000015</v>
      </c>
      <c r="N3">
        <v>2331092.799999997</v>
      </c>
      <c r="O3">
        <v>7182119.1000000015</v>
      </c>
      <c r="P3">
        <v>8015364.9999999925</v>
      </c>
      <c r="Q3">
        <v>-12884042.400000006</v>
      </c>
      <c r="R3">
        <v>-5809707.6000000015</v>
      </c>
      <c r="S3">
        <v>-9229658.6999999955</v>
      </c>
      <c r="T3">
        <v>-4412221.599999994</v>
      </c>
      <c r="U3">
        <v>-1893056.299999997</v>
      </c>
      <c r="V3">
        <v>-5968742.099999994</v>
      </c>
      <c r="W3">
        <v>3242711.200000003</v>
      </c>
      <c r="X3">
        <v>2335708.700000003</v>
      </c>
      <c r="Y3">
        <v>-6385055.6000000015</v>
      </c>
      <c r="Z3">
        <v>-2381238.299999997</v>
      </c>
      <c r="AA3">
        <v>-5262739.400000006</v>
      </c>
      <c r="AB3">
        <v>-2650024.1000000015</v>
      </c>
      <c r="AC3">
        <v>-249614.5</v>
      </c>
      <c r="AD3">
        <v>112466.70000000298</v>
      </c>
      <c r="AE3">
        <v>11733842.899999999</v>
      </c>
      <c r="AF3">
        <v>3404429.400000006</v>
      </c>
      <c r="AG3">
        <v>-1322729.9999999925</v>
      </c>
      <c r="AH3">
        <v>2999163.3000000045</v>
      </c>
      <c r="AI3">
        <v>-3626713.0000000075</v>
      </c>
      <c r="AJ3">
        <v>-1543789.3999999911</v>
      </c>
      <c r="AK3">
        <v>936751.79999999702</v>
      </c>
      <c r="AL3">
        <v>8991549.400000006</v>
      </c>
      <c r="AM3">
        <v>-4225939.3999999985</v>
      </c>
      <c r="AN3">
        <v>2011876.599999994</v>
      </c>
      <c r="AO3">
        <v>-1129557.3000000045</v>
      </c>
      <c r="AP3">
        <v>-1890840.1999999881</v>
      </c>
      <c r="AQ3">
        <v>-600740.70000000298</v>
      </c>
      <c r="AR3">
        <v>2279689.099999994</v>
      </c>
      <c r="AS3">
        <v>8437825.3999999985</v>
      </c>
      <c r="AT3">
        <v>-4354201.799999997</v>
      </c>
      <c r="AU3">
        <v>657245.70000000298</v>
      </c>
      <c r="AV3">
        <v>960054.50000000745</v>
      </c>
      <c r="AW3">
        <v>3685982.799999997</v>
      </c>
      <c r="AX3">
        <v>-685504.00000000745</v>
      </c>
      <c r="AY3">
        <v>-2917948.299999997</v>
      </c>
      <c r="AZ3">
        <v>-1296100.6999999955</v>
      </c>
      <c r="BA3">
        <v>8426185.1999999955</v>
      </c>
      <c r="BB3">
        <v>-94746.29999999702</v>
      </c>
      <c r="BC3">
        <v>-1208844.099999994</v>
      </c>
      <c r="BD3">
        <v>1512195.400000006</v>
      </c>
      <c r="BE3">
        <v>605666.5</v>
      </c>
      <c r="BF3">
        <v>-3029198.099999994</v>
      </c>
      <c r="BG3">
        <v>355313.19999999553</v>
      </c>
      <c r="BH3">
        <v>-1206421.8000000045</v>
      </c>
      <c r="BI3">
        <v>-8005337.8000000119</v>
      </c>
      <c r="BJ3">
        <v>2724022.799999997</v>
      </c>
      <c r="BK3">
        <v>3056501</v>
      </c>
      <c r="BL3">
        <v>4050982.200000003</v>
      </c>
      <c r="BM3">
        <v>3646395.5000000075</v>
      </c>
      <c r="BN3">
        <v>7895598.799999997</v>
      </c>
      <c r="BO3">
        <v>-2394836.200000003</v>
      </c>
      <c r="BP3">
        <v>-5948.7999999970198</v>
      </c>
      <c r="BQ3">
        <v>-3101131.200000003</v>
      </c>
      <c r="BR3">
        <v>2475866.7999999896</v>
      </c>
      <c r="BS3">
        <v>513497.40000001341</v>
      </c>
      <c r="BT3">
        <v>-399571</v>
      </c>
      <c r="BU3">
        <v>-208576.99999999255</v>
      </c>
      <c r="BV3">
        <v>-212627.49999999255</v>
      </c>
      <c r="BW3">
        <v>699894.79999999702</v>
      </c>
      <c r="BX3">
        <v>-2047265.8000000045</v>
      </c>
      <c r="BY3">
        <v>-1226308.599999994</v>
      </c>
      <c r="BZ3">
        <v>-2625968.8000000045</v>
      </c>
      <c r="CA3">
        <v>-143985.10000000894</v>
      </c>
      <c r="CB3">
        <v>-638985.40000000596</v>
      </c>
      <c r="CC3">
        <v>970785.80000000447</v>
      </c>
      <c r="CD3">
        <v>1161822.700000003</v>
      </c>
      <c r="CE3">
        <v>-489709.79999999702</v>
      </c>
      <c r="CF3">
        <v>-711827.50000000745</v>
      </c>
      <c r="CG3">
        <v>5406032.6999999955</v>
      </c>
      <c r="CH3">
        <v>7170064.1000000015</v>
      </c>
      <c r="CI3">
        <v>3440857.3000000045</v>
      </c>
      <c r="CJ3">
        <v>6523761.6000000015</v>
      </c>
      <c r="CK3">
        <v>-3402624.3000000045</v>
      </c>
      <c r="CL3">
        <v>5348488.400000006</v>
      </c>
      <c r="CM3">
        <v>-2381267.7999999896</v>
      </c>
      <c r="CN3">
        <v>-851660.20000000298</v>
      </c>
      <c r="CO3">
        <v>3555264.3000000045</v>
      </c>
      <c r="CP3">
        <v>3714382.1999999955</v>
      </c>
      <c r="CQ3">
        <v>4526286.5</v>
      </c>
      <c r="CR3">
        <v>472259.79999999702</v>
      </c>
      <c r="CS3">
        <v>-1501721.400000006</v>
      </c>
      <c r="CT3">
        <v>4649769.1000000015</v>
      </c>
      <c r="CU3">
        <v>2753790.8999999836</v>
      </c>
      <c r="CV3">
        <v>-1109432.1000000015</v>
      </c>
      <c r="CW3">
        <v>-1886177.3999999985</v>
      </c>
      <c r="CX3">
        <v>1531008.7000000104</v>
      </c>
      <c r="CY3">
        <v>-6036929.700000003</v>
      </c>
      <c r="CZ3">
        <v>-344075.60000000149</v>
      </c>
      <c r="DA3">
        <v>6716842.9999999925</v>
      </c>
      <c r="DB3">
        <v>6268600.400000006</v>
      </c>
      <c r="DC3">
        <v>-423213.29999999702</v>
      </c>
      <c r="DD3">
        <v>9938329.6000000015</v>
      </c>
      <c r="DE3">
        <v>2193892.9999999925</v>
      </c>
      <c r="DF3">
        <v>-1945005.0999999866</v>
      </c>
      <c r="DG3">
        <v>358663.20000000298</v>
      </c>
      <c r="DH3">
        <v>-3377651.8999999911</v>
      </c>
      <c r="DI3">
        <v>-3110278.799999997</v>
      </c>
      <c r="DJ3">
        <v>3490177.200000003</v>
      </c>
      <c r="DK3">
        <v>2544995.1000000015</v>
      </c>
      <c r="DL3">
        <v>1924578.3000000045</v>
      </c>
      <c r="DM3">
        <v>724000.89999999106</v>
      </c>
      <c r="DN3">
        <v>5482174.8999999985</v>
      </c>
      <c r="DO3">
        <v>1282170.6000000015</v>
      </c>
      <c r="DP3">
        <v>-1327865.1000000089</v>
      </c>
      <c r="DQ3">
        <v>-2563683.3999999985</v>
      </c>
      <c r="DR3">
        <v>1909214.799999997</v>
      </c>
      <c r="DS3">
        <v>-361255.40000000596</v>
      </c>
      <c r="DT3">
        <v>1139289.400000006</v>
      </c>
      <c r="DU3">
        <v>-854648.09999998659</v>
      </c>
      <c r="DV3">
        <v>-2937731.900000006</v>
      </c>
      <c r="DW3">
        <v>2227635.6999999955</v>
      </c>
      <c r="DX3">
        <v>8160112.400000006</v>
      </c>
      <c r="DY3">
        <v>-2810374.1000000015</v>
      </c>
      <c r="DZ3">
        <v>10421728.200000003</v>
      </c>
      <c r="EA3">
        <v>1538590.1000000015</v>
      </c>
      <c r="EB3">
        <v>2485422.7000000104</v>
      </c>
      <c r="EC3">
        <v>-1695023.1999999955</v>
      </c>
      <c r="ED3">
        <v>-964581.80000000447</v>
      </c>
      <c r="EE3">
        <v>-4500033.400000006</v>
      </c>
      <c r="EF3">
        <v>-1557601.599999994</v>
      </c>
      <c r="EG3">
        <v>3156424.3999999985</v>
      </c>
      <c r="EH3">
        <v>-117172.80000000447</v>
      </c>
      <c r="EI3">
        <v>1142610.799999997</v>
      </c>
      <c r="EJ3">
        <v>2223368.200000003</v>
      </c>
      <c r="EK3">
        <v>-5952928</v>
      </c>
      <c r="EL3">
        <v>789890</v>
      </c>
      <c r="EM3">
        <v>1508350</v>
      </c>
      <c r="EN3">
        <v>1086650</v>
      </c>
      <c r="EO3">
        <v>-7508730.799999997</v>
      </c>
      <c r="EP3" s="20">
        <f>COUNTA(B3:EO3)</f>
        <v>144</v>
      </c>
      <c r="EQ3" s="20">
        <f>$EQ$2*EP3</f>
        <v>43200000</v>
      </c>
      <c r="ER3" s="22">
        <f t="shared" ref="ER3:ER8" si="0">SUM(B3:EO3)</f>
        <v>82177208.900000051</v>
      </c>
      <c r="ES3" s="22">
        <f>ER3-EQ3</f>
        <v>38977208.900000051</v>
      </c>
      <c r="ET3" s="22">
        <f>ROUNDUP(EP3/1,0)</f>
        <v>144</v>
      </c>
      <c r="EU3" s="22">
        <f>$EQ$2*ET3</f>
        <v>43200000</v>
      </c>
      <c r="EV3" s="22">
        <f>SUM(B3:EO3)</f>
        <v>82177208.900000051</v>
      </c>
      <c r="EW3" s="22">
        <f t="shared" ref="EW3:EW7" si="1">EV3-EU3</f>
        <v>38977208.900000051</v>
      </c>
      <c r="EX3" s="20">
        <f>COUNTIF(B3:EO3,"&gt;300000")</f>
        <v>74</v>
      </c>
      <c r="EY3" s="20">
        <f>COUNTIF(B3:EO3,"&lt;300000")</f>
        <v>70</v>
      </c>
      <c r="EZ3" s="21">
        <f>EX3/(EX3+EY3)</f>
        <v>0.51388888888888884</v>
      </c>
      <c r="FA3" s="24">
        <f>SUM(K3,W3,AI3,AU3,BG3,BS3,CE3,CQ3,DC3,DO3,EA3,EM3)</f>
        <v>15335020.000000015</v>
      </c>
      <c r="FB3" s="24">
        <f t="shared" ref="FB3:FC8" si="2">SUM(L3,X3,AJ3,AV3,BH3,BT3,CF3,CR3,DD3,DP3,EB3,EN3)</f>
        <v>25694572.500000007</v>
      </c>
      <c r="FC3" s="24">
        <f t="shared" si="2"/>
        <v>-17880814.500000022</v>
      </c>
      <c r="FD3" s="24">
        <f>SUM(B3,N3,Z3,AL3,AX3,BJ3,BV3,CH3,CT3,DF3,DR3,ED3)</f>
        <v>26704251.20000001</v>
      </c>
      <c r="FE3" s="24">
        <f t="shared" ref="FE3:FL8" si="3">SUM(C3,O3,AA3,AM3,AY3,BK3,BW3,CI3,CU3,DG3,DS3,EE3)</f>
        <v>-5643782.8000000268</v>
      </c>
      <c r="FF3" s="24">
        <f t="shared" si="3"/>
        <v>10009110.800000012</v>
      </c>
      <c r="FG3" s="24">
        <f t="shared" si="3"/>
        <v>-13926090.699999988</v>
      </c>
      <c r="FH3" s="24">
        <f t="shared" si="3"/>
        <v>7288963.2000000104</v>
      </c>
      <c r="FI3" s="24">
        <f t="shared" si="3"/>
        <v>1245715.7999999896</v>
      </c>
      <c r="FJ3" s="24">
        <f t="shared" si="3"/>
        <v>13779632.800000012</v>
      </c>
      <c r="FK3" s="24">
        <f t="shared" si="3"/>
        <v>9613876.1999999955</v>
      </c>
      <c r="FL3" s="24">
        <f t="shared" si="3"/>
        <v>9956754.4000000134</v>
      </c>
      <c r="FN3" s="24">
        <f>K9+W9+AI9+AU9+BG9+BS9+CE9+CQ9+DC9+DO9+EA9+EM9</f>
        <v>45</v>
      </c>
      <c r="FO3" s="24">
        <f t="shared" ref="FO3:FP3" si="4">L9+X9+AJ9+AV9+BH9+BT9+CF9+CR9+DD9+DP9+EB9+EN9</f>
        <v>29</v>
      </c>
      <c r="FP3" s="24">
        <f t="shared" si="4"/>
        <v>39</v>
      </c>
      <c r="FQ3" s="24">
        <f>B9+N9+Z9+AL9+AX9+BJ9+BV9+CH9+CT9+DF9+DR9+ED9</f>
        <v>37</v>
      </c>
      <c r="FR3" s="24">
        <f t="shared" ref="FR3:FY3" si="5">C9+O9+AA9+AM9+AY9+BK9+BW9+CI9+CU9+DG9+DS9+EE9</f>
        <v>33</v>
      </c>
      <c r="FS3" s="24">
        <f t="shared" si="5"/>
        <v>30</v>
      </c>
      <c r="FT3" s="24">
        <f t="shared" si="5"/>
        <v>27</v>
      </c>
      <c r="FU3" s="24">
        <f t="shared" si="5"/>
        <v>37</v>
      </c>
      <c r="FV3" s="24">
        <f t="shared" si="5"/>
        <v>35</v>
      </c>
      <c r="FW3" s="24">
        <f t="shared" si="5"/>
        <v>47</v>
      </c>
      <c r="FX3" s="24">
        <f t="shared" si="5"/>
        <v>36</v>
      </c>
      <c r="FY3" s="24">
        <f t="shared" si="5"/>
        <v>50</v>
      </c>
    </row>
    <row r="4" spans="1:181" x14ac:dyDescent="0.25">
      <c r="A4" s="5" t="s">
        <v>2</v>
      </c>
      <c r="B4">
        <v>-2353082.1000000089</v>
      </c>
      <c r="C4">
        <v>-5575981.3999999985</v>
      </c>
      <c r="D4">
        <v>-6589402.900000006</v>
      </c>
      <c r="E4">
        <v>-3179182.0000000149</v>
      </c>
      <c r="F4">
        <v>5440831.0000000075</v>
      </c>
      <c r="G4">
        <v>8749360.4999999925</v>
      </c>
      <c r="H4">
        <v>2627709.799999997</v>
      </c>
      <c r="I4">
        <v>-2285363.799999997</v>
      </c>
      <c r="J4">
        <v>-10101104.399999999</v>
      </c>
      <c r="K4">
        <v>28690733.200000003</v>
      </c>
      <c r="L4">
        <v>9793298.200000003</v>
      </c>
      <c r="M4">
        <v>493049.00000000745</v>
      </c>
      <c r="N4">
        <v>11309042.800000004</v>
      </c>
      <c r="O4">
        <v>17199752</v>
      </c>
      <c r="P4">
        <v>-2858954.1000000015</v>
      </c>
      <c r="Q4">
        <v>-10008098.499999993</v>
      </c>
      <c r="R4">
        <v>-16809579</v>
      </c>
      <c r="S4">
        <v>-10723838.100000001</v>
      </c>
      <c r="T4">
        <v>-3603560.1000000015</v>
      </c>
      <c r="U4">
        <v>-3045125.1000000015</v>
      </c>
      <c r="V4">
        <v>-5423448.3000000045</v>
      </c>
      <c r="W4">
        <v>3872327.6000000089</v>
      </c>
      <c r="X4">
        <v>-1252381.2000000104</v>
      </c>
      <c r="Y4">
        <v>-6417523</v>
      </c>
      <c r="Z4">
        <v>-6653779</v>
      </c>
      <c r="AA4">
        <v>-4252370.1999999955</v>
      </c>
      <c r="AB4">
        <v>-5668080.099999994</v>
      </c>
      <c r="AC4">
        <v>-3082036.6999999955</v>
      </c>
      <c r="AD4">
        <v>7055337.1000000015</v>
      </c>
      <c r="AE4">
        <v>17941897.700000003</v>
      </c>
      <c r="AF4">
        <v>5528212.8999999985</v>
      </c>
      <c r="AG4">
        <v>546042.89999999106</v>
      </c>
      <c r="AH4">
        <v>-194830.29999999702</v>
      </c>
      <c r="AI4">
        <v>344958.79999999702</v>
      </c>
      <c r="AJ4">
        <v>5392859.299999997</v>
      </c>
      <c r="AK4">
        <v>23018260.999999993</v>
      </c>
      <c r="AL4">
        <v>2272243.1000000015</v>
      </c>
      <c r="AM4">
        <v>1996009.700000003</v>
      </c>
      <c r="AN4">
        <v>-4814014.8000000045</v>
      </c>
      <c r="AO4">
        <v>-4803197.1999999955</v>
      </c>
      <c r="AP4">
        <v>-5434011.200000003</v>
      </c>
      <c r="AQ4">
        <v>4341842</v>
      </c>
      <c r="AR4">
        <v>11437323.199999988</v>
      </c>
      <c r="AS4">
        <v>3498295.6000000089</v>
      </c>
      <c r="AT4">
        <v>-2575676.799999997</v>
      </c>
      <c r="AU4">
        <v>-294741.90000000596</v>
      </c>
      <c r="AV4">
        <v>-2628830.8999999985</v>
      </c>
      <c r="AW4">
        <v>2754522.599999994</v>
      </c>
      <c r="AX4">
        <v>-468972.10000000149</v>
      </c>
      <c r="AY4">
        <v>-1283119.8999999836</v>
      </c>
      <c r="AZ4">
        <v>2227329.1000000015</v>
      </c>
      <c r="BA4">
        <v>9001679.1000000089</v>
      </c>
      <c r="BB4">
        <v>-1170050.0000000075</v>
      </c>
      <c r="BC4">
        <v>-2459999.9999999925</v>
      </c>
      <c r="BD4">
        <v>-359008.50000000745</v>
      </c>
      <c r="BE4">
        <v>-634547.10000000149</v>
      </c>
      <c r="BF4">
        <v>-697925.99999999255</v>
      </c>
      <c r="BG4">
        <v>1419470.099999994</v>
      </c>
      <c r="BH4">
        <v>-4878794.2000000104</v>
      </c>
      <c r="BI4">
        <v>-7680093.8999999985</v>
      </c>
      <c r="BJ4">
        <v>7240919.9999999925</v>
      </c>
      <c r="BK4">
        <v>6997710.8999999985</v>
      </c>
      <c r="BL4">
        <v>6851795.9999999925</v>
      </c>
      <c r="BM4">
        <v>1918768.5</v>
      </c>
      <c r="BN4">
        <v>9407178.700000003</v>
      </c>
      <c r="BO4">
        <v>-347022.5</v>
      </c>
      <c r="BP4">
        <v>-4055596.6000000089</v>
      </c>
      <c r="BQ4">
        <v>-7009736.900000006</v>
      </c>
      <c r="BR4">
        <v>6874082.400000006</v>
      </c>
      <c r="BS4">
        <v>-1467892</v>
      </c>
      <c r="BT4">
        <v>-2242879.8999999985</v>
      </c>
      <c r="BU4">
        <v>791173.19999999553</v>
      </c>
      <c r="BV4">
        <v>-3984685.200000003</v>
      </c>
      <c r="BW4">
        <v>-2285670.1000000089</v>
      </c>
      <c r="BX4">
        <v>-1955153.7999999896</v>
      </c>
      <c r="BY4">
        <v>-1552547.5000000075</v>
      </c>
      <c r="BZ4">
        <v>1530447.099999994</v>
      </c>
      <c r="CA4">
        <v>-2453494.200000003</v>
      </c>
      <c r="CB4">
        <v>-2765529.299999997</v>
      </c>
      <c r="CC4">
        <v>10675029.599999994</v>
      </c>
      <c r="CD4">
        <v>6404337.200000003</v>
      </c>
      <c r="CE4">
        <v>346660.89999999851</v>
      </c>
      <c r="CF4">
        <v>-4220623.6000000015</v>
      </c>
      <c r="CG4">
        <v>10805355.399999999</v>
      </c>
      <c r="CH4">
        <v>8473343.3000000045</v>
      </c>
      <c r="CI4">
        <v>1480990.8999999985</v>
      </c>
      <c r="CJ4">
        <v>8915172.1999999955</v>
      </c>
      <c r="CK4">
        <v>-3594212.1000000089</v>
      </c>
      <c r="CL4">
        <v>4636836.200000003</v>
      </c>
      <c r="CM4">
        <v>-2958502.3000000045</v>
      </c>
      <c r="CN4">
        <v>872474.60000000149</v>
      </c>
      <c r="CO4">
        <v>1380339.700000003</v>
      </c>
      <c r="CP4">
        <v>9614641.700000003</v>
      </c>
      <c r="CQ4">
        <v>4797693.6000000015</v>
      </c>
      <c r="CR4">
        <v>-767883</v>
      </c>
      <c r="CS4">
        <v>9844968.400000006</v>
      </c>
      <c r="CT4">
        <v>10284420.199999996</v>
      </c>
      <c r="CU4">
        <v>1572558.599999994</v>
      </c>
      <c r="CV4">
        <v>-3781857.7000000104</v>
      </c>
      <c r="CW4">
        <v>1879497.700000003</v>
      </c>
      <c r="CX4">
        <v>-532664.20000000298</v>
      </c>
      <c r="CY4">
        <v>-6755274.599999994</v>
      </c>
      <c r="CZ4">
        <v>4127911.0000000075</v>
      </c>
      <c r="DA4">
        <v>17711502.000000007</v>
      </c>
      <c r="DB4">
        <v>6072035.700000003</v>
      </c>
      <c r="DC4">
        <v>12326974</v>
      </c>
      <c r="DD4">
        <v>5099250.5000000075</v>
      </c>
      <c r="DE4">
        <v>10452058.400000006</v>
      </c>
      <c r="DF4">
        <v>-2687742.5</v>
      </c>
      <c r="DG4">
        <v>-803603.39999999106</v>
      </c>
      <c r="DH4">
        <v>-2838633.299999997</v>
      </c>
      <c r="DI4">
        <v>5769021.900000006</v>
      </c>
      <c r="DJ4">
        <v>25814.69999999553</v>
      </c>
      <c r="DK4">
        <v>2865287.0000000075</v>
      </c>
      <c r="DL4">
        <v>365500.10000000149</v>
      </c>
      <c r="DM4">
        <v>1489107.3999999985</v>
      </c>
      <c r="DN4">
        <v>8620930.0000000075</v>
      </c>
      <c r="DO4">
        <v>2065293.099999994</v>
      </c>
      <c r="DP4">
        <v>-3329291.3000000045</v>
      </c>
      <c r="DQ4">
        <v>-4128085.6999999955</v>
      </c>
      <c r="DR4">
        <v>2653186.900000006</v>
      </c>
      <c r="DS4">
        <v>2631074.3999999985</v>
      </c>
      <c r="DT4">
        <v>-991193.59999999404</v>
      </c>
      <c r="DU4">
        <v>-4824221.8999999985</v>
      </c>
      <c r="DV4">
        <v>-6418462.8000000045</v>
      </c>
      <c r="DW4">
        <v>5718590.099999994</v>
      </c>
      <c r="DX4">
        <v>9251587.5000000075</v>
      </c>
      <c r="DY4">
        <v>-994022.70000000298</v>
      </c>
      <c r="DZ4">
        <v>10689562.900000006</v>
      </c>
      <c r="EA4">
        <v>13270698.900000006</v>
      </c>
      <c r="EB4">
        <v>-3577379.599999994</v>
      </c>
      <c r="EC4">
        <v>-2740944.1000000089</v>
      </c>
      <c r="ED4">
        <v>-4003132.3999999985</v>
      </c>
      <c r="EE4">
        <v>-7264269.799999997</v>
      </c>
      <c r="EF4">
        <v>3933563.299999997</v>
      </c>
      <c r="EG4">
        <v>964296.79999999702</v>
      </c>
      <c r="EH4">
        <v>-1306157.400000006</v>
      </c>
      <c r="EI4">
        <v>1771957.1000000015</v>
      </c>
      <c r="EJ4">
        <v>599165.5</v>
      </c>
      <c r="EK4">
        <v>-10250800</v>
      </c>
      <c r="EL4">
        <v>2643860</v>
      </c>
      <c r="EM4">
        <v>2203750</v>
      </c>
      <c r="EN4">
        <v>-297100</v>
      </c>
      <c r="EO4">
        <v>-11099097.200000003</v>
      </c>
      <c r="EP4" s="20">
        <f t="shared" ref="EP4:EP29" si="6">COUNTA(B4:EO4)</f>
        <v>144</v>
      </c>
      <c r="EQ4" s="20">
        <f t="shared" ref="EQ4:EQ29" si="7">$EQ$2*EP4</f>
        <v>43200000</v>
      </c>
      <c r="ER4" s="22">
        <f t="shared" si="0"/>
        <v>183324696.49999988</v>
      </c>
      <c r="ES4" s="22">
        <f t="shared" ref="ES4:ES29" si="8">ER4-EQ4</f>
        <v>140124696.49999988</v>
      </c>
      <c r="ET4" s="22">
        <f>ROUNDUP(EP4/2,0)</f>
        <v>72</v>
      </c>
      <c r="EU4" s="22">
        <f>$EQ$2*ET4</f>
        <v>21600000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63980751.999999978</v>
      </c>
      <c r="EW4" s="22">
        <f t="shared" si="1"/>
        <v>42380751.999999978</v>
      </c>
      <c r="EX4" s="20">
        <f t="shared" ref="EX4:EX29" si="9">COUNTIF(B4:EO4,"&gt;300000")</f>
        <v>73</v>
      </c>
      <c r="EY4" s="20">
        <f t="shared" ref="EY4:EY29" si="10">COUNTIF(B4:EO4,"&lt;300000")</f>
        <v>71</v>
      </c>
      <c r="EZ4" s="21">
        <f t="shared" ref="EZ4:EZ27" si="11">EX4/(EX4+EY4)</f>
        <v>0.50694444444444442</v>
      </c>
      <c r="FA4" s="24">
        <f t="shared" ref="FA4:FA8" si="12">SUM(K4,W4,AI4,AU4,BG4,BS4,CE4,CQ4,DC4,DO4,EA4,EM4)</f>
        <v>67575926.299999997</v>
      </c>
      <c r="FB4" s="24">
        <f t="shared" si="2"/>
        <v>-2909755.7000000104</v>
      </c>
      <c r="FC4" s="24">
        <f t="shared" si="2"/>
        <v>26093644.099999994</v>
      </c>
      <c r="FD4" s="24">
        <f t="shared" ref="FD4:FD8" si="13">SUM(B4,N4,Z4,AL4,AX4,BJ4,BV4,CH4,CT4,DF4,DR4,ED4)</f>
        <v>22081762.999999993</v>
      </c>
      <c r="FE4" s="24">
        <f t="shared" si="3"/>
        <v>10413081.700000018</v>
      </c>
      <c r="FF4" s="24">
        <f t="shared" si="3"/>
        <v>-7569429.7000000104</v>
      </c>
      <c r="FG4" s="24">
        <f t="shared" si="3"/>
        <v>-11510231.899999999</v>
      </c>
      <c r="FH4" s="24">
        <f t="shared" si="3"/>
        <v>-3574479.8000000194</v>
      </c>
      <c r="FI4" s="24">
        <f t="shared" si="3"/>
        <v>15690802.700000003</v>
      </c>
      <c r="FJ4" s="24">
        <f t="shared" si="3"/>
        <v>24026190.099999987</v>
      </c>
      <c r="FK4" s="24">
        <f t="shared" si="3"/>
        <v>11080721.599999994</v>
      </c>
      <c r="FL4" s="24">
        <f t="shared" si="3"/>
        <v>31926464.100000039</v>
      </c>
      <c r="FN4" s="24">
        <f>H16+T16+AF16+AR16+BD16+BP16+CB16+CN16+CZ16+DL16+DX16+EJ16</f>
        <v>49</v>
      </c>
      <c r="FO4" s="24">
        <f t="shared" ref="FO4:FS4" si="14">I16+U16+AG16+AS16+BE16+BQ16+CC16+CO16+DA16+DM16+DY16+EK16</f>
        <v>28</v>
      </c>
      <c r="FP4" s="24">
        <f t="shared" si="14"/>
        <v>20</v>
      </c>
      <c r="FQ4" s="24">
        <f t="shared" si="14"/>
        <v>33</v>
      </c>
      <c r="FR4" s="24">
        <f t="shared" si="14"/>
        <v>23</v>
      </c>
      <c r="FS4" s="24">
        <f t="shared" si="14"/>
        <v>29</v>
      </c>
      <c r="FT4" s="24">
        <f>B16+N16+Z16+AL16+AX16+BJ16+BV16+CH16+CT16+DF16+DR16+ED16</f>
        <v>25</v>
      </c>
      <c r="FU4" s="24">
        <f t="shared" ref="FU4:FY4" si="15">C16+O16+AA16+AM16+AY16+BK16+BW16+CI16+CU16+DG16+DS16+EE16</f>
        <v>32</v>
      </c>
      <c r="FV4" s="24">
        <f t="shared" si="15"/>
        <v>44</v>
      </c>
      <c r="FW4" s="24">
        <f t="shared" si="15"/>
        <v>49</v>
      </c>
      <c r="FX4" s="24">
        <f t="shared" si="15"/>
        <v>29</v>
      </c>
      <c r="FY4" s="24">
        <f t="shared" si="15"/>
        <v>45</v>
      </c>
    </row>
    <row r="5" spans="1:181" x14ac:dyDescent="0.25">
      <c r="A5" s="5" t="s">
        <v>1</v>
      </c>
      <c r="B5">
        <v>-1110832.1000000015</v>
      </c>
      <c r="C5">
        <v>-8717091.599999994</v>
      </c>
      <c r="D5">
        <v>-2983423.400000006</v>
      </c>
      <c r="E5">
        <v>2035512.299999997</v>
      </c>
      <c r="F5">
        <v>4713638.6999999955</v>
      </c>
      <c r="G5">
        <v>21575923.099999994</v>
      </c>
      <c r="H5">
        <v>59131.30000000447</v>
      </c>
      <c r="I5">
        <v>-3982142.3000000045</v>
      </c>
      <c r="J5">
        <v>-7288275.5</v>
      </c>
      <c r="K5">
        <v>21991741.399999991</v>
      </c>
      <c r="L5">
        <v>13577408.099999994</v>
      </c>
      <c r="M5">
        <v>1986246.8999999985</v>
      </c>
      <c r="N5">
        <v>25537874.199999996</v>
      </c>
      <c r="O5">
        <v>3512526.299999997</v>
      </c>
      <c r="P5">
        <v>-5045005.8999999985</v>
      </c>
      <c r="Q5">
        <v>-19095609.5</v>
      </c>
      <c r="R5">
        <v>-16886251.800000001</v>
      </c>
      <c r="S5">
        <v>-12824195.300000001</v>
      </c>
      <c r="T5">
        <v>-6445617</v>
      </c>
      <c r="U5">
        <v>-2054646.1999999955</v>
      </c>
      <c r="V5">
        <v>-4935077.299999997</v>
      </c>
      <c r="W5">
        <v>50979.39999999851</v>
      </c>
      <c r="X5">
        <v>311914</v>
      </c>
      <c r="Y5">
        <v>-8725460.5000000075</v>
      </c>
      <c r="Z5">
        <v>-7135480.1999999955</v>
      </c>
      <c r="AA5">
        <v>-7094910.400000006</v>
      </c>
      <c r="AB5">
        <v>-7374422.299999997</v>
      </c>
      <c r="AC5">
        <v>1820377.8000000045</v>
      </c>
      <c r="AD5">
        <v>11250204.500000004</v>
      </c>
      <c r="AE5">
        <v>15581915.399999999</v>
      </c>
      <c r="AF5">
        <v>7966709.6000000089</v>
      </c>
      <c r="AG5">
        <v>-1717519.0000000075</v>
      </c>
      <c r="AH5">
        <v>4045324.7000000104</v>
      </c>
      <c r="AI5">
        <v>-6175879</v>
      </c>
      <c r="AJ5">
        <v>18882700.200000018</v>
      </c>
      <c r="AK5">
        <v>13995038.799999997</v>
      </c>
      <c r="AL5">
        <v>10622710.800000004</v>
      </c>
      <c r="AM5">
        <v>-2482174.1999999955</v>
      </c>
      <c r="AN5">
        <v>-3003541.799999997</v>
      </c>
      <c r="AO5">
        <v>-2092069</v>
      </c>
      <c r="AP5">
        <v>2242811.099999994</v>
      </c>
      <c r="AQ5">
        <v>8534138.9999999925</v>
      </c>
      <c r="AR5">
        <v>7255207.299999997</v>
      </c>
      <c r="AS5">
        <v>4589821.400000006</v>
      </c>
      <c r="AT5">
        <v>2582151.700000003</v>
      </c>
      <c r="AU5">
        <v>-1212517.700000003</v>
      </c>
      <c r="AV5">
        <v>-1323983.3999999985</v>
      </c>
      <c r="AW5">
        <v>4311479.099999994</v>
      </c>
      <c r="AX5">
        <v>-677333.49999999255</v>
      </c>
      <c r="AY5">
        <v>-2283512.1999999955</v>
      </c>
      <c r="AZ5">
        <v>302635.60000000149</v>
      </c>
      <c r="BA5">
        <v>5535822.900000006</v>
      </c>
      <c r="BB5">
        <v>-2351929.8999999911</v>
      </c>
      <c r="BC5">
        <v>-4326028.8999999985</v>
      </c>
      <c r="BD5">
        <v>-5190965.3999999985</v>
      </c>
      <c r="BE5">
        <v>3401695.6000000015</v>
      </c>
      <c r="BF5">
        <v>-1894519.3000000045</v>
      </c>
      <c r="BG5">
        <v>-4400849.8999999985</v>
      </c>
      <c r="BH5">
        <v>-5122231.5000000149</v>
      </c>
      <c r="BI5">
        <v>-6372336.5000000075</v>
      </c>
      <c r="BJ5">
        <v>10985117.899999999</v>
      </c>
      <c r="BK5">
        <v>6468903.299999997</v>
      </c>
      <c r="BL5">
        <v>7751494.1999999955</v>
      </c>
      <c r="BM5">
        <v>-644470.99999999255</v>
      </c>
      <c r="BN5">
        <v>7362019.0000000149</v>
      </c>
      <c r="BO5">
        <v>-6022385.3999999985</v>
      </c>
      <c r="BP5">
        <v>-3399056.1000000089</v>
      </c>
      <c r="BQ5">
        <v>-10141177.29999999</v>
      </c>
      <c r="BR5">
        <v>11441866.399999999</v>
      </c>
      <c r="BS5">
        <v>-5350086.3999999985</v>
      </c>
      <c r="BT5">
        <v>1721169.6000000015</v>
      </c>
      <c r="BU5">
        <v>2318177.6000000089</v>
      </c>
      <c r="BV5">
        <v>-6300916.400000006</v>
      </c>
      <c r="BW5">
        <v>-1067681.2999999896</v>
      </c>
      <c r="BX5">
        <v>-482882.30000000447</v>
      </c>
      <c r="BY5">
        <v>-2168248.7000000104</v>
      </c>
      <c r="BZ5">
        <v>845241.20000001043</v>
      </c>
      <c r="CA5">
        <v>-4360501.3000000045</v>
      </c>
      <c r="CB5">
        <v>695405.69999999553</v>
      </c>
      <c r="CC5">
        <v>8671004.200000003</v>
      </c>
      <c r="CD5">
        <v>5367066</v>
      </c>
      <c r="CE5">
        <v>4720596.400000006</v>
      </c>
      <c r="CF5">
        <v>-3344909.8000000045</v>
      </c>
      <c r="CG5">
        <v>12086160.5</v>
      </c>
      <c r="CH5">
        <v>5624323.8999999911</v>
      </c>
      <c r="CI5">
        <v>-871283.89999999106</v>
      </c>
      <c r="CJ5">
        <v>6630618.8000000045</v>
      </c>
      <c r="CK5">
        <v>-5652274.700000003</v>
      </c>
      <c r="CL5">
        <v>3686359.599999994</v>
      </c>
      <c r="CM5">
        <v>-865988.79999999702</v>
      </c>
      <c r="CN5">
        <v>-2350050.599999994</v>
      </c>
      <c r="CO5">
        <v>6438549.900000006</v>
      </c>
      <c r="CP5">
        <v>13569874.5</v>
      </c>
      <c r="CQ5">
        <v>9318891.3000000045</v>
      </c>
      <c r="CR5">
        <v>3838358.5</v>
      </c>
      <c r="CS5">
        <v>14767942.900000006</v>
      </c>
      <c r="CT5">
        <v>7582896.299999997</v>
      </c>
      <c r="CU5">
        <v>3501271.799999997</v>
      </c>
      <c r="CV5">
        <v>3521064.6000000015</v>
      </c>
      <c r="CW5">
        <v>97571</v>
      </c>
      <c r="CX5">
        <v>2501260.799999997</v>
      </c>
      <c r="CY5">
        <v>-1198931.1000000089</v>
      </c>
      <c r="CZ5">
        <v>3412425.0000000075</v>
      </c>
      <c r="DA5">
        <v>20762668.100000009</v>
      </c>
      <c r="DB5">
        <v>22843997.200000003</v>
      </c>
      <c r="DC5">
        <v>6544821.3999999985</v>
      </c>
      <c r="DD5">
        <v>6447554.3000000045</v>
      </c>
      <c r="DE5">
        <v>11866771.200000003</v>
      </c>
      <c r="DF5">
        <v>-7527720.1999999955</v>
      </c>
      <c r="DG5">
        <v>-1016416.5</v>
      </c>
      <c r="DH5">
        <v>6852105.0000000075</v>
      </c>
      <c r="DI5">
        <v>4746467.8999999985</v>
      </c>
      <c r="DJ5">
        <v>2014840.099999994</v>
      </c>
      <c r="DK5">
        <v>-2271723.799999997</v>
      </c>
      <c r="DL5">
        <v>1131420.200000003</v>
      </c>
      <c r="DM5">
        <v>5724245.3000000045</v>
      </c>
      <c r="DN5">
        <v>8689432.799999997</v>
      </c>
      <c r="DO5">
        <v>574113.09999999404</v>
      </c>
      <c r="DP5">
        <v>-4480114.5</v>
      </c>
      <c r="DQ5">
        <v>-7481622.5</v>
      </c>
      <c r="DR5">
        <v>861290.20000000298</v>
      </c>
      <c r="DS5">
        <v>3277386.3999999985</v>
      </c>
      <c r="DT5">
        <v>-4819935</v>
      </c>
      <c r="DU5">
        <v>-6244143.900000006</v>
      </c>
      <c r="DV5">
        <v>-7183725.5000000075</v>
      </c>
      <c r="DW5">
        <v>3405041.1000000089</v>
      </c>
      <c r="DX5">
        <v>8073714</v>
      </c>
      <c r="DY5">
        <v>15411</v>
      </c>
      <c r="DZ5">
        <v>15098051.200000003</v>
      </c>
      <c r="EA5">
        <v>13720058.700000003</v>
      </c>
      <c r="EB5">
        <v>-5143497.700000003</v>
      </c>
      <c r="EC5">
        <v>-4655726.6999999955</v>
      </c>
      <c r="ED5">
        <v>-577723.99999999255</v>
      </c>
      <c r="EE5">
        <v>-5879283.400000006</v>
      </c>
      <c r="EF5">
        <v>6626828.6999999955</v>
      </c>
      <c r="EG5">
        <v>-333003.60000000149</v>
      </c>
      <c r="EH5">
        <v>-550581.60000000149</v>
      </c>
      <c r="EI5">
        <v>1596286.299999997</v>
      </c>
      <c r="EJ5">
        <v>5050817</v>
      </c>
      <c r="EK5">
        <v>-12841400</v>
      </c>
      <c r="EL5">
        <v>10714300</v>
      </c>
      <c r="EM5">
        <v>-2196700</v>
      </c>
      <c r="EN5">
        <v>-3683650</v>
      </c>
      <c r="EP5" s="20">
        <f t="shared" si="6"/>
        <v>143</v>
      </c>
      <c r="EQ5" s="20">
        <f t="shared" si="7"/>
        <v>42900000</v>
      </c>
      <c r="ER5" s="22">
        <f t="shared" si="0"/>
        <v>246403246.80000007</v>
      </c>
      <c r="ES5" s="22">
        <f t="shared" si="8"/>
        <v>203503246.80000007</v>
      </c>
      <c r="ET5" s="22">
        <f>ROUNDUP(EP5/3,0)</f>
        <v>48</v>
      </c>
      <c r="EU5" s="22">
        <f t="shared" ref="EU5:EU8" si="16">$EQ$2*ET5</f>
        <v>14400000</v>
      </c>
      <c r="EV5" s="22">
        <f>SUM(B5,E5,H5,K5,N5,Q5,T5,W5,Z5,AC5,AF5,AI5,AL5,AO5,AR5,AU5,AX5,BA5,BD5,BG5,BJ5,BM5,BP5,BS5,BV5,BY5,CB5,CE5,CH5,CK5,CN5,CQ5,CT5,CW5,CZ5,DC5,DF5,DI5,DL5,DO5,DR5,DU5,DX5,EA5,ED5,EG5,EJ5,EM5)</f>
        <v>69734448.100000024</v>
      </c>
      <c r="EW5" s="22">
        <f t="shared" si="1"/>
        <v>55334448.100000024</v>
      </c>
      <c r="EX5" s="20">
        <f t="shared" si="9"/>
        <v>74</v>
      </c>
      <c r="EY5" s="20">
        <f t="shared" si="10"/>
        <v>69</v>
      </c>
      <c r="EZ5" s="21">
        <f t="shared" si="11"/>
        <v>0.5174825174825175</v>
      </c>
      <c r="FA5" s="24">
        <f t="shared" si="12"/>
        <v>37585168.699999996</v>
      </c>
      <c r="FB5" s="24">
        <f t="shared" si="2"/>
        <v>21680717.799999997</v>
      </c>
      <c r="FC5" s="24">
        <f t="shared" si="2"/>
        <v>34096670.799999997</v>
      </c>
      <c r="FD5" s="24">
        <f t="shared" si="13"/>
        <v>37884206.900000006</v>
      </c>
      <c r="FE5" s="24">
        <f t="shared" si="3"/>
        <v>-12652265.699999988</v>
      </c>
      <c r="FF5" s="24">
        <f t="shared" si="3"/>
        <v>7975536.200000003</v>
      </c>
      <c r="FG5" s="24">
        <f t="shared" si="3"/>
        <v>-21994068.500000007</v>
      </c>
      <c r="FH5" s="24">
        <f t="shared" si="3"/>
        <v>7643886.200000003</v>
      </c>
      <c r="FI5" s="24">
        <f t="shared" si="3"/>
        <v>18823550.299999986</v>
      </c>
      <c r="FJ5" s="24">
        <f t="shared" si="3"/>
        <v>16259141.000000015</v>
      </c>
      <c r="FK5" s="24">
        <f t="shared" si="3"/>
        <v>18866510.700000033</v>
      </c>
      <c r="FL5" s="24">
        <f t="shared" si="3"/>
        <v>80234192.400000006</v>
      </c>
      <c r="FN5" s="24">
        <f>E23+Q23+AC23+AO23+BA23+BM23+BY23+CK23+CW23+DI23+DU23+EG23</f>
        <v>46</v>
      </c>
      <c r="FO5" s="24">
        <f t="shared" ref="FO5:FV5" si="17">F23+R23+AD23+AP23+BB23+BN23+BZ23+CL23+CX23+DJ23+DV23+EH23</f>
        <v>24</v>
      </c>
      <c r="FP5" s="24">
        <f t="shared" si="17"/>
        <v>25</v>
      </c>
      <c r="FQ5" s="24">
        <f t="shared" si="17"/>
        <v>29</v>
      </c>
      <c r="FR5" s="24">
        <f t="shared" si="17"/>
        <v>17</v>
      </c>
      <c r="FS5" s="24">
        <f t="shared" si="17"/>
        <v>20</v>
      </c>
      <c r="FT5" s="24">
        <f t="shared" si="17"/>
        <v>21</v>
      </c>
      <c r="FU5" s="24">
        <f t="shared" si="17"/>
        <v>23</v>
      </c>
      <c r="FV5" s="24">
        <f t="shared" si="17"/>
        <v>39</v>
      </c>
      <c r="FW5" s="24">
        <f>B23+N23+Z23+AL23+AX23+BJ23+BV23+CH23+CT23+DF23+DR23+ED23</f>
        <v>53</v>
      </c>
      <c r="FX5" s="24">
        <f t="shared" ref="FX5:FY5" si="18">C23+O23+AA23+AM23+AY23+BK23+BW23+CI23+CU23+DG23+DS23+EE23</f>
        <v>35</v>
      </c>
      <c r="FY5" s="24">
        <f t="shared" si="18"/>
        <v>48</v>
      </c>
    </row>
    <row r="6" spans="1:181" x14ac:dyDescent="0.25">
      <c r="A6" s="5" t="s">
        <v>3</v>
      </c>
      <c r="B6">
        <v>-3660337.8999999911</v>
      </c>
      <c r="C6">
        <v>-5660044.1000000089</v>
      </c>
      <c r="D6">
        <v>2031944.0000000075</v>
      </c>
      <c r="E6">
        <v>7556681.8999999985</v>
      </c>
      <c r="F6">
        <v>9195684.5</v>
      </c>
      <c r="G6">
        <v>14857335.600000001</v>
      </c>
      <c r="H6">
        <v>328507.09999999404</v>
      </c>
      <c r="I6">
        <v>-2718434.400000006</v>
      </c>
      <c r="J6">
        <v>-12041699</v>
      </c>
      <c r="K6">
        <v>28102608.099999994</v>
      </c>
      <c r="L6">
        <v>28122145.099999994</v>
      </c>
      <c r="M6">
        <v>14227975.399999999</v>
      </c>
      <c r="N6">
        <v>8929952.4999999925</v>
      </c>
      <c r="O6">
        <v>2930864.5</v>
      </c>
      <c r="P6">
        <v>-15696419.899999999</v>
      </c>
      <c r="Q6">
        <v>-19003297.300000004</v>
      </c>
      <c r="R6">
        <v>-18868330.099999998</v>
      </c>
      <c r="S6">
        <v>-14764452.400000002</v>
      </c>
      <c r="T6">
        <v>-4826602.200000003</v>
      </c>
      <c r="U6">
        <v>1516518.700000003</v>
      </c>
      <c r="V6">
        <v>-5275851.1000000015</v>
      </c>
      <c r="W6">
        <v>1085464.900000006</v>
      </c>
      <c r="X6">
        <v>-2340225.900000006</v>
      </c>
      <c r="Y6">
        <v>-9154482.2000000104</v>
      </c>
      <c r="Z6">
        <v>-8551842.0999999978</v>
      </c>
      <c r="AA6">
        <v>-12789475</v>
      </c>
      <c r="AB6">
        <v>-5601600.8999999985</v>
      </c>
      <c r="AC6">
        <v>5501099.6000000015</v>
      </c>
      <c r="AD6">
        <v>12058719.299999997</v>
      </c>
      <c r="AE6">
        <v>17102547.600000009</v>
      </c>
      <c r="AF6">
        <v>5897384.8000000045</v>
      </c>
      <c r="AG6">
        <v>2423929.5</v>
      </c>
      <c r="AH6">
        <v>2956195.1999999955</v>
      </c>
      <c r="AI6">
        <v>-4646222.200000003</v>
      </c>
      <c r="AJ6">
        <v>5168296.700000003</v>
      </c>
      <c r="AK6">
        <v>31809048.700000003</v>
      </c>
      <c r="AL6">
        <v>6598996.6000000015</v>
      </c>
      <c r="AM6">
        <v>2661658.5</v>
      </c>
      <c r="AN6">
        <v>-4870388.8999999985</v>
      </c>
      <c r="AO6">
        <v>-3650713.700000003</v>
      </c>
      <c r="AP6">
        <v>14513917.799999982</v>
      </c>
      <c r="AQ6">
        <v>893160.19999999553</v>
      </c>
      <c r="AR6">
        <v>8465533.2000000104</v>
      </c>
      <c r="AS6">
        <v>8857835.900000006</v>
      </c>
      <c r="AT6">
        <v>2225142</v>
      </c>
      <c r="AU6">
        <v>-576535.80000000447</v>
      </c>
      <c r="AV6">
        <v>52763.59999999404</v>
      </c>
      <c r="AW6">
        <v>3317574.400000006</v>
      </c>
      <c r="AX6">
        <v>-961491.89999999851</v>
      </c>
      <c r="AY6">
        <v>647989.30000000447</v>
      </c>
      <c r="AZ6">
        <v>-365545.70000000298</v>
      </c>
      <c r="BA6">
        <v>-472777</v>
      </c>
      <c r="BB6">
        <v>-1553387.599999994</v>
      </c>
      <c r="BC6">
        <v>-8335843.5</v>
      </c>
      <c r="BD6">
        <v>-2567989.1000000015</v>
      </c>
      <c r="BE6">
        <v>1970408.1000000015</v>
      </c>
      <c r="BF6">
        <v>-1640421.8999999985</v>
      </c>
      <c r="BG6">
        <v>-4576033</v>
      </c>
      <c r="BH6">
        <v>-6246916.299999997</v>
      </c>
      <c r="BI6">
        <v>-6114775.799999997</v>
      </c>
      <c r="BJ6">
        <v>10072718.100000009</v>
      </c>
      <c r="BK6">
        <v>6678401.3999999985</v>
      </c>
      <c r="BL6">
        <v>6583388.6999999955</v>
      </c>
      <c r="BM6">
        <v>193413.10000000149</v>
      </c>
      <c r="BN6">
        <v>738831.5</v>
      </c>
      <c r="BO6">
        <v>-7021022.0000000149</v>
      </c>
      <c r="BP6">
        <v>-2785746.6999999955</v>
      </c>
      <c r="BQ6">
        <v>-7401226.1999999955</v>
      </c>
      <c r="BR6">
        <v>10616136.700000003</v>
      </c>
      <c r="BS6">
        <v>-4327820.900000006</v>
      </c>
      <c r="BT6">
        <v>3909654.5</v>
      </c>
      <c r="BU6">
        <v>5522714.8999999985</v>
      </c>
      <c r="BV6">
        <v>-3124857.1000000015</v>
      </c>
      <c r="BW6">
        <v>202391.60000000149</v>
      </c>
      <c r="BX6">
        <v>-425704.40000000596</v>
      </c>
      <c r="BY6">
        <v>-1255079.3999999985</v>
      </c>
      <c r="BZ6">
        <v>2695565.1999999955</v>
      </c>
      <c r="CA6">
        <v>-2586586.6000000089</v>
      </c>
      <c r="CB6">
        <v>2203323.700000003</v>
      </c>
      <c r="CC6">
        <v>6319256.3999999985</v>
      </c>
      <c r="CD6">
        <v>882684</v>
      </c>
      <c r="CE6">
        <v>7737680.7000000104</v>
      </c>
      <c r="CF6">
        <v>-4658326.700000003</v>
      </c>
      <c r="CG6">
        <v>7173741.6999999955</v>
      </c>
      <c r="CH6">
        <v>1431550.1999999955</v>
      </c>
      <c r="CI6">
        <v>-4305480.1000000015</v>
      </c>
      <c r="CJ6">
        <v>6496005.700000003</v>
      </c>
      <c r="CK6">
        <v>-4607475.8000000045</v>
      </c>
      <c r="CL6">
        <v>2264383.400000006</v>
      </c>
      <c r="CM6">
        <v>1000530.5</v>
      </c>
      <c r="CN6">
        <v>3049810.6999999881</v>
      </c>
      <c r="CO6">
        <v>4295706.200000003</v>
      </c>
      <c r="CP6">
        <v>10098374.700000003</v>
      </c>
      <c r="CQ6">
        <v>14937474.100000009</v>
      </c>
      <c r="CR6">
        <v>3004680.6999999955</v>
      </c>
      <c r="CS6">
        <v>12196488.799999997</v>
      </c>
      <c r="CT6">
        <v>2234633.3999999985</v>
      </c>
      <c r="CU6">
        <v>10113043.299999997</v>
      </c>
      <c r="CV6">
        <v>-4484780.299999997</v>
      </c>
      <c r="CW6">
        <v>-203597.90000000596</v>
      </c>
      <c r="CX6">
        <v>2827419.8999999911</v>
      </c>
      <c r="CY6">
        <v>-2720462.400000006</v>
      </c>
      <c r="CZ6">
        <v>1895491.8999999911</v>
      </c>
      <c r="DA6">
        <v>55643271.899999984</v>
      </c>
      <c r="DB6">
        <v>22953649.899999991</v>
      </c>
      <c r="DC6">
        <v>13041509.800000004</v>
      </c>
      <c r="DD6">
        <v>4398678.299999997</v>
      </c>
      <c r="DE6">
        <v>3193556.599999994</v>
      </c>
      <c r="DF6">
        <v>-6142455.6999999955</v>
      </c>
      <c r="DG6">
        <v>7335228.200000003</v>
      </c>
      <c r="DH6">
        <v>5294666</v>
      </c>
      <c r="DI6">
        <v>13502243.100000001</v>
      </c>
      <c r="DJ6">
        <v>-223886.79999999702</v>
      </c>
      <c r="DK6">
        <v>-401628.29999999702</v>
      </c>
      <c r="DL6">
        <v>1670201.7999999896</v>
      </c>
      <c r="DM6">
        <v>3774105.099999994</v>
      </c>
      <c r="DN6">
        <v>1524621.099999994</v>
      </c>
      <c r="DO6">
        <v>3101133.5000000075</v>
      </c>
      <c r="DP6">
        <v>-7176531.3000000045</v>
      </c>
      <c r="DQ6">
        <v>-12786237.5</v>
      </c>
      <c r="DR6">
        <v>4028488.700000003</v>
      </c>
      <c r="DS6">
        <v>-282077.39999999851</v>
      </c>
      <c r="DT6">
        <v>-6862799.1000000015</v>
      </c>
      <c r="DU6">
        <v>-6319362.8999999985</v>
      </c>
      <c r="DV6">
        <v>-7053142.3999999985</v>
      </c>
      <c r="DW6">
        <v>4729338.3999999985</v>
      </c>
      <c r="DX6">
        <v>10452853.399999999</v>
      </c>
      <c r="DY6">
        <v>-4417093.3999999911</v>
      </c>
      <c r="DZ6">
        <v>17556334.700000003</v>
      </c>
      <c r="EA6">
        <v>9723099</v>
      </c>
      <c r="EB6">
        <v>-6955663.799999997</v>
      </c>
      <c r="EC6">
        <v>-4247751.2999999896</v>
      </c>
      <c r="ED6">
        <v>2160614</v>
      </c>
      <c r="EE6">
        <v>-5192351.3999999985</v>
      </c>
      <c r="EF6">
        <v>4957466.299999997</v>
      </c>
      <c r="EG6">
        <v>-2183018</v>
      </c>
      <c r="EH6">
        <v>-2635671</v>
      </c>
      <c r="EI6">
        <v>3818178.3999999985</v>
      </c>
      <c r="EJ6">
        <v>2102517.200000003</v>
      </c>
      <c r="EK6">
        <v>-12960700</v>
      </c>
      <c r="EL6">
        <v>5599990</v>
      </c>
      <c r="EM6">
        <v>1773650</v>
      </c>
      <c r="EP6" s="20">
        <f t="shared" si="6"/>
        <v>142</v>
      </c>
      <c r="EQ6" s="20">
        <f t="shared" si="7"/>
        <v>42600000</v>
      </c>
      <c r="ER6" s="22">
        <f t="shared" si="0"/>
        <v>278438100.69999987</v>
      </c>
      <c r="ES6" s="22">
        <f t="shared" si="8"/>
        <v>235838100.69999987</v>
      </c>
      <c r="ET6" s="22">
        <f>ROUNDUP(EP6/4,0)</f>
        <v>36</v>
      </c>
      <c r="EU6" s="22">
        <f t="shared" si="16"/>
        <v>10800000</v>
      </c>
      <c r="EV6" s="22">
        <f>SUM(B6,F6,J6,N6,R6,V6,Z6,AD6,AH6,AL6,AP6,AT6,AX6,BB6,BF6,BJ6,BN6,BR6,BV6,BZ6,CD6,CH6,CL6,CP6,CT6,CX6,DB6,DF6,DJ6,DN6,DR6,DV6,DZ6,ED6,EH6,EL6)</f>
        <v>82431228.799999997</v>
      </c>
      <c r="EW6" s="22">
        <f t="shared" si="1"/>
        <v>71631228.799999997</v>
      </c>
      <c r="EX6" s="20">
        <f t="shared" si="9"/>
        <v>80</v>
      </c>
      <c r="EY6" s="20">
        <f t="shared" si="10"/>
        <v>62</v>
      </c>
      <c r="EZ6" s="21">
        <f>EX6/(EX6+EY6)</f>
        <v>0.56338028169014087</v>
      </c>
      <c r="FA6" s="24">
        <f t="shared" si="12"/>
        <v>65376008.200000018</v>
      </c>
      <c r="FB6" s="24">
        <f t="shared" si="2"/>
        <v>17278554.899999976</v>
      </c>
      <c r="FC6" s="24">
        <f t="shared" si="2"/>
        <v>45137853.699999996</v>
      </c>
      <c r="FD6" s="24">
        <f t="shared" si="13"/>
        <v>13015968.800000016</v>
      </c>
      <c r="FE6" s="24">
        <f t="shared" si="3"/>
        <v>2340148.799999997</v>
      </c>
      <c r="FF6" s="24">
        <f t="shared" si="3"/>
        <v>-12943768.5</v>
      </c>
      <c r="FG6" s="24">
        <f t="shared" si="3"/>
        <v>-10941884.300000012</v>
      </c>
      <c r="FH6" s="24">
        <f t="shared" si="3"/>
        <v>13960103.699999984</v>
      </c>
      <c r="FI6" s="24">
        <f t="shared" si="3"/>
        <v>6571095.4999999739</v>
      </c>
      <c r="FJ6" s="24">
        <f t="shared" si="3"/>
        <v>25885285.799999982</v>
      </c>
      <c r="FK6" s="24">
        <f t="shared" si="3"/>
        <v>57303577.799999997</v>
      </c>
      <c r="FL6" s="24">
        <f t="shared" si="3"/>
        <v>55455156.29999999</v>
      </c>
      <c r="FN6" s="24">
        <f>B30+N30+Z30+AL30+AX30+BJ30+BV30+CH30+CT30+DF30+DR30+ED30</f>
        <v>47</v>
      </c>
      <c r="FO6" s="24">
        <f t="shared" ref="FO6:FY6" si="19">C30+O30+AA30+AM30+AY30+BK30+BW30+CI30+CU30+DG30+DS30+EE30</f>
        <v>27</v>
      </c>
      <c r="FP6" s="24">
        <f t="shared" si="19"/>
        <v>25</v>
      </c>
      <c r="FQ6" s="24">
        <f t="shared" si="19"/>
        <v>38</v>
      </c>
      <c r="FR6" s="24">
        <f t="shared" si="19"/>
        <v>17</v>
      </c>
      <c r="FS6" s="24">
        <f t="shared" si="19"/>
        <v>20</v>
      </c>
      <c r="FT6" s="24">
        <f t="shared" si="19"/>
        <v>18</v>
      </c>
      <c r="FU6" s="24">
        <f t="shared" si="19"/>
        <v>24</v>
      </c>
      <c r="FV6" s="24">
        <f t="shared" si="19"/>
        <v>25</v>
      </c>
      <c r="FW6" s="24">
        <f t="shared" si="19"/>
        <v>35</v>
      </c>
      <c r="FX6" s="24">
        <f t="shared" si="19"/>
        <v>30</v>
      </c>
      <c r="FY6" s="24">
        <f t="shared" si="19"/>
        <v>46</v>
      </c>
    </row>
    <row r="7" spans="1:181" x14ac:dyDescent="0.25">
      <c r="A7" s="5" t="s">
        <v>4</v>
      </c>
      <c r="B7">
        <v>-446873.00000000745</v>
      </c>
      <c r="C7">
        <v>-5713914.400000006</v>
      </c>
      <c r="D7">
        <v>8802054.099999994</v>
      </c>
      <c r="E7">
        <v>7125832.700000003</v>
      </c>
      <c r="F7">
        <v>11218813.399999999</v>
      </c>
      <c r="G7">
        <v>15344125.099999994</v>
      </c>
      <c r="H7">
        <v>5864415.5</v>
      </c>
      <c r="I7">
        <v>-2535147.3000000045</v>
      </c>
      <c r="J7">
        <v>-11710807</v>
      </c>
      <c r="K7">
        <v>47417548.899999991</v>
      </c>
      <c r="L7">
        <v>33979563.200000003</v>
      </c>
      <c r="M7">
        <v>2496554.8000000045</v>
      </c>
      <c r="N7">
        <v>9945916.2000000104</v>
      </c>
      <c r="O7">
        <v>-4397452.400000006</v>
      </c>
      <c r="P7">
        <v>-17046704.100000005</v>
      </c>
      <c r="Q7">
        <v>-19726808.899999991</v>
      </c>
      <c r="R7">
        <v>-21773935.099999998</v>
      </c>
      <c r="S7">
        <v>-8904285.599999994</v>
      </c>
      <c r="T7">
        <v>-1000932.6000000015</v>
      </c>
      <c r="U7">
        <v>2873130</v>
      </c>
      <c r="V7">
        <v>-3861085.5</v>
      </c>
      <c r="W7">
        <v>-2267295.3000000045</v>
      </c>
      <c r="X7">
        <v>-5062268.5000000075</v>
      </c>
      <c r="Y7">
        <v>-13061366.500000007</v>
      </c>
      <c r="Z7">
        <v>-12384247.100000001</v>
      </c>
      <c r="AA7">
        <v>-12403577.5</v>
      </c>
      <c r="AB7">
        <v>-3765567.4999999963</v>
      </c>
      <c r="AC7">
        <v>9488035.4999999925</v>
      </c>
      <c r="AD7">
        <v>15417702.600000009</v>
      </c>
      <c r="AE7">
        <v>14222093.900000006</v>
      </c>
      <c r="AF7">
        <v>9176166.5</v>
      </c>
      <c r="AG7">
        <v>-5140498.4999999925</v>
      </c>
      <c r="AH7">
        <v>17722825.500000015</v>
      </c>
      <c r="AI7">
        <v>-2622941.099999994</v>
      </c>
      <c r="AJ7">
        <v>13489072.600000009</v>
      </c>
      <c r="AK7">
        <v>24864146.5</v>
      </c>
      <c r="AL7">
        <v>7156186.5000000075</v>
      </c>
      <c r="AM7">
        <v>486650.40000000596</v>
      </c>
      <c r="AN7">
        <v>-4119293.799999997</v>
      </c>
      <c r="AO7">
        <v>-3939751.200000003</v>
      </c>
      <c r="AP7">
        <v>9335567.299999997</v>
      </c>
      <c r="AQ7">
        <v>3814413.7000000104</v>
      </c>
      <c r="AR7">
        <v>11485653.399999999</v>
      </c>
      <c r="AS7">
        <v>9655259.8000000045</v>
      </c>
      <c r="AT7">
        <v>-1070752</v>
      </c>
      <c r="AU7">
        <v>-1156385.4999999925</v>
      </c>
      <c r="AV7">
        <v>-1278211.1000000015</v>
      </c>
      <c r="AW7">
        <v>588162.10000000149</v>
      </c>
      <c r="AX7">
        <v>-4904039.6999999955</v>
      </c>
      <c r="AY7">
        <v>1597530.8999999985</v>
      </c>
      <c r="AZ7">
        <v>-2574784.2999999896</v>
      </c>
      <c r="BA7">
        <v>2092376.299999997</v>
      </c>
      <c r="BB7">
        <v>-1164901.700000003</v>
      </c>
      <c r="BC7">
        <v>-5434597.5</v>
      </c>
      <c r="BD7">
        <v>-5535374.900000006</v>
      </c>
      <c r="BE7">
        <v>-4728118.0000000075</v>
      </c>
      <c r="BF7">
        <v>2895331.6000000015</v>
      </c>
      <c r="BG7">
        <v>-2236013.6000000015</v>
      </c>
      <c r="BH7">
        <v>-7649766.3999999985</v>
      </c>
      <c r="BI7">
        <v>-7749234.6000000015</v>
      </c>
      <c r="BJ7">
        <v>10904780.199999996</v>
      </c>
      <c r="BK7">
        <v>13469409.899999999</v>
      </c>
      <c r="BL7">
        <v>6433169.299999997</v>
      </c>
      <c r="BM7">
        <v>-3217284</v>
      </c>
      <c r="BN7">
        <v>-1865322.200000003</v>
      </c>
      <c r="BO7">
        <v>-10813529.600000009</v>
      </c>
      <c r="BP7">
        <v>1927503.0000000075</v>
      </c>
      <c r="BQ7">
        <v>-6219434.7999999896</v>
      </c>
      <c r="BR7">
        <v>18097488.299999997</v>
      </c>
      <c r="BS7">
        <v>-2811652.6999999955</v>
      </c>
      <c r="BT7">
        <v>1062178.6999999955</v>
      </c>
      <c r="BU7">
        <v>4457239.3999999985</v>
      </c>
      <c r="BV7">
        <v>4057927.3000000045</v>
      </c>
      <c r="BW7">
        <v>-2406647.4000000134</v>
      </c>
      <c r="BX7">
        <v>-2718307.799999997</v>
      </c>
      <c r="BY7">
        <v>-1156361.599999994</v>
      </c>
      <c r="BZ7">
        <v>3586183.5</v>
      </c>
      <c r="CA7">
        <v>-3063306.3999999911</v>
      </c>
      <c r="CB7">
        <v>10720772.499999993</v>
      </c>
      <c r="CC7">
        <v>1974960.6000000015</v>
      </c>
      <c r="CD7">
        <v>6470522.1999999955</v>
      </c>
      <c r="CE7">
        <v>9279959</v>
      </c>
      <c r="CF7">
        <v>-3907819.3000000045</v>
      </c>
      <c r="CG7">
        <v>4868022.1999999955</v>
      </c>
      <c r="CH7">
        <v>704234.70000000298</v>
      </c>
      <c r="CI7">
        <v>-5498981.8999999985</v>
      </c>
      <c r="CJ7">
        <v>8317768.5</v>
      </c>
      <c r="CK7">
        <v>-4029331.900000006</v>
      </c>
      <c r="CL7">
        <v>3224520.5</v>
      </c>
      <c r="CM7">
        <v>10951407.099999994</v>
      </c>
      <c r="CN7">
        <v>6567456.1000000089</v>
      </c>
      <c r="CO7">
        <v>-1180782.9999999925</v>
      </c>
      <c r="CP7">
        <v>9677041.299999997</v>
      </c>
      <c r="CQ7">
        <v>15516941.399999999</v>
      </c>
      <c r="CR7">
        <v>-1166890.200000003</v>
      </c>
      <c r="CS7">
        <v>9636720.3999999985</v>
      </c>
      <c r="CT7">
        <v>11066072.300000004</v>
      </c>
      <c r="CU7">
        <v>3749353.8999999985</v>
      </c>
      <c r="CV7">
        <v>-3947664.8999999985</v>
      </c>
      <c r="CW7">
        <v>3004143.1999999881</v>
      </c>
      <c r="CX7">
        <v>1739691.1000000015</v>
      </c>
      <c r="CY7">
        <v>-4251218.4999999925</v>
      </c>
      <c r="CZ7">
        <v>1352636.8999999985</v>
      </c>
      <c r="DA7">
        <v>49183901.299999982</v>
      </c>
      <c r="DB7">
        <v>18215628.300000004</v>
      </c>
      <c r="DC7">
        <v>17881329.399999991</v>
      </c>
      <c r="DD7">
        <v>6385432.2000000104</v>
      </c>
      <c r="DE7">
        <v>9519997.9999999925</v>
      </c>
      <c r="DF7">
        <v>-234660.80000000447</v>
      </c>
      <c r="DG7">
        <v>4053605.5</v>
      </c>
      <c r="DH7">
        <v>9588418.099999994</v>
      </c>
      <c r="DI7">
        <v>13454456.79999999</v>
      </c>
      <c r="DJ7">
        <v>-2642253.900000006</v>
      </c>
      <c r="DK7">
        <v>-731783</v>
      </c>
      <c r="DL7">
        <v>5230953.1000000015</v>
      </c>
      <c r="DM7">
        <v>-76934.69999999553</v>
      </c>
      <c r="DN7">
        <v>6880978.8000000045</v>
      </c>
      <c r="DO7">
        <v>5152.9999999925494</v>
      </c>
      <c r="DP7">
        <v>-11203324.900000006</v>
      </c>
      <c r="DQ7">
        <v>-14076667.399999999</v>
      </c>
      <c r="DR7">
        <v>-2872889.8000000045</v>
      </c>
      <c r="DS7">
        <v>-6663004.5</v>
      </c>
      <c r="DT7">
        <v>-4328449.6999999955</v>
      </c>
      <c r="DU7">
        <v>-2775167.299999997</v>
      </c>
      <c r="DV7">
        <v>-6797609</v>
      </c>
      <c r="DW7">
        <v>9604463.200000003</v>
      </c>
      <c r="DX7">
        <v>9256728.700000003</v>
      </c>
      <c r="DY7">
        <v>-2152517.7999999896</v>
      </c>
      <c r="DZ7">
        <v>13347505.699999996</v>
      </c>
      <c r="EA7">
        <v>7560008.799999997</v>
      </c>
      <c r="EB7">
        <v>-5051264.8999999985</v>
      </c>
      <c r="EC7">
        <v>-1201537.5</v>
      </c>
      <c r="ED7">
        <v>907254</v>
      </c>
      <c r="EE7">
        <v>-7007640.400000006</v>
      </c>
      <c r="EF7">
        <v>3270124</v>
      </c>
      <c r="EG7">
        <v>-7439578</v>
      </c>
      <c r="EH7">
        <v>-687626</v>
      </c>
      <c r="EI7">
        <v>3362306.799999997</v>
      </c>
      <c r="EJ7">
        <v>838699.89999999851</v>
      </c>
      <c r="EK7">
        <v>-13017400</v>
      </c>
      <c r="EL7">
        <v>5631120</v>
      </c>
      <c r="EP7" s="20">
        <f t="shared" si="6"/>
        <v>141</v>
      </c>
      <c r="EQ7" s="20">
        <f t="shared" si="7"/>
        <v>42300000</v>
      </c>
      <c r="ER7" s="22">
        <f t="shared" si="0"/>
        <v>320969520.10000008</v>
      </c>
      <c r="ES7" s="22">
        <f t="shared" si="8"/>
        <v>278669520.10000008</v>
      </c>
      <c r="ET7" s="22">
        <f>ROUNDUP(EP7/5,0)</f>
        <v>29</v>
      </c>
      <c r="EU7" s="22">
        <f t="shared" si="16"/>
        <v>8700000</v>
      </c>
      <c r="EV7" s="22">
        <f>SUM(B7,G7,L7,Q7,V7,AA7,AF7,AK7,AP7,AU7,AZ7,BE7,BJ7,BO7,BT7,BY7,CD7,CI7,CN7,CS7,CX7,DC7,DH7,DM7,DR7,DW7,EB7,EG7,EL7)</f>
        <v>93979074.799999982</v>
      </c>
      <c r="EW7" s="22">
        <f t="shared" si="1"/>
        <v>85279074.799999982</v>
      </c>
      <c r="EX7" s="20">
        <f t="shared" si="9"/>
        <v>73</v>
      </c>
      <c r="EY7" s="20">
        <f t="shared" si="10"/>
        <v>68</v>
      </c>
      <c r="EZ7" s="21">
        <f t="shared" si="11"/>
        <v>0.51773049645390068</v>
      </c>
      <c r="FA7" s="24">
        <f>SUM(K7,W7,AI7,AU7,BG7,BS7,CE7,CQ7,DC7,DO7,EA7,EM7)</f>
        <v>86566652.299999997</v>
      </c>
      <c r="FB7" s="24">
        <f t="shared" si="2"/>
        <v>19596701.399999999</v>
      </c>
      <c r="FC7" s="24">
        <f t="shared" si="2"/>
        <v>20342037.399999984</v>
      </c>
      <c r="FD7" s="24">
        <f t="shared" si="13"/>
        <v>23899660.800000012</v>
      </c>
      <c r="FE7" s="24">
        <f t="shared" si="3"/>
        <v>-20734667.900000028</v>
      </c>
      <c r="FF7" s="24">
        <f t="shared" si="3"/>
        <v>-2089238.099999994</v>
      </c>
      <c r="FG7" s="24">
        <f t="shared" si="3"/>
        <v>-7119438.4000000209</v>
      </c>
      <c r="FH7" s="24">
        <f t="shared" si="3"/>
        <v>9590830.4999999963</v>
      </c>
      <c r="FI7" s="24">
        <f t="shared" si="3"/>
        <v>24100089.200000018</v>
      </c>
      <c r="FJ7" s="24">
        <f t="shared" si="3"/>
        <v>55884678.100000001</v>
      </c>
      <c r="FK7" s="24">
        <f t="shared" si="3"/>
        <v>28636417.600000016</v>
      </c>
      <c r="FL7" s="24">
        <f t="shared" si="3"/>
        <v>82295797.200000018</v>
      </c>
      <c r="FN7" s="21">
        <f>SUM(FN3:FN6)/(FA1+FA9+FA16+FA23)</f>
        <v>0.67753623188405798</v>
      </c>
      <c r="FO7" s="21">
        <f t="shared" ref="FO7:FY7" si="20">SUM(FO3:FO6)/(FB1+FB9+FB16+FB23)</f>
        <v>0.4</v>
      </c>
      <c r="FP7" s="21">
        <f t="shared" si="20"/>
        <v>0.40977443609022557</v>
      </c>
      <c r="FQ7" s="21">
        <f t="shared" si="20"/>
        <v>0.50740740740740742</v>
      </c>
      <c r="FR7" s="21">
        <f t="shared" si="20"/>
        <v>0.33333333333333331</v>
      </c>
      <c r="FS7" s="21">
        <f t="shared" si="20"/>
        <v>0.36666666666666664</v>
      </c>
      <c r="FT7" s="21">
        <f t="shared" si="20"/>
        <v>0.32971014492753625</v>
      </c>
      <c r="FU7" s="21">
        <f t="shared" si="20"/>
        <v>0.42028985507246375</v>
      </c>
      <c r="FV7" s="21">
        <f t="shared" si="20"/>
        <v>0.50709219858156029</v>
      </c>
      <c r="FW7" s="21">
        <f t="shared" si="20"/>
        <v>0.65248226950354615</v>
      </c>
      <c r="FX7" s="21">
        <f t="shared" si="20"/>
        <v>0.46099290780141844</v>
      </c>
      <c r="FY7" s="21">
        <f t="shared" si="20"/>
        <v>0.67985611510791366</v>
      </c>
    </row>
    <row r="8" spans="1:181" x14ac:dyDescent="0.25">
      <c r="A8" s="5" t="s">
        <v>5</v>
      </c>
      <c r="B8">
        <v>204022.30000000447</v>
      </c>
      <c r="C8">
        <v>10149758.199999996</v>
      </c>
      <c r="D8">
        <v>13020965.400000006</v>
      </c>
      <c r="E8">
        <v>1515110.9000000134</v>
      </c>
      <c r="F8">
        <v>18701671.899999991</v>
      </c>
      <c r="G8">
        <v>13709227.099999994</v>
      </c>
      <c r="H8">
        <v>5901324.6000000015</v>
      </c>
      <c r="I8">
        <v>1134429.799999997</v>
      </c>
      <c r="J8">
        <v>-9973453.299999997</v>
      </c>
      <c r="K8">
        <v>56229683.599999979</v>
      </c>
      <c r="L8">
        <v>21125603.099999994</v>
      </c>
      <c r="M8">
        <v>-1386830.599999994</v>
      </c>
      <c r="N8">
        <v>-3767893.9999999925</v>
      </c>
      <c r="O8">
        <v>-6100946.8999999911</v>
      </c>
      <c r="P8">
        <v>-18410384.199999996</v>
      </c>
      <c r="Q8">
        <v>-23542140.999999996</v>
      </c>
      <c r="R8">
        <v>-21556283.699999992</v>
      </c>
      <c r="S8">
        <v>-7354923.8999999985</v>
      </c>
      <c r="T8">
        <v>-2125775.1000000015</v>
      </c>
      <c r="U8">
        <v>-2118910.5</v>
      </c>
      <c r="V8">
        <v>-8528980.6000000089</v>
      </c>
      <c r="W8">
        <v>-5009104.299999997</v>
      </c>
      <c r="X8">
        <v>-8603587.6000000089</v>
      </c>
      <c r="Y8">
        <v>-14003929.899999999</v>
      </c>
      <c r="Z8">
        <v>-11950724.300000001</v>
      </c>
      <c r="AA8">
        <v>-8643555.0999999978</v>
      </c>
      <c r="AB8">
        <v>-6326250.299999997</v>
      </c>
      <c r="AC8">
        <v>11749587</v>
      </c>
      <c r="AD8">
        <v>14070939.599999994</v>
      </c>
      <c r="AE8">
        <v>15942099.200000003</v>
      </c>
      <c r="AF8">
        <v>2946433.1000000015</v>
      </c>
      <c r="AG8">
        <v>-3372986.5</v>
      </c>
      <c r="AH8">
        <v>20884703.400000006</v>
      </c>
      <c r="AI8">
        <v>4298526.700000003</v>
      </c>
      <c r="AJ8">
        <v>5260559.5</v>
      </c>
      <c r="AK8">
        <v>29888578.600000009</v>
      </c>
      <c r="AL8">
        <v>2522180.799999997</v>
      </c>
      <c r="AM8">
        <v>2452621.6999999955</v>
      </c>
      <c r="AN8">
        <v>-1946155.099999994</v>
      </c>
      <c r="AO8">
        <v>637222.5</v>
      </c>
      <c r="AP8">
        <v>12329169.200000003</v>
      </c>
      <c r="AQ8">
        <v>11172398</v>
      </c>
      <c r="AR8">
        <v>17713955.199999996</v>
      </c>
      <c r="AS8">
        <v>7651117</v>
      </c>
      <c r="AT8">
        <v>-1598503.3000000045</v>
      </c>
      <c r="AU8">
        <v>-626926.80000000447</v>
      </c>
      <c r="AV8">
        <v>-2923928.700000003</v>
      </c>
      <c r="AW8">
        <v>789684.39999999851</v>
      </c>
      <c r="AX8">
        <v>-6380432.8999999985</v>
      </c>
      <c r="AY8">
        <v>-1102084.1999999955</v>
      </c>
      <c r="AZ8">
        <v>-2901121.3999999985</v>
      </c>
      <c r="BA8">
        <v>2628971.9999999925</v>
      </c>
      <c r="BB8">
        <v>667533.70000000298</v>
      </c>
      <c r="BC8">
        <v>-4976554.700000003</v>
      </c>
      <c r="BD8">
        <v>-9170779.700000003</v>
      </c>
      <c r="BE8">
        <v>-2049231.4999999925</v>
      </c>
      <c r="BF8">
        <v>4402836.3999999911</v>
      </c>
      <c r="BG8">
        <v>2176211.5</v>
      </c>
      <c r="BH8">
        <v>-11121586.399999999</v>
      </c>
      <c r="BI8">
        <v>-9681223.200000003</v>
      </c>
      <c r="BJ8">
        <v>12980381.100000001</v>
      </c>
      <c r="BK8">
        <v>16857270.299999997</v>
      </c>
      <c r="BL8">
        <v>1108319.1999999955</v>
      </c>
      <c r="BM8">
        <v>-2404526.3999999985</v>
      </c>
      <c r="BN8">
        <v>-4555551.599999994</v>
      </c>
      <c r="BO8">
        <v>-11189888.5</v>
      </c>
      <c r="BP8">
        <v>-2992607.200000003</v>
      </c>
      <c r="BQ8">
        <v>-6391954.6000000015</v>
      </c>
      <c r="BR8">
        <v>18525720.399999991</v>
      </c>
      <c r="BS8">
        <v>-4072118.2000000104</v>
      </c>
      <c r="BT8">
        <v>1348381.400000006</v>
      </c>
      <c r="BU8">
        <v>1616770.599999994</v>
      </c>
      <c r="BV8">
        <v>-1167321.3000000045</v>
      </c>
      <c r="BW8">
        <v>-5131109.3999999985</v>
      </c>
      <c r="BX8">
        <v>-4793702.200000003</v>
      </c>
      <c r="BY8">
        <v>783254.70000000298</v>
      </c>
      <c r="BZ8">
        <v>6533301.799999997</v>
      </c>
      <c r="CA8">
        <v>916472.60000000149</v>
      </c>
      <c r="CB8">
        <v>3373891.599999994</v>
      </c>
      <c r="CC8">
        <v>6642250.1000000089</v>
      </c>
      <c r="CD8">
        <v>4654153.6000000015</v>
      </c>
      <c r="CE8">
        <v>6262903</v>
      </c>
      <c r="CF8">
        <v>-4637067.8999999985</v>
      </c>
      <c r="CG8">
        <v>3660463.3000000045</v>
      </c>
      <c r="CH8">
        <v>-1859696.200000003</v>
      </c>
      <c r="CI8">
        <v>1832485.3999999985</v>
      </c>
      <c r="CJ8">
        <v>12801881.900000006</v>
      </c>
      <c r="CK8">
        <v>-4099410</v>
      </c>
      <c r="CL8">
        <v>10629571.499999993</v>
      </c>
      <c r="CM8">
        <v>12206103.900000006</v>
      </c>
      <c r="CN8">
        <v>-2472724.6999999881</v>
      </c>
      <c r="CO8">
        <v>-941834.69999999553</v>
      </c>
      <c r="CP8">
        <v>4296788</v>
      </c>
      <c r="CQ8">
        <v>8757334.4999999925</v>
      </c>
      <c r="CR8">
        <v>-6037884.3999999985</v>
      </c>
      <c r="CS8">
        <v>16468108</v>
      </c>
      <c r="CT8">
        <v>4543651.8999999985</v>
      </c>
      <c r="CU8">
        <v>6857275.700000003</v>
      </c>
      <c r="CV8">
        <v>-883521.30000000447</v>
      </c>
      <c r="CW8">
        <v>1822421.1000000015</v>
      </c>
      <c r="CX8">
        <v>-183187.90000000596</v>
      </c>
      <c r="CY8">
        <v>-7782336.0000000075</v>
      </c>
      <c r="CZ8">
        <v>-3047438.6000000015</v>
      </c>
      <c r="DA8">
        <v>44264475.600000001</v>
      </c>
      <c r="DB8">
        <v>17897511.600000001</v>
      </c>
      <c r="DC8">
        <v>12959560.000000007</v>
      </c>
      <c r="DD8">
        <v>18021200</v>
      </c>
      <c r="DE8">
        <v>14697689.599999994</v>
      </c>
      <c r="DF8">
        <v>2162367.099999994</v>
      </c>
      <c r="DG8">
        <v>10567736.399999999</v>
      </c>
      <c r="DH8">
        <v>5723628.599999994</v>
      </c>
      <c r="DI8">
        <v>18525145.100000009</v>
      </c>
      <c r="DJ8">
        <v>-1319393.3999999985</v>
      </c>
      <c r="DK8">
        <v>-5962397.3999999985</v>
      </c>
      <c r="DL8">
        <v>6026479.9999999925</v>
      </c>
      <c r="DM8">
        <v>1689481.3000000045</v>
      </c>
      <c r="DN8">
        <v>4060252.8999999985</v>
      </c>
      <c r="DO8">
        <v>-2859704.2000000104</v>
      </c>
      <c r="DP8">
        <v>-7880121.8999999985</v>
      </c>
      <c r="DQ8">
        <v>-17746491.300000004</v>
      </c>
      <c r="DR8">
        <v>-9036227.7000000104</v>
      </c>
      <c r="DS8">
        <v>-4130435.299999997</v>
      </c>
      <c r="DT8">
        <v>-4280054.8999999985</v>
      </c>
      <c r="DU8">
        <v>-1570578.3999999985</v>
      </c>
      <c r="DV8">
        <v>-3242606.6000000015</v>
      </c>
      <c r="DW8">
        <v>9151683.799999997</v>
      </c>
      <c r="DX8">
        <v>11699495.399999999</v>
      </c>
      <c r="DY8">
        <v>-2475898.8000000045</v>
      </c>
      <c r="DZ8">
        <v>13947638.600000009</v>
      </c>
      <c r="EA8">
        <v>8307726.8000000045</v>
      </c>
      <c r="EB8">
        <v>-3822360.1000000015</v>
      </c>
      <c r="EC8">
        <v>3005770</v>
      </c>
      <c r="ED8">
        <v>-599201</v>
      </c>
      <c r="EE8">
        <v>-7378882</v>
      </c>
      <c r="EF8">
        <v>-1829883.5</v>
      </c>
      <c r="EG8">
        <v>-8518150</v>
      </c>
      <c r="EH8">
        <v>294468.39999999851</v>
      </c>
      <c r="EI8">
        <v>942867.20000000298</v>
      </c>
      <c r="EJ8">
        <v>246550.20000000298</v>
      </c>
      <c r="EK8">
        <v>-7500000</v>
      </c>
      <c r="EP8" s="20">
        <f t="shared" si="6"/>
        <v>140</v>
      </c>
      <c r="EQ8" s="20">
        <f t="shared" si="7"/>
        <v>42000000</v>
      </c>
      <c r="ER8" s="22">
        <f t="shared" si="0"/>
        <v>299496553.30000007</v>
      </c>
      <c r="ES8" s="22">
        <f t="shared" si="8"/>
        <v>257496553.30000007</v>
      </c>
      <c r="ET8" s="22">
        <f>ROUNDUP(EP8/6,0)</f>
        <v>24</v>
      </c>
      <c r="EU8" s="22">
        <f t="shared" si="16"/>
        <v>7200000</v>
      </c>
      <c r="EV8" s="22">
        <f>SUM(B8,H8,N8,T8,Z8,AF8,AL8,AR8,AX8,BD8,BJ8,BP8,BV8,CB8,CH8,CN8,CT8,CZ8,DF8,DL8,DR8,DX8,ED8,EJ8)</f>
        <v>15749910.599999975</v>
      </c>
      <c r="EW8" s="22">
        <f>EV8-EU8</f>
        <v>8549910.5999999754</v>
      </c>
      <c r="EX8" s="20">
        <f t="shared" si="9"/>
        <v>71</v>
      </c>
      <c r="EY8" s="20">
        <f t="shared" si="10"/>
        <v>69</v>
      </c>
      <c r="EZ8" s="21">
        <f t="shared" si="11"/>
        <v>0.50714285714285712</v>
      </c>
      <c r="FA8" s="24">
        <f t="shared" si="12"/>
        <v>86424092.599999964</v>
      </c>
      <c r="FB8" s="24">
        <f t="shared" si="2"/>
        <v>729206.99999999255</v>
      </c>
      <c r="FC8" s="24">
        <f t="shared" si="2"/>
        <v>27308589.5</v>
      </c>
      <c r="FD8" s="24">
        <f t="shared" si="13"/>
        <v>-12348894.200000014</v>
      </c>
      <c r="FE8" s="24">
        <f t="shared" si="3"/>
        <v>16230134.800000008</v>
      </c>
      <c r="FF8" s="24">
        <f t="shared" si="3"/>
        <v>-8716277.7999999896</v>
      </c>
      <c r="FG8" s="24">
        <f t="shared" si="3"/>
        <v>-2473092.4999999739</v>
      </c>
      <c r="FH8" s="24">
        <f t="shared" si="3"/>
        <v>32369632.899999984</v>
      </c>
      <c r="FI8" s="24">
        <f t="shared" si="3"/>
        <v>26774751.299999997</v>
      </c>
      <c r="FJ8" s="24">
        <f t="shared" si="3"/>
        <v>28098804.79999999</v>
      </c>
      <c r="FK8" s="24">
        <f t="shared" si="3"/>
        <v>36530937.200000018</v>
      </c>
      <c r="FL8" s="24">
        <f t="shared" si="3"/>
        <v>68568667.699999988</v>
      </c>
    </row>
    <row r="9" spans="1:181" x14ac:dyDescent="0.25">
      <c r="A9" s="25">
        <v>6</v>
      </c>
      <c r="B9" s="6">
        <f>COUNTIF(B3:B8,"&gt;300000")</f>
        <v>1</v>
      </c>
      <c r="C9" s="6">
        <f t="shared" ref="C9:BN9" si="21">COUNTIF(C3:C8,"&gt;300000")</f>
        <v>1</v>
      </c>
      <c r="D9" s="6">
        <f t="shared" si="21"/>
        <v>4</v>
      </c>
      <c r="E9" s="6">
        <f t="shared" si="21"/>
        <v>4</v>
      </c>
      <c r="F9" s="6">
        <f t="shared" si="21"/>
        <v>6</v>
      </c>
      <c r="G9" s="6">
        <f t="shared" si="21"/>
        <v>6</v>
      </c>
      <c r="H9" s="6">
        <f t="shared" si="21"/>
        <v>5</v>
      </c>
      <c r="I9" s="6">
        <f t="shared" si="21"/>
        <v>2</v>
      </c>
      <c r="J9" s="6">
        <f t="shared" si="21"/>
        <v>0</v>
      </c>
      <c r="K9" s="6">
        <f t="shared" si="21"/>
        <v>6</v>
      </c>
      <c r="L9" s="6">
        <f t="shared" si="21"/>
        <v>6</v>
      </c>
      <c r="M9" s="6">
        <f t="shared" si="21"/>
        <v>4</v>
      </c>
      <c r="N9" s="6">
        <f t="shared" si="21"/>
        <v>5</v>
      </c>
      <c r="O9" s="6">
        <f t="shared" si="21"/>
        <v>4</v>
      </c>
      <c r="P9" s="6">
        <f t="shared" si="21"/>
        <v>1</v>
      </c>
      <c r="Q9" s="6">
        <f t="shared" si="21"/>
        <v>0</v>
      </c>
      <c r="R9" s="6">
        <f t="shared" si="21"/>
        <v>0</v>
      </c>
      <c r="S9" s="6">
        <f t="shared" si="21"/>
        <v>0</v>
      </c>
      <c r="T9" s="6">
        <f t="shared" si="21"/>
        <v>0</v>
      </c>
      <c r="U9" s="6">
        <f t="shared" si="21"/>
        <v>2</v>
      </c>
      <c r="V9" s="6">
        <f t="shared" si="21"/>
        <v>0</v>
      </c>
      <c r="W9" s="6">
        <f t="shared" si="21"/>
        <v>3</v>
      </c>
      <c r="X9" s="6">
        <f t="shared" si="21"/>
        <v>2</v>
      </c>
      <c r="Y9" s="6">
        <f t="shared" si="21"/>
        <v>0</v>
      </c>
      <c r="Z9" s="6">
        <f t="shared" si="21"/>
        <v>0</v>
      </c>
      <c r="AA9" s="6">
        <f t="shared" si="21"/>
        <v>0</v>
      </c>
      <c r="AB9" s="6">
        <f t="shared" si="21"/>
        <v>0</v>
      </c>
      <c r="AC9" s="6">
        <f t="shared" si="21"/>
        <v>4</v>
      </c>
      <c r="AD9" s="6">
        <f t="shared" si="21"/>
        <v>5</v>
      </c>
      <c r="AE9" s="6">
        <f t="shared" si="21"/>
        <v>6</v>
      </c>
      <c r="AF9" s="6">
        <f t="shared" si="21"/>
        <v>6</v>
      </c>
      <c r="AG9" s="6">
        <f t="shared" si="21"/>
        <v>2</v>
      </c>
      <c r="AH9" s="6">
        <f t="shared" si="21"/>
        <v>5</v>
      </c>
      <c r="AI9" s="6">
        <f t="shared" si="21"/>
        <v>2</v>
      </c>
      <c r="AJ9" s="6">
        <f t="shared" si="21"/>
        <v>5</v>
      </c>
      <c r="AK9" s="6">
        <f t="shared" si="21"/>
        <v>6</v>
      </c>
      <c r="AL9" s="6">
        <f t="shared" si="21"/>
        <v>6</v>
      </c>
      <c r="AM9" s="6">
        <f t="shared" si="21"/>
        <v>4</v>
      </c>
      <c r="AN9" s="6">
        <f t="shared" si="21"/>
        <v>1</v>
      </c>
      <c r="AO9" s="6">
        <f t="shared" si="21"/>
        <v>1</v>
      </c>
      <c r="AP9" s="6">
        <f t="shared" si="21"/>
        <v>4</v>
      </c>
      <c r="AQ9" s="6">
        <f t="shared" si="21"/>
        <v>5</v>
      </c>
      <c r="AR9" s="6">
        <f t="shared" si="21"/>
        <v>6</v>
      </c>
      <c r="AS9" s="6">
        <f t="shared" si="21"/>
        <v>6</v>
      </c>
      <c r="AT9" s="6">
        <f t="shared" si="21"/>
        <v>2</v>
      </c>
      <c r="AU9" s="6">
        <f t="shared" si="21"/>
        <v>1</v>
      </c>
      <c r="AV9" s="6">
        <f t="shared" si="21"/>
        <v>1</v>
      </c>
      <c r="AW9" s="6">
        <f t="shared" si="21"/>
        <v>6</v>
      </c>
      <c r="AX9" s="6">
        <f t="shared" si="21"/>
        <v>0</v>
      </c>
      <c r="AY9" s="6">
        <f t="shared" si="21"/>
        <v>2</v>
      </c>
      <c r="AZ9" s="6">
        <f t="shared" si="21"/>
        <v>2</v>
      </c>
      <c r="BA9" s="6">
        <f t="shared" si="21"/>
        <v>5</v>
      </c>
      <c r="BB9" s="6">
        <f t="shared" si="21"/>
        <v>1</v>
      </c>
      <c r="BC9" s="6">
        <f t="shared" si="21"/>
        <v>0</v>
      </c>
      <c r="BD9" s="6">
        <f t="shared" si="21"/>
        <v>1</v>
      </c>
      <c r="BE9" s="6">
        <f t="shared" si="21"/>
        <v>3</v>
      </c>
      <c r="BF9" s="6">
        <f t="shared" si="21"/>
        <v>2</v>
      </c>
      <c r="BG9" s="6">
        <f t="shared" si="21"/>
        <v>3</v>
      </c>
      <c r="BH9" s="6">
        <f t="shared" si="21"/>
        <v>0</v>
      </c>
      <c r="BI9" s="6">
        <f t="shared" si="21"/>
        <v>0</v>
      </c>
      <c r="BJ9" s="6">
        <f t="shared" si="21"/>
        <v>6</v>
      </c>
      <c r="BK9" s="6">
        <f t="shared" si="21"/>
        <v>6</v>
      </c>
      <c r="BL9" s="6">
        <f t="shared" si="21"/>
        <v>6</v>
      </c>
      <c r="BM9" s="6">
        <f t="shared" si="21"/>
        <v>2</v>
      </c>
      <c r="BN9" s="6">
        <f t="shared" si="21"/>
        <v>4</v>
      </c>
      <c r="BO9" s="6">
        <f t="shared" ref="BO9:DZ9" si="22">COUNTIF(BO3:BO8,"&gt;300000")</f>
        <v>0</v>
      </c>
      <c r="BP9" s="6">
        <f t="shared" si="22"/>
        <v>1</v>
      </c>
      <c r="BQ9" s="6">
        <f t="shared" si="22"/>
        <v>0</v>
      </c>
      <c r="BR9" s="6">
        <f t="shared" si="22"/>
        <v>6</v>
      </c>
      <c r="BS9" s="6">
        <f t="shared" si="22"/>
        <v>1</v>
      </c>
      <c r="BT9" s="6">
        <f t="shared" si="22"/>
        <v>4</v>
      </c>
      <c r="BU9" s="6">
        <f t="shared" si="22"/>
        <v>5</v>
      </c>
      <c r="BV9" s="6">
        <f t="shared" si="22"/>
        <v>1</v>
      </c>
      <c r="BW9" s="6">
        <f t="shared" si="22"/>
        <v>1</v>
      </c>
      <c r="BX9" s="6">
        <f t="shared" si="22"/>
        <v>0</v>
      </c>
      <c r="BY9" s="6">
        <f t="shared" si="22"/>
        <v>1</v>
      </c>
      <c r="BZ9" s="6">
        <f t="shared" si="22"/>
        <v>5</v>
      </c>
      <c r="CA9" s="6">
        <f t="shared" si="22"/>
        <v>1</v>
      </c>
      <c r="CB9" s="6">
        <f t="shared" si="22"/>
        <v>4</v>
      </c>
      <c r="CC9" s="6">
        <f t="shared" si="22"/>
        <v>6</v>
      </c>
      <c r="CD9" s="6">
        <f t="shared" si="22"/>
        <v>6</v>
      </c>
      <c r="CE9" s="6">
        <f t="shared" si="22"/>
        <v>5</v>
      </c>
      <c r="CF9" s="6">
        <f t="shared" si="22"/>
        <v>0</v>
      </c>
      <c r="CG9" s="6">
        <f t="shared" si="22"/>
        <v>6</v>
      </c>
      <c r="CH9" s="6">
        <f t="shared" si="22"/>
        <v>5</v>
      </c>
      <c r="CI9" s="6">
        <f t="shared" si="22"/>
        <v>3</v>
      </c>
      <c r="CJ9" s="6">
        <f t="shared" si="22"/>
        <v>6</v>
      </c>
      <c r="CK9" s="6">
        <f t="shared" si="22"/>
        <v>0</v>
      </c>
      <c r="CL9" s="6">
        <f t="shared" si="22"/>
        <v>6</v>
      </c>
      <c r="CM9" s="6">
        <f t="shared" si="22"/>
        <v>3</v>
      </c>
      <c r="CN9" s="6">
        <f t="shared" si="22"/>
        <v>3</v>
      </c>
      <c r="CO9" s="6">
        <f t="shared" si="22"/>
        <v>4</v>
      </c>
      <c r="CP9" s="6">
        <f t="shared" si="22"/>
        <v>6</v>
      </c>
      <c r="CQ9" s="6">
        <f t="shared" si="22"/>
        <v>6</v>
      </c>
      <c r="CR9" s="6">
        <f t="shared" si="22"/>
        <v>3</v>
      </c>
      <c r="CS9" s="6">
        <f t="shared" si="22"/>
        <v>5</v>
      </c>
      <c r="CT9" s="6">
        <f t="shared" si="22"/>
        <v>6</v>
      </c>
      <c r="CU9" s="6">
        <f t="shared" si="22"/>
        <v>6</v>
      </c>
      <c r="CV9" s="6">
        <f t="shared" si="22"/>
        <v>1</v>
      </c>
      <c r="CW9" s="6">
        <f t="shared" si="22"/>
        <v>3</v>
      </c>
      <c r="CX9" s="6">
        <f t="shared" si="22"/>
        <v>4</v>
      </c>
      <c r="CY9" s="6">
        <f t="shared" si="22"/>
        <v>0</v>
      </c>
      <c r="CZ9" s="6">
        <f t="shared" si="22"/>
        <v>4</v>
      </c>
      <c r="DA9" s="6">
        <f t="shared" si="22"/>
        <v>6</v>
      </c>
      <c r="DB9" s="6">
        <f t="shared" si="22"/>
        <v>6</v>
      </c>
      <c r="DC9" s="6">
        <f t="shared" si="22"/>
        <v>5</v>
      </c>
      <c r="DD9" s="6">
        <f t="shared" si="22"/>
        <v>6</v>
      </c>
      <c r="DE9" s="6">
        <f t="shared" si="22"/>
        <v>6</v>
      </c>
      <c r="DF9" s="6">
        <f t="shared" si="22"/>
        <v>1</v>
      </c>
      <c r="DG9" s="6">
        <f t="shared" si="22"/>
        <v>4</v>
      </c>
      <c r="DH9" s="6">
        <f t="shared" si="22"/>
        <v>4</v>
      </c>
      <c r="DI9" s="6">
        <f t="shared" si="22"/>
        <v>5</v>
      </c>
      <c r="DJ9" s="6">
        <f t="shared" si="22"/>
        <v>2</v>
      </c>
      <c r="DK9" s="6">
        <f t="shared" si="22"/>
        <v>2</v>
      </c>
      <c r="DL9" s="6">
        <f t="shared" si="22"/>
        <v>6</v>
      </c>
      <c r="DM9" s="6">
        <f t="shared" si="22"/>
        <v>5</v>
      </c>
      <c r="DN9" s="6">
        <f t="shared" si="22"/>
        <v>6</v>
      </c>
      <c r="DO9" s="6">
        <f t="shared" si="22"/>
        <v>4</v>
      </c>
      <c r="DP9" s="6">
        <f t="shared" si="22"/>
        <v>0</v>
      </c>
      <c r="DQ9" s="6">
        <f t="shared" si="22"/>
        <v>0</v>
      </c>
      <c r="DR9" s="6">
        <f t="shared" si="22"/>
        <v>4</v>
      </c>
      <c r="DS9" s="6">
        <f t="shared" si="22"/>
        <v>2</v>
      </c>
      <c r="DT9" s="6">
        <f t="shared" si="22"/>
        <v>1</v>
      </c>
      <c r="DU9" s="6">
        <f t="shared" si="22"/>
        <v>0</v>
      </c>
      <c r="DV9" s="6">
        <f t="shared" si="22"/>
        <v>0</v>
      </c>
      <c r="DW9" s="6">
        <f t="shared" si="22"/>
        <v>6</v>
      </c>
      <c r="DX9" s="6">
        <f t="shared" si="22"/>
        <v>6</v>
      </c>
      <c r="DY9" s="6">
        <f t="shared" si="22"/>
        <v>0</v>
      </c>
      <c r="DZ9" s="6">
        <f t="shared" si="22"/>
        <v>6</v>
      </c>
      <c r="EA9" s="6">
        <f t="shared" ref="EA9:EO9" si="23">COUNTIF(EA3:EA8,"&gt;300000")</f>
        <v>6</v>
      </c>
      <c r="EB9" s="6">
        <f t="shared" si="23"/>
        <v>1</v>
      </c>
      <c r="EC9" s="6">
        <f t="shared" si="23"/>
        <v>1</v>
      </c>
      <c r="ED9" s="6">
        <f t="shared" si="23"/>
        <v>2</v>
      </c>
      <c r="EE9" s="6">
        <f t="shared" si="23"/>
        <v>0</v>
      </c>
      <c r="EF9" s="6">
        <f t="shared" si="23"/>
        <v>4</v>
      </c>
      <c r="EG9" s="6">
        <f t="shared" si="23"/>
        <v>2</v>
      </c>
      <c r="EH9" s="6">
        <f t="shared" si="23"/>
        <v>0</v>
      </c>
      <c r="EI9" s="6">
        <f t="shared" si="23"/>
        <v>6</v>
      </c>
      <c r="EJ9" s="6">
        <f t="shared" si="23"/>
        <v>5</v>
      </c>
      <c r="EK9" s="6">
        <f t="shared" si="23"/>
        <v>0</v>
      </c>
      <c r="EL9" s="6">
        <f t="shared" si="23"/>
        <v>5</v>
      </c>
      <c r="EM9" s="6">
        <f t="shared" si="23"/>
        <v>3</v>
      </c>
      <c r="EN9" s="6">
        <f t="shared" si="23"/>
        <v>1</v>
      </c>
      <c r="EO9" s="6">
        <f t="shared" si="23"/>
        <v>0</v>
      </c>
      <c r="ES9" s="22"/>
      <c r="ET9" s="22"/>
      <c r="EU9" s="22"/>
      <c r="EV9" s="22"/>
      <c r="EW9" s="22"/>
      <c r="FA9" s="20">
        <v>66</v>
      </c>
      <c r="FB9" s="20">
        <v>66</v>
      </c>
      <c r="FC9" s="20">
        <v>66</v>
      </c>
      <c r="FD9" s="20">
        <v>66</v>
      </c>
      <c r="FE9" s="20">
        <v>66</v>
      </c>
      <c r="FF9" s="20">
        <v>66</v>
      </c>
      <c r="FG9" s="20">
        <v>72</v>
      </c>
      <c r="FH9" s="20">
        <v>72</v>
      </c>
      <c r="FI9" s="20">
        <v>72</v>
      </c>
      <c r="FJ9" s="20">
        <v>72</v>
      </c>
      <c r="FK9" s="20">
        <v>72</v>
      </c>
      <c r="FL9" s="20">
        <v>71</v>
      </c>
    </row>
    <row r="10" spans="1:181" x14ac:dyDescent="0.25">
      <c r="A10" s="5" t="s">
        <v>7</v>
      </c>
      <c r="B10" s="14">
        <v>-1944259.6000000015</v>
      </c>
      <c r="C10" s="14">
        <v>3332576.700000003</v>
      </c>
      <c r="D10" s="14">
        <v>5075193.8999999911</v>
      </c>
      <c r="E10" s="14">
        <v>2754211.099999994</v>
      </c>
      <c r="F10" s="14">
        <v>1623414</v>
      </c>
      <c r="G10" s="14">
        <v>-8129536.3000000045</v>
      </c>
      <c r="H10" s="14">
        <v>3192787.6000000015</v>
      </c>
      <c r="I10" s="14">
        <v>10253496.299999997</v>
      </c>
      <c r="J10" s="14">
        <v>-6859918</v>
      </c>
      <c r="K10" s="14">
        <v>3411414.1000000015</v>
      </c>
      <c r="L10" s="14">
        <v>9660716.8999999985</v>
      </c>
      <c r="M10" s="14">
        <v>9604274.8999999911</v>
      </c>
      <c r="N10" s="14">
        <v>-10801647.5</v>
      </c>
      <c r="O10" s="14">
        <v>-5194071.799999997</v>
      </c>
      <c r="P10" s="14">
        <v>-9613074.5000000075</v>
      </c>
      <c r="Q10" s="14">
        <v>-5320950.6000000015</v>
      </c>
      <c r="R10" s="14">
        <v>-813896.69999999553</v>
      </c>
      <c r="S10" s="14">
        <v>-2739147.599999994</v>
      </c>
      <c r="T10" s="14">
        <v>2326127</v>
      </c>
      <c r="U10" s="14">
        <v>1170817.3000000045</v>
      </c>
      <c r="V10" s="14">
        <v>-1813546.3000000119</v>
      </c>
      <c r="W10" s="14">
        <v>743117.60000000149</v>
      </c>
      <c r="X10" s="14">
        <v>-2739335.2000000104</v>
      </c>
      <c r="Y10" s="14">
        <v>-4525002.299999997</v>
      </c>
      <c r="Z10" s="14">
        <v>-1192361.799999997</v>
      </c>
      <c r="AA10" s="14">
        <v>-1097094.6999999955</v>
      </c>
      <c r="AB10" s="14">
        <v>11785437.599999987</v>
      </c>
      <c r="AC10" s="14">
        <v>2930193.1000000015</v>
      </c>
      <c r="AD10" s="14">
        <v>-3275391.400000006</v>
      </c>
      <c r="AE10" s="14">
        <v>3562681.3000000045</v>
      </c>
      <c r="AF10" s="14">
        <v>-2751615.6000000015</v>
      </c>
      <c r="AG10" s="14">
        <v>5959288.8000000045</v>
      </c>
      <c r="AH10" s="14">
        <v>1418296.5</v>
      </c>
      <c r="AI10" s="14">
        <v>1113337.7000000104</v>
      </c>
      <c r="AJ10" s="14">
        <v>-8502278</v>
      </c>
      <c r="AK10" s="14">
        <v>3641080.8999999985</v>
      </c>
      <c r="AL10" s="14">
        <v>-1085150.0000000075</v>
      </c>
      <c r="AM10" s="14">
        <v>-5834822.299999997</v>
      </c>
      <c r="AN10" s="14">
        <v>-2651845.8000000045</v>
      </c>
      <c r="AO10" s="14">
        <v>-396889.40000000596</v>
      </c>
      <c r="AP10" s="14">
        <v>3685623.400000006</v>
      </c>
      <c r="AQ10" s="14">
        <v>-6431102.5000000075</v>
      </c>
      <c r="AR10" s="14">
        <v>610512.79999999702</v>
      </c>
      <c r="AS10" s="14">
        <v>381165.5</v>
      </c>
      <c r="AT10" s="14">
        <v>-1465460.099999994</v>
      </c>
      <c r="AU10" s="14">
        <v>-4583509.799999997</v>
      </c>
      <c r="AV10" s="14">
        <v>-2308116.1999999881</v>
      </c>
      <c r="AW10" s="14">
        <v>-3639649.599999994</v>
      </c>
      <c r="AX10" s="14">
        <v>14205332.399999991</v>
      </c>
      <c r="AY10" s="14">
        <v>-1598128.700000003</v>
      </c>
      <c r="AZ10" s="14">
        <v>1811667.700000003</v>
      </c>
      <c r="BA10" s="14">
        <v>5837599.299999997</v>
      </c>
      <c r="BB10" s="14">
        <v>188616.80000000447</v>
      </c>
      <c r="BC10" s="14">
        <v>-4282130.5</v>
      </c>
      <c r="BD10" s="14">
        <v>-474631.70000000298</v>
      </c>
      <c r="BE10" s="14">
        <v>-1200398.5000000075</v>
      </c>
      <c r="BF10" s="14">
        <v>-5681586.700000003</v>
      </c>
      <c r="BG10" s="14">
        <v>2909957.6999999881</v>
      </c>
      <c r="BH10" s="14">
        <v>2429174.900000006</v>
      </c>
      <c r="BI10" s="14">
        <v>6053400.1000000015</v>
      </c>
      <c r="BJ10" s="14">
        <v>2535074.900000006</v>
      </c>
      <c r="BK10" s="14">
        <v>1131880.6000000015</v>
      </c>
      <c r="BL10" s="14">
        <v>-7936252.6999999955</v>
      </c>
      <c r="BM10" s="14">
        <v>830282.29999999702</v>
      </c>
      <c r="BN10" s="14">
        <v>-4555207.8000000045</v>
      </c>
      <c r="BO10" s="14">
        <v>844830.09999999404</v>
      </c>
      <c r="BP10" s="14">
        <v>2537854.2000000104</v>
      </c>
      <c r="BQ10" s="14">
        <v>-1990044</v>
      </c>
      <c r="BR10" s="14">
        <v>-844788.29999999702</v>
      </c>
      <c r="BS10" s="14">
        <v>-25698.60000000149</v>
      </c>
      <c r="BT10" s="14">
        <v>817613.20000000298</v>
      </c>
      <c r="BU10" s="14">
        <v>-1682382.900000006</v>
      </c>
      <c r="BV10" s="14">
        <v>-3145815.9999999925</v>
      </c>
      <c r="BW10" s="14">
        <v>-3829236.5000000075</v>
      </c>
      <c r="BX10" s="14">
        <v>-1053655.5</v>
      </c>
      <c r="BY10" s="14">
        <v>-1284577.6000000015</v>
      </c>
      <c r="BZ10" s="14">
        <v>4562263.3000000119</v>
      </c>
      <c r="CA10" s="14">
        <v>6803980</v>
      </c>
      <c r="CB10" s="14">
        <v>1837986.799999997</v>
      </c>
      <c r="CC10" s="14">
        <v>-205891</v>
      </c>
      <c r="CD10" s="14">
        <v>-5217053.8999999985</v>
      </c>
      <c r="CE10" s="14">
        <v>9513539.5</v>
      </c>
      <c r="CF10" s="14">
        <v>-401059.10000000149</v>
      </c>
      <c r="CG10" s="14">
        <v>1245532.200000003</v>
      </c>
      <c r="CH10" s="14">
        <v>-1712474</v>
      </c>
      <c r="CI10" s="14">
        <v>3646240.5</v>
      </c>
      <c r="CJ10" s="14">
        <v>-2306995.3999999911</v>
      </c>
      <c r="CK10" s="14">
        <v>1775312.1000000015</v>
      </c>
      <c r="CL10" s="14">
        <v>4707929.8000000045</v>
      </c>
      <c r="CM10" s="14">
        <v>-1009046.200000003</v>
      </c>
      <c r="CN10" s="14">
        <v>11221182.899999999</v>
      </c>
      <c r="CO10" s="14">
        <v>1345283.5</v>
      </c>
      <c r="CP10" s="14">
        <v>-2796182.3999999985</v>
      </c>
      <c r="CQ10" s="14">
        <v>9181882</v>
      </c>
      <c r="CR10" s="14">
        <v>6150184.099999994</v>
      </c>
      <c r="CS10" s="14">
        <v>-2809364.3999999985</v>
      </c>
      <c r="CT10" s="14">
        <v>-1875294.6000000089</v>
      </c>
      <c r="CU10" s="14">
        <v>134819.60000000149</v>
      </c>
      <c r="CV10" s="14">
        <v>-4270286.8999999985</v>
      </c>
      <c r="CW10" s="14">
        <v>315020.39999999851</v>
      </c>
      <c r="CX10" s="14">
        <v>2124937.9999999925</v>
      </c>
      <c r="CY10" s="14">
        <v>3391166.200000003</v>
      </c>
      <c r="CZ10" s="14">
        <v>124775.60000000149</v>
      </c>
      <c r="DA10" s="14">
        <v>10254982.299999997</v>
      </c>
      <c r="DB10" s="14">
        <v>4188830.8999999985</v>
      </c>
      <c r="DC10" s="14">
        <v>1422000.6000000089</v>
      </c>
      <c r="DD10" s="14">
        <v>203462</v>
      </c>
      <c r="DE10" s="14">
        <v>-4425496.8999999911</v>
      </c>
      <c r="DF10" s="14">
        <v>995197.30000000447</v>
      </c>
      <c r="DG10" s="14">
        <v>514476.60000000894</v>
      </c>
      <c r="DH10" s="14">
        <v>4761071.8000000045</v>
      </c>
      <c r="DI10" s="14">
        <v>1529128.8000000045</v>
      </c>
      <c r="DJ10" s="14">
        <v>-2035773</v>
      </c>
      <c r="DK10" s="14">
        <v>8180431.099999994</v>
      </c>
      <c r="DL10" s="14">
        <v>3544150.799999997</v>
      </c>
      <c r="DM10" s="14">
        <v>-3625573.799999997</v>
      </c>
      <c r="DN10" s="14">
        <v>-3472601.3000000045</v>
      </c>
      <c r="DO10" s="14">
        <v>-964992.10000000149</v>
      </c>
      <c r="DP10" s="14">
        <v>-3401110.400000006</v>
      </c>
      <c r="DQ10" s="14">
        <v>885082.50000000745</v>
      </c>
      <c r="DR10" s="14">
        <v>3226350.4000000134</v>
      </c>
      <c r="DS10" s="14">
        <v>-3030834.5000000075</v>
      </c>
      <c r="DT10" s="14">
        <v>-1540440.0000000075</v>
      </c>
      <c r="DU10" s="14">
        <v>5451981.799999997</v>
      </c>
      <c r="DV10" s="14">
        <v>-3101655.5</v>
      </c>
      <c r="DW10" s="14">
        <v>8533510.799999997</v>
      </c>
      <c r="DX10" s="14">
        <v>1414237.0000000075</v>
      </c>
      <c r="DY10" s="14">
        <v>1669239.3000000119</v>
      </c>
      <c r="DZ10" s="14">
        <v>-2612877.0999999866</v>
      </c>
      <c r="EA10" s="14">
        <v>-1825829.3000000045</v>
      </c>
      <c r="EB10" s="14">
        <v>-5256743.6000000089</v>
      </c>
      <c r="EC10" s="14">
        <v>5822484.8000000045</v>
      </c>
      <c r="ED10" s="14">
        <v>449806.79999999702</v>
      </c>
      <c r="EE10" s="14">
        <v>-951372.80000000447</v>
      </c>
      <c r="EF10" s="14">
        <v>3175700.799999997</v>
      </c>
      <c r="EG10" s="14">
        <v>-172281.79999999702</v>
      </c>
      <c r="EH10" s="14">
        <v>-4818380.3999999985</v>
      </c>
      <c r="EI10" s="14">
        <v>783700</v>
      </c>
      <c r="EP10" s="20">
        <f t="shared" si="6"/>
        <v>138</v>
      </c>
      <c r="EQ10" s="20">
        <f t="shared" si="7"/>
        <v>41400000</v>
      </c>
      <c r="ER10" s="22">
        <f t="shared" ref="ER10:ER15" si="24">SUM(B10:EO10)</f>
        <v>56323092.100000001</v>
      </c>
      <c r="ES10" s="22">
        <f t="shared" si="8"/>
        <v>14923092.100000001</v>
      </c>
      <c r="ET10" s="22">
        <f>ROUNDUP(EP10/1,0)</f>
        <v>138</v>
      </c>
      <c r="EU10" s="22">
        <f>$EQ$2*ET10</f>
        <v>41400000</v>
      </c>
      <c r="EV10" s="22">
        <f>SUM(B10:EO10)</f>
        <v>56323092.100000001</v>
      </c>
      <c r="EW10" s="22">
        <f t="shared" ref="EW10:EW14" si="25">EV10-EU10</f>
        <v>14923092.100000001</v>
      </c>
      <c r="EX10" s="20">
        <f t="shared" si="9"/>
        <v>68</v>
      </c>
      <c r="EY10" s="20">
        <f t="shared" si="10"/>
        <v>70</v>
      </c>
      <c r="EZ10" s="21">
        <f t="shared" si="11"/>
        <v>0.49275362318840582</v>
      </c>
      <c r="FA10" s="24">
        <f>SUM(H10,T10,AF10,AR10,BD10,BP10,CB10,CN10,CZ10,DL10,DX10)</f>
        <v>23583367.400000006</v>
      </c>
      <c r="FB10" s="24">
        <f t="shared" ref="FB10:FF15" si="26">SUM(I10,U10,AG10,AS10,BE10,BQ10,CC10,CO10,DA10,DM10,DY10)</f>
        <v>24012365.70000001</v>
      </c>
      <c r="FC10" s="24">
        <f t="shared" si="26"/>
        <v>-25156886.699999996</v>
      </c>
      <c r="FD10" s="24">
        <f t="shared" si="26"/>
        <v>20895219.400000006</v>
      </c>
      <c r="FE10" s="24">
        <f t="shared" si="26"/>
        <v>-3347491.4000000134</v>
      </c>
      <c r="FF10" s="24">
        <f t="shared" si="26"/>
        <v>10169959.300000019</v>
      </c>
      <c r="FG10" s="24">
        <f>SUM(B10,N10,Z10,AL10,AX10,BJ10,BV10,CH10,CT10,DF10,DR10,ED10)</f>
        <v>-345241.69999999553</v>
      </c>
      <c r="FH10" s="24">
        <f t="shared" ref="FH10:FL15" si="27">SUM(C10,O10,AA10,AM10,AY10,BK10,BW10,CI10,CU10,DG10,DS10,EE10)</f>
        <v>-12775567.299999997</v>
      </c>
      <c r="FI10" s="24">
        <f t="shared" si="27"/>
        <v>-2763479.0000000224</v>
      </c>
      <c r="FJ10" s="24">
        <f t="shared" si="27"/>
        <v>14249029.499999985</v>
      </c>
      <c r="FK10" s="24">
        <f t="shared" si="27"/>
        <v>-1707519.4999999851</v>
      </c>
      <c r="FL10" s="24">
        <f t="shared" si="27"/>
        <v>9509336.3999999836</v>
      </c>
    </row>
    <row r="11" spans="1:181" x14ac:dyDescent="0.25">
      <c r="A11" s="5" t="s">
        <v>2</v>
      </c>
      <c r="B11" s="15">
        <v>305188.19999998808</v>
      </c>
      <c r="C11" s="15">
        <v>5639296.8999999985</v>
      </c>
      <c r="D11" s="15">
        <v>23369436.099999994</v>
      </c>
      <c r="E11" s="15">
        <v>5083969.3000000045</v>
      </c>
      <c r="F11" s="15">
        <v>-5136171.099999994</v>
      </c>
      <c r="G11" s="15">
        <v>-10601939.5</v>
      </c>
      <c r="H11" s="15">
        <v>4982193.8000000045</v>
      </c>
      <c r="I11" s="15">
        <v>3652035.8000000045</v>
      </c>
      <c r="J11" s="15">
        <v>-4920921.400000006</v>
      </c>
      <c r="K11" s="15">
        <v>13986396.499999993</v>
      </c>
      <c r="L11" s="15">
        <v>22238467.100000009</v>
      </c>
      <c r="M11" s="15">
        <v>-1264496.700000003</v>
      </c>
      <c r="N11" s="15">
        <v>-10832996.099999994</v>
      </c>
      <c r="O11" s="15">
        <v>-16245586.600000001</v>
      </c>
      <c r="P11" s="15">
        <v>-11200668.299999997</v>
      </c>
      <c r="Q11" s="15">
        <v>-6390473.3999999985</v>
      </c>
      <c r="R11" s="15">
        <v>-2215641.8999999985</v>
      </c>
      <c r="S11" s="15">
        <v>3728343.799999997</v>
      </c>
      <c r="T11" s="15">
        <v>7960359.2999999896</v>
      </c>
      <c r="U11" s="15">
        <v>1217184.700000003</v>
      </c>
      <c r="V11" s="15">
        <v>-1275541.299999997</v>
      </c>
      <c r="W11" s="15">
        <v>-3273692.8999999985</v>
      </c>
      <c r="X11" s="15">
        <v>-2994767.799999997</v>
      </c>
      <c r="Y11" s="15">
        <v>-6960439.9999999925</v>
      </c>
      <c r="Z11" s="15">
        <v>-2980259.200000003</v>
      </c>
      <c r="AA11" s="15">
        <v>3626597.799999997</v>
      </c>
      <c r="AB11" s="15">
        <v>17351813.199999996</v>
      </c>
      <c r="AC11" s="15">
        <v>3933763.799999997</v>
      </c>
      <c r="AD11" s="15">
        <v>951192.19999999553</v>
      </c>
      <c r="AE11" s="15">
        <v>-1630907.3999999911</v>
      </c>
      <c r="AF11" s="15">
        <v>-6233456.7999999896</v>
      </c>
      <c r="AG11" s="15">
        <v>3871862.8999999911</v>
      </c>
      <c r="AH11" s="15">
        <v>18837176.199999996</v>
      </c>
      <c r="AI11" s="15">
        <v>-2025300.200000003</v>
      </c>
      <c r="AJ11" s="15">
        <v>-4851890.7999999896</v>
      </c>
      <c r="AK11" s="15">
        <v>-2922941.3000000045</v>
      </c>
      <c r="AL11" s="15">
        <v>-2720160.6999999955</v>
      </c>
      <c r="AM11" s="15">
        <v>-7172870.799999997</v>
      </c>
      <c r="AN11" s="15">
        <v>1108452.3999999985</v>
      </c>
      <c r="AO11" s="15">
        <v>1020565.1999999955</v>
      </c>
      <c r="AP11" s="15">
        <v>-4201159.599999994</v>
      </c>
      <c r="AQ11" s="15">
        <v>-5827775.4999999925</v>
      </c>
      <c r="AR11" s="15">
        <v>3147294.1000000015</v>
      </c>
      <c r="AS11" s="15">
        <v>3575208.4999999925</v>
      </c>
      <c r="AT11" s="15">
        <v>-734041.90000000596</v>
      </c>
      <c r="AU11" s="15">
        <v>-3622596.6000000015</v>
      </c>
      <c r="AV11" s="15">
        <v>-3876864.4999999925</v>
      </c>
      <c r="AW11" s="15">
        <v>-2335262.099999994</v>
      </c>
      <c r="AX11" s="15">
        <v>3613378.200000003</v>
      </c>
      <c r="AY11" s="15">
        <v>-1839560.1000000015</v>
      </c>
      <c r="AZ11" s="15">
        <v>4325292.0000000075</v>
      </c>
      <c r="BA11" s="15">
        <v>5085706.5</v>
      </c>
      <c r="BB11" s="15">
        <v>-56314</v>
      </c>
      <c r="BC11" s="15">
        <v>-1010563.299999997</v>
      </c>
      <c r="BD11" s="15">
        <v>1172262.8999999985</v>
      </c>
      <c r="BE11" s="15">
        <v>-3034804.1000000089</v>
      </c>
      <c r="BF11" s="15">
        <v>-5002159.8000000045</v>
      </c>
      <c r="BG11" s="15">
        <v>2755474.599999994</v>
      </c>
      <c r="BH11" s="15">
        <v>6584418.6000000015</v>
      </c>
      <c r="BI11" s="15">
        <v>8397538.799999997</v>
      </c>
      <c r="BJ11" s="15">
        <v>3105266.299999997</v>
      </c>
      <c r="BK11" s="15">
        <v>1089981.3000000045</v>
      </c>
      <c r="BL11" s="15">
        <v>-1555692.3999999985</v>
      </c>
      <c r="BM11" s="15">
        <v>-4263738</v>
      </c>
      <c r="BN11" s="15">
        <v>-3612487.1000000089</v>
      </c>
      <c r="BO11" s="15">
        <v>687220.79999999702</v>
      </c>
      <c r="BP11" s="15">
        <v>1798423.1000000015</v>
      </c>
      <c r="BQ11" s="15">
        <v>-4214846.299999997</v>
      </c>
      <c r="BR11" s="15">
        <v>371433.69999999553</v>
      </c>
      <c r="BS11" s="15">
        <v>-4255904.1999999955</v>
      </c>
      <c r="BT11" s="15">
        <v>428633.79999998957</v>
      </c>
      <c r="BU11" s="15">
        <v>-2180330.2999999896</v>
      </c>
      <c r="BV11" s="15">
        <v>-1705645.8000000045</v>
      </c>
      <c r="BW11" s="15">
        <v>-4020454.6000000015</v>
      </c>
      <c r="BX11" s="15">
        <v>-1312380.799999997</v>
      </c>
      <c r="BY11" s="15">
        <v>-2926363.099999994</v>
      </c>
      <c r="BZ11" s="15">
        <v>13340362.600000001</v>
      </c>
      <c r="CA11" s="15">
        <v>8872499.400000006</v>
      </c>
      <c r="CB11" s="15">
        <v>591856.39999999851</v>
      </c>
      <c r="CC11" s="15">
        <v>-5217645.299999997</v>
      </c>
      <c r="CD11" s="15">
        <v>-2288187.6000000015</v>
      </c>
      <c r="CE11" s="15">
        <v>10556992.500000007</v>
      </c>
      <c r="CF11" s="15">
        <v>-2565616.2000000104</v>
      </c>
      <c r="CG11" s="15">
        <v>1756250.8000000045</v>
      </c>
      <c r="CH11" s="15">
        <v>-4580030.5</v>
      </c>
      <c r="CI11" s="15">
        <v>1583721.099999994</v>
      </c>
      <c r="CJ11" s="15">
        <v>-986304.70000000298</v>
      </c>
      <c r="CK11" s="15">
        <v>3165044</v>
      </c>
      <c r="CL11" s="15">
        <v>2249206.5</v>
      </c>
      <c r="CM11" s="15">
        <v>5932682.700000003</v>
      </c>
      <c r="CN11" s="15">
        <v>11270117.500000007</v>
      </c>
      <c r="CO11" s="15">
        <v>-2221862.200000003</v>
      </c>
      <c r="CP11" s="15">
        <v>2925471</v>
      </c>
      <c r="CQ11" s="15">
        <v>9762286.799999997</v>
      </c>
      <c r="CR11" s="15">
        <v>4372284.599999994</v>
      </c>
      <c r="CS11" s="15">
        <v>-7205925.7000000104</v>
      </c>
      <c r="CT11" s="15">
        <v>1667266.1999999955</v>
      </c>
      <c r="CU11" s="15">
        <v>-1965822.6000000015</v>
      </c>
      <c r="CV11" s="15">
        <v>-4881238.799999997</v>
      </c>
      <c r="CW11" s="15">
        <v>814723.80000000447</v>
      </c>
      <c r="CX11" s="15">
        <v>2394375.3999999985</v>
      </c>
      <c r="CY11" s="15">
        <v>4874639.5</v>
      </c>
      <c r="CZ11" s="15">
        <v>13557661.399999999</v>
      </c>
      <c r="DA11" s="15">
        <v>12644453</v>
      </c>
      <c r="DB11" s="15">
        <v>10848731.600000009</v>
      </c>
      <c r="DC11" s="15">
        <v>2311235.599999994</v>
      </c>
      <c r="DD11" s="15">
        <v>-5759417.3999999911</v>
      </c>
      <c r="DE11" s="15">
        <v>-3925683.299999997</v>
      </c>
      <c r="DF11" s="15">
        <v>6086733.400000006</v>
      </c>
      <c r="DG11" s="15">
        <v>-210172.20000001043</v>
      </c>
      <c r="DH11" s="15">
        <v>8728932.700000003</v>
      </c>
      <c r="DI11" s="15">
        <v>-12645.20000000298</v>
      </c>
      <c r="DJ11" s="15">
        <v>-3223539.200000003</v>
      </c>
      <c r="DK11" s="15">
        <v>11772726.300000004</v>
      </c>
      <c r="DL11" s="15">
        <v>3494105.5</v>
      </c>
      <c r="DM11" s="15">
        <v>-6037933.200000003</v>
      </c>
      <c r="DN11" s="15">
        <v>-1659101.099999994</v>
      </c>
      <c r="DO11" s="15">
        <v>-4030335.200000003</v>
      </c>
      <c r="DP11" s="15">
        <v>-3565520.700000003</v>
      </c>
      <c r="DQ11" s="15">
        <v>5475939.0000000149</v>
      </c>
      <c r="DR11" s="15">
        <v>1122929.3999999985</v>
      </c>
      <c r="DS11" s="15">
        <v>-4379741.3999999985</v>
      </c>
      <c r="DT11" s="15">
        <v>-2218725.3999999985</v>
      </c>
      <c r="DU11" s="15">
        <v>8891622.5000000075</v>
      </c>
      <c r="DV11" s="15">
        <v>-4144276.700000003</v>
      </c>
      <c r="DW11" s="15">
        <v>18195853.300000004</v>
      </c>
      <c r="DX11" s="15">
        <v>10383736</v>
      </c>
      <c r="DY11" s="15">
        <v>-2145478.299999997</v>
      </c>
      <c r="DZ11" s="15">
        <v>-3273289.0000000075</v>
      </c>
      <c r="EA11" s="15">
        <v>-5898032.3999999985</v>
      </c>
      <c r="EB11" s="15">
        <v>-4532519.799999997</v>
      </c>
      <c r="EC11" s="15">
        <v>11752663.299999997</v>
      </c>
      <c r="ED11" s="15">
        <v>-560975.20000000298</v>
      </c>
      <c r="EE11" s="15">
        <v>2170242.599999994</v>
      </c>
      <c r="EF11" s="15">
        <v>911417.10000000149</v>
      </c>
      <c r="EG11" s="15">
        <v>1624765.5</v>
      </c>
      <c r="EH11" s="15">
        <v>-5421645.200000003</v>
      </c>
      <c r="EI11" s="15">
        <v>-2529200</v>
      </c>
      <c r="EP11" s="20">
        <f t="shared" si="6"/>
        <v>138</v>
      </c>
      <c r="EQ11" s="20">
        <f t="shared" si="7"/>
        <v>41400000</v>
      </c>
      <c r="ER11" s="22">
        <f t="shared" si="24"/>
        <v>134224424.59999996</v>
      </c>
      <c r="ES11" s="22">
        <f t="shared" si="8"/>
        <v>92824424.599999964</v>
      </c>
      <c r="ET11" s="22">
        <f>ROUNDUP(EP11/2,0)</f>
        <v>69</v>
      </c>
      <c r="EU11" s="22">
        <f>$EQ$2*ET11</f>
        <v>20700000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88516259.699999973</v>
      </c>
      <c r="EW11" s="22">
        <f t="shared" si="25"/>
        <v>67816259.699999973</v>
      </c>
      <c r="EX11" s="20">
        <f t="shared" si="9"/>
        <v>68</v>
      </c>
      <c r="EY11" s="20">
        <f t="shared" si="10"/>
        <v>70</v>
      </c>
      <c r="EZ11" s="21">
        <f t="shared" si="11"/>
        <v>0.49275362318840582</v>
      </c>
      <c r="FA11" s="24">
        <f t="shared" ref="FA11:FA15" si="28">SUM(H11,T11,AF11,AR11,BD11,BP11,CB11,CN11,CZ11,DL11,DX11)</f>
        <v>52124553.20000001</v>
      </c>
      <c r="FB11" s="24">
        <f t="shared" si="26"/>
        <v>2088175.4999999851</v>
      </c>
      <c r="FC11" s="24">
        <f t="shared" si="26"/>
        <v>13829570.399999984</v>
      </c>
      <c r="FD11" s="24">
        <f t="shared" si="26"/>
        <v>16266524.499999985</v>
      </c>
      <c r="FE11" s="24">
        <f t="shared" si="26"/>
        <v>5477206.9000000134</v>
      </c>
      <c r="FF11" s="24">
        <f t="shared" si="26"/>
        <v>587312.50000002235</v>
      </c>
      <c r="FG11" s="24">
        <f t="shared" ref="FG11:FG15" si="29">SUM(B11,N11,Z11,AL11,AX11,BJ11,BV11,CH11,CT11,DF11,DR11,ED11)</f>
        <v>-7479305.8000000119</v>
      </c>
      <c r="FH11" s="24">
        <f t="shared" si="27"/>
        <v>-21724368.600000024</v>
      </c>
      <c r="FI11" s="24">
        <f t="shared" si="27"/>
        <v>33640333.100000009</v>
      </c>
      <c r="FJ11" s="24">
        <f t="shared" si="27"/>
        <v>16026940.900000013</v>
      </c>
      <c r="FK11" s="24">
        <f t="shared" si="27"/>
        <v>-9076098.1000000089</v>
      </c>
      <c r="FL11" s="24">
        <f t="shared" si="27"/>
        <v>32463580.100000031</v>
      </c>
    </row>
    <row r="12" spans="1:181" x14ac:dyDescent="0.25">
      <c r="A12" s="5" t="s">
        <v>1</v>
      </c>
      <c r="B12" s="16">
        <v>585511</v>
      </c>
      <c r="C12" s="16">
        <v>11353305.199999988</v>
      </c>
      <c r="D12" s="16">
        <v>38213141.600000009</v>
      </c>
      <c r="E12" s="16">
        <v>985648.69999999553</v>
      </c>
      <c r="F12" s="16">
        <v>-3374130</v>
      </c>
      <c r="G12" s="16">
        <v>-9214664.6999999955</v>
      </c>
      <c r="H12" s="16">
        <v>1958253.299999997</v>
      </c>
      <c r="I12" s="16">
        <v>1689863.7999999896</v>
      </c>
      <c r="J12" s="16">
        <v>-5998933.5000000149</v>
      </c>
      <c r="K12" s="16">
        <v>24514657.899999999</v>
      </c>
      <c r="L12" s="16">
        <v>5061642</v>
      </c>
      <c r="M12" s="16">
        <v>779454.30000000447</v>
      </c>
      <c r="N12" s="16">
        <v>-19705724.799999997</v>
      </c>
      <c r="O12" s="16">
        <v>-16358580.600000001</v>
      </c>
      <c r="P12" s="16">
        <v>-12156106</v>
      </c>
      <c r="Q12" s="16">
        <v>-9728794.6000000015</v>
      </c>
      <c r="R12" s="16">
        <v>2308440.5</v>
      </c>
      <c r="S12" s="16">
        <v>1352546.8999999985</v>
      </c>
      <c r="T12" s="16">
        <v>7004449.099999994</v>
      </c>
      <c r="U12" s="16">
        <v>1605682.6999999955</v>
      </c>
      <c r="V12" s="16">
        <v>-5154093.0000000075</v>
      </c>
      <c r="W12" s="16">
        <v>-4559612.099999994</v>
      </c>
      <c r="X12" s="16">
        <v>-3943133.8999999985</v>
      </c>
      <c r="Y12" s="16">
        <v>-8951634.299999997</v>
      </c>
      <c r="Z12" s="16">
        <v>-375232</v>
      </c>
      <c r="AA12" s="16">
        <v>5113860.1999999993</v>
      </c>
      <c r="AB12" s="16">
        <v>16072547.700000003</v>
      </c>
      <c r="AC12" s="16">
        <v>4094230.2000000104</v>
      </c>
      <c r="AD12" s="16">
        <v>-2634458.6000000015</v>
      </c>
      <c r="AE12" s="16">
        <v>1635440.8000000045</v>
      </c>
      <c r="AF12" s="16">
        <v>-9786103.4999999925</v>
      </c>
      <c r="AG12" s="16">
        <v>7330998.5000000149</v>
      </c>
      <c r="AH12" s="16">
        <v>12098646.400000006</v>
      </c>
      <c r="AI12" s="16">
        <v>8837074.8999999985</v>
      </c>
      <c r="AJ12" s="16">
        <v>-9688163.6999999955</v>
      </c>
      <c r="AK12" s="16">
        <v>-1427225</v>
      </c>
      <c r="AL12" s="16">
        <v>-1146067.8000000045</v>
      </c>
      <c r="AM12" s="16">
        <v>-7388429</v>
      </c>
      <c r="AN12" s="16">
        <v>4131115.799999997</v>
      </c>
      <c r="AO12" s="16">
        <v>2366729.9999999925</v>
      </c>
      <c r="AP12" s="16">
        <v>-998333.70000000298</v>
      </c>
      <c r="AQ12" s="16">
        <v>-3923452.099999994</v>
      </c>
      <c r="AR12" s="16">
        <v>4109281.8999999985</v>
      </c>
      <c r="AS12" s="16">
        <v>413047</v>
      </c>
      <c r="AT12" s="16">
        <v>133776.70000000298</v>
      </c>
      <c r="AU12" s="16">
        <v>-4364048.6000000015</v>
      </c>
      <c r="AV12" s="16">
        <v>-3497970.8000000045</v>
      </c>
      <c r="AW12" s="16">
        <v>-5044495</v>
      </c>
      <c r="AX12" s="16">
        <v>-985940.10000000149</v>
      </c>
      <c r="AY12" s="16">
        <v>-3312629.1999999881</v>
      </c>
      <c r="AZ12" s="16">
        <v>9012792.2999999896</v>
      </c>
      <c r="BA12" s="16">
        <v>4341294.6000000015</v>
      </c>
      <c r="BB12" s="16">
        <v>3888315.5</v>
      </c>
      <c r="BC12" s="16">
        <v>-3724647.0000000075</v>
      </c>
      <c r="BD12" s="16">
        <v>-4688707.400000006</v>
      </c>
      <c r="BE12" s="16">
        <v>-3622021.700000003</v>
      </c>
      <c r="BF12" s="16">
        <v>-3167778.5</v>
      </c>
      <c r="BG12" s="16">
        <v>11352583.099999994</v>
      </c>
      <c r="BH12" s="16">
        <v>4283428.799999997</v>
      </c>
      <c r="BI12" s="16">
        <v>14935000.199999988</v>
      </c>
      <c r="BJ12" s="16">
        <v>-1374262.6000000015</v>
      </c>
      <c r="BK12" s="16">
        <v>5458087.599999994</v>
      </c>
      <c r="BL12" s="16">
        <v>-8237190.3999999985</v>
      </c>
      <c r="BM12" s="16">
        <v>-4292221.1000000015</v>
      </c>
      <c r="BN12" s="16">
        <v>-6026283.2999999896</v>
      </c>
      <c r="BO12" s="16">
        <v>3657556.8999999985</v>
      </c>
      <c r="BP12" s="16">
        <v>-3552722</v>
      </c>
      <c r="BQ12" s="16">
        <v>-2047065.0000000075</v>
      </c>
      <c r="BR12" s="16">
        <v>1439708.900000006</v>
      </c>
      <c r="BS12" s="16">
        <v>-5494344.200000003</v>
      </c>
      <c r="BT12" s="16">
        <v>58091.40000000596</v>
      </c>
      <c r="BU12" s="16">
        <v>398500</v>
      </c>
      <c r="BV12" s="16">
        <v>-2526904.7000000104</v>
      </c>
      <c r="BW12" s="16">
        <v>-5244349.3999999985</v>
      </c>
      <c r="BX12" s="16">
        <v>-1550256.799999997</v>
      </c>
      <c r="BY12" s="16">
        <v>-1852024.3999999985</v>
      </c>
      <c r="BZ12" s="16">
        <v>13486248.299999997</v>
      </c>
      <c r="CA12" s="16">
        <v>13603062.800000004</v>
      </c>
      <c r="CB12" s="16">
        <v>-1356403</v>
      </c>
      <c r="CC12" s="16">
        <v>-3079152.3000000045</v>
      </c>
      <c r="CD12" s="16">
        <v>-1618865.8000000045</v>
      </c>
      <c r="CE12" s="16">
        <v>7854606.5</v>
      </c>
      <c r="CF12" s="16">
        <v>-2998961.8999999911</v>
      </c>
      <c r="CG12" s="16">
        <v>-2160799.6999999955</v>
      </c>
      <c r="CH12" s="16">
        <v>-6536279.5</v>
      </c>
      <c r="CI12" s="16">
        <v>3865236.1000000015</v>
      </c>
      <c r="CJ12" s="16">
        <v>2625503.700000003</v>
      </c>
      <c r="CK12" s="16">
        <v>2310226.8000000045</v>
      </c>
      <c r="CL12" s="16">
        <v>8537063.5000000149</v>
      </c>
      <c r="CM12" s="16">
        <v>11493674.899999999</v>
      </c>
      <c r="CN12" s="16">
        <v>8610421.8999999985</v>
      </c>
      <c r="CO12" s="16">
        <v>1219182.900000006</v>
      </c>
      <c r="CP12" s="16">
        <v>5828132.599999994</v>
      </c>
      <c r="CQ12" s="16">
        <v>7750564.1000000089</v>
      </c>
      <c r="CR12" s="16">
        <v>3199259.9999999925</v>
      </c>
      <c r="CS12" s="16">
        <v>3687669.299999997</v>
      </c>
      <c r="CT12" s="16">
        <v>-2759332.3000000045</v>
      </c>
      <c r="CU12" s="16">
        <v>1956032.5</v>
      </c>
      <c r="CV12" s="16">
        <v>229525.49999999255</v>
      </c>
      <c r="CW12" s="16">
        <v>1497502.3000000045</v>
      </c>
      <c r="CX12" s="16">
        <v>98716.79999999702</v>
      </c>
      <c r="CY12" s="16">
        <v>22170502.599999994</v>
      </c>
      <c r="CZ12" s="16">
        <v>9424143.599999994</v>
      </c>
      <c r="DA12" s="16">
        <v>14323003.300000012</v>
      </c>
      <c r="DB12" s="16">
        <v>12667250.700000003</v>
      </c>
      <c r="DC12" s="16">
        <v>-1495036.3999999911</v>
      </c>
      <c r="DD12" s="16">
        <v>-4980526.8000000045</v>
      </c>
      <c r="DE12" s="16">
        <v>5133330.0000000075</v>
      </c>
      <c r="DF12" s="16">
        <v>6820877.5</v>
      </c>
      <c r="DG12" s="16">
        <v>-2161677.1000000089</v>
      </c>
      <c r="DH12" s="16">
        <v>7372883.6000000015</v>
      </c>
      <c r="DI12" s="16">
        <v>4667297.400000006</v>
      </c>
      <c r="DJ12" s="16">
        <v>-4778331.9999999925</v>
      </c>
      <c r="DK12" s="16">
        <v>15800448.299999997</v>
      </c>
      <c r="DL12" s="16">
        <v>705046.39999999106</v>
      </c>
      <c r="DM12" s="16">
        <v>-5293689.0000000075</v>
      </c>
      <c r="DN12" s="16">
        <v>-5786022.8000000045</v>
      </c>
      <c r="DO12" s="16">
        <v>-3549246.0000000075</v>
      </c>
      <c r="DP12" s="16">
        <v>-6417596.599999994</v>
      </c>
      <c r="DQ12" s="16">
        <v>378363.59999999404</v>
      </c>
      <c r="DR12" s="16">
        <v>-2719646.8000000045</v>
      </c>
      <c r="DS12" s="16">
        <v>-3915302.6000000015</v>
      </c>
      <c r="DT12" s="16">
        <v>351641.20000000298</v>
      </c>
      <c r="DU12" s="16">
        <v>8599565.6000000015</v>
      </c>
      <c r="DV12" s="16">
        <v>-1451031.3999999985</v>
      </c>
      <c r="DW12" s="16">
        <v>20557919</v>
      </c>
      <c r="DX12" s="16">
        <v>11093518.399999999</v>
      </c>
      <c r="DY12" s="16">
        <v>-2426939.9999999925</v>
      </c>
      <c r="DZ12" s="16">
        <v>-3011756.5</v>
      </c>
      <c r="EA12" s="16">
        <v>-1507723.9999999925</v>
      </c>
      <c r="EB12" s="16">
        <v>-4463583.400000006</v>
      </c>
      <c r="EC12" s="16">
        <v>12701728.699999996</v>
      </c>
      <c r="ED12" s="16">
        <v>2050233.1999999955</v>
      </c>
      <c r="EE12" s="16">
        <v>1811118.3999999985</v>
      </c>
      <c r="EF12" s="16">
        <v>1221656.299999997</v>
      </c>
      <c r="EG12" s="16">
        <v>6252567</v>
      </c>
      <c r="EH12" s="16">
        <v>-6348660.3999999985</v>
      </c>
      <c r="EI12" s="16">
        <v>1561800</v>
      </c>
      <c r="EP12" s="20">
        <f t="shared" si="6"/>
        <v>138</v>
      </c>
      <c r="EQ12" s="20">
        <f t="shared" si="7"/>
        <v>41400000</v>
      </c>
      <c r="ER12" s="22">
        <f t="shared" si="24"/>
        <v>194156930.29999992</v>
      </c>
      <c r="ES12" s="22">
        <f t="shared" si="8"/>
        <v>152756930.29999992</v>
      </c>
      <c r="ET12" s="22">
        <f>ROUNDUP(EP12/3,0)</f>
        <v>46</v>
      </c>
      <c r="EU12" s="22">
        <f t="shared" ref="EU12:EU15" si="30">$EQ$2*ET12</f>
        <v>13800000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53429907.49999997</v>
      </c>
      <c r="EW12" s="22">
        <f t="shared" si="25"/>
        <v>39629907.49999997</v>
      </c>
      <c r="EX12" s="20">
        <f t="shared" si="9"/>
        <v>71</v>
      </c>
      <c r="EY12" s="20">
        <f t="shared" si="10"/>
        <v>67</v>
      </c>
      <c r="EZ12" s="21">
        <f t="shared" si="11"/>
        <v>0.51449275362318836</v>
      </c>
      <c r="FA12" s="24">
        <f t="shared" si="28"/>
        <v>23521178.699999973</v>
      </c>
      <c r="FB12" s="24">
        <f t="shared" si="26"/>
        <v>10112910.200000003</v>
      </c>
      <c r="FC12" s="24">
        <f t="shared" si="26"/>
        <v>7430065.1999999806</v>
      </c>
      <c r="FD12" s="24">
        <f t="shared" si="26"/>
        <v>39339475.20000001</v>
      </c>
      <c r="FE12" s="24">
        <f t="shared" si="26"/>
        <v>-23387514.899999999</v>
      </c>
      <c r="FF12" s="24">
        <f t="shared" si="26"/>
        <v>20429892.099999994</v>
      </c>
      <c r="FG12" s="24">
        <f t="shared" si="29"/>
        <v>-28672768.900000028</v>
      </c>
      <c r="FH12" s="24">
        <f t="shared" si="27"/>
        <v>-8823327.9000000171</v>
      </c>
      <c r="FI12" s="24">
        <f t="shared" si="27"/>
        <v>57287254.5</v>
      </c>
      <c r="FJ12" s="24">
        <f t="shared" si="27"/>
        <v>19242022.500000015</v>
      </c>
      <c r="FK12" s="24">
        <f t="shared" si="27"/>
        <v>2707555.2000000253</v>
      </c>
      <c r="FL12" s="24">
        <f t="shared" si="27"/>
        <v>74970188.400000006</v>
      </c>
    </row>
    <row r="13" spans="1:181" x14ac:dyDescent="0.25">
      <c r="A13" s="5" t="s">
        <v>3</v>
      </c>
      <c r="B13" s="17">
        <v>-2169464.3000000119</v>
      </c>
      <c r="C13" s="17">
        <v>14871989.699999988</v>
      </c>
      <c r="D13" s="17">
        <v>28190419.20000001</v>
      </c>
      <c r="E13" s="17">
        <v>6326317.6000000015</v>
      </c>
      <c r="F13" s="17">
        <v>-2542848.200000003</v>
      </c>
      <c r="G13" s="17">
        <v>-10362876.100000001</v>
      </c>
      <c r="H13" s="17">
        <v>3329711.2999999896</v>
      </c>
      <c r="I13" s="17">
        <v>11090934.5</v>
      </c>
      <c r="J13" s="17">
        <v>561118.60000000894</v>
      </c>
      <c r="K13" s="17">
        <v>12117532.000000007</v>
      </c>
      <c r="L13" s="17">
        <v>6057534.8999999985</v>
      </c>
      <c r="M13" s="17">
        <v>-12130022.399999999</v>
      </c>
      <c r="N13" s="17">
        <v>-19468014.500000004</v>
      </c>
      <c r="O13" s="17">
        <v>-16861141.899999995</v>
      </c>
      <c r="P13" s="17">
        <v>-16117665.300000001</v>
      </c>
      <c r="Q13" s="17">
        <v>-6779583.6999999955</v>
      </c>
      <c r="R13" s="17">
        <v>4504748.6999999955</v>
      </c>
      <c r="S13" s="17">
        <v>324825.19999999553</v>
      </c>
      <c r="T13" s="17">
        <v>5770255.900000006</v>
      </c>
      <c r="U13" s="17">
        <v>-1308776.3000000045</v>
      </c>
      <c r="V13" s="17">
        <v>-5679991.900000006</v>
      </c>
      <c r="W13" s="17">
        <v>-5351297.200000003</v>
      </c>
      <c r="X13" s="17">
        <v>-8240279.6000000015</v>
      </c>
      <c r="Y13" s="17">
        <v>-7264382.9999999963</v>
      </c>
      <c r="Z13" s="17">
        <v>2996094.8999999985</v>
      </c>
      <c r="AA13" s="17">
        <v>4306401.3000000045</v>
      </c>
      <c r="AB13" s="17">
        <v>17102030.5</v>
      </c>
      <c r="AC13" s="17">
        <v>1137063.5</v>
      </c>
      <c r="AD13" s="17">
        <v>-3497356.9999999925</v>
      </c>
      <c r="AE13" s="17">
        <v>-996019.80000000447</v>
      </c>
      <c r="AF13" s="17">
        <v>-12172149.799999997</v>
      </c>
      <c r="AG13" s="17">
        <v>14177099.700000003</v>
      </c>
      <c r="AH13" s="17">
        <v>25375387.300000012</v>
      </c>
      <c r="AI13" s="17">
        <v>2270149.1999999955</v>
      </c>
      <c r="AJ13" s="17">
        <v>-9767748.3000000045</v>
      </c>
      <c r="AK13" s="17">
        <v>-3006599.1000000015</v>
      </c>
      <c r="AL13" s="17">
        <v>-3281047.6000000089</v>
      </c>
      <c r="AM13" s="17">
        <v>-7358165.0000000075</v>
      </c>
      <c r="AN13" s="17">
        <v>-1177252.200000003</v>
      </c>
      <c r="AO13" s="17">
        <v>7023691.9000000134</v>
      </c>
      <c r="AP13" s="17">
        <v>2991505.5000000075</v>
      </c>
      <c r="AQ13" s="17">
        <v>-3092980.700000003</v>
      </c>
      <c r="AR13" s="17">
        <v>1825745.3999999985</v>
      </c>
      <c r="AS13" s="17">
        <v>1836330.299999997</v>
      </c>
      <c r="AT13" s="17">
        <v>-581111.19999999553</v>
      </c>
      <c r="AU13" s="17">
        <v>-4232881.200000003</v>
      </c>
      <c r="AV13" s="17">
        <v>-6093851.3999999911</v>
      </c>
      <c r="AW13" s="17">
        <v>-6128650</v>
      </c>
      <c r="AX13" s="17">
        <v>-7575448.200000003</v>
      </c>
      <c r="AY13" s="17">
        <v>5299706.8000000045</v>
      </c>
      <c r="AZ13" s="17">
        <v>7069753.1000000015</v>
      </c>
      <c r="BA13" s="17">
        <v>5153989.8999999985</v>
      </c>
      <c r="BB13" s="17">
        <v>3860238</v>
      </c>
      <c r="BC13" s="17">
        <v>-5730448.6000000015</v>
      </c>
      <c r="BD13" s="17">
        <v>-5542824.6000000015</v>
      </c>
      <c r="BE13" s="17">
        <v>-4656869.3999999985</v>
      </c>
      <c r="BF13" s="17">
        <v>-664678.99999999255</v>
      </c>
      <c r="BG13" s="17">
        <v>7719168.0000000075</v>
      </c>
      <c r="BH13" s="17">
        <v>4358360.599999994</v>
      </c>
      <c r="BI13" s="17">
        <v>13635346.799999997</v>
      </c>
      <c r="BJ13" s="17">
        <v>-1537464.700000003</v>
      </c>
      <c r="BK13" s="17">
        <v>-621582.89999999851</v>
      </c>
      <c r="BL13" s="17">
        <v>-7632137.200000003</v>
      </c>
      <c r="BM13" s="17">
        <v>-4013064.8999999985</v>
      </c>
      <c r="BN13" s="17">
        <v>-3412603.099999994</v>
      </c>
      <c r="BO13" s="17">
        <v>-363374.89999999851</v>
      </c>
      <c r="BP13" s="17">
        <v>391402.19999999553</v>
      </c>
      <c r="BQ13" s="17">
        <v>52936.20000000298</v>
      </c>
      <c r="BR13" s="17">
        <v>2416125.1999999955</v>
      </c>
      <c r="BS13" s="17">
        <v>-2622087.700000003</v>
      </c>
      <c r="BT13" s="17">
        <v>410091.10000000894</v>
      </c>
      <c r="BU13" s="17">
        <v>-3523524.700000003</v>
      </c>
      <c r="BV13" s="17">
        <v>-1149087.799999997</v>
      </c>
      <c r="BW13" s="17">
        <v>-2632538.5000000075</v>
      </c>
      <c r="BX13" s="17">
        <v>156546.5</v>
      </c>
      <c r="BY13" s="17">
        <v>-4624</v>
      </c>
      <c r="BZ13" s="17">
        <v>14312824.20000001</v>
      </c>
      <c r="CA13" s="17">
        <v>17615053.799999997</v>
      </c>
      <c r="CB13" s="17">
        <v>1956059.400000006</v>
      </c>
      <c r="CC13" s="17">
        <v>-6020088.8000000045</v>
      </c>
      <c r="CD13" s="17">
        <v>-1438822</v>
      </c>
      <c r="CE13" s="17">
        <v>6513383.1000000015</v>
      </c>
      <c r="CF13" s="17">
        <v>-4626268.900000006</v>
      </c>
      <c r="CG13" s="17">
        <v>-2298428.6999999955</v>
      </c>
      <c r="CH13" s="17">
        <v>-5357967.200000003</v>
      </c>
      <c r="CI13" s="17">
        <v>2905052.900000006</v>
      </c>
      <c r="CJ13" s="17">
        <v>4196681.200000003</v>
      </c>
      <c r="CK13" s="17">
        <v>8405551.3999999911</v>
      </c>
      <c r="CL13" s="17">
        <v>8944582.3999999985</v>
      </c>
      <c r="CM13" s="17">
        <v>3231567.5</v>
      </c>
      <c r="CN13" s="17">
        <v>10019698.600000009</v>
      </c>
      <c r="CO13" s="17">
        <v>53453.09999999404</v>
      </c>
      <c r="CP13" s="17">
        <v>4140831.299999997</v>
      </c>
      <c r="CQ13" s="17">
        <v>4148207.5</v>
      </c>
      <c r="CR13" s="17">
        <v>13045618.999999993</v>
      </c>
      <c r="CS13" s="17">
        <v>-2993773.299999997</v>
      </c>
      <c r="CT13" s="17">
        <v>-3168754.0000000075</v>
      </c>
      <c r="CU13" s="17">
        <v>1395465.099999994</v>
      </c>
      <c r="CV13" s="17">
        <v>-1602202.900000006</v>
      </c>
      <c r="CW13" s="17">
        <v>221551.90000000596</v>
      </c>
      <c r="CX13" s="17">
        <v>-364536.5</v>
      </c>
      <c r="CY13" s="17">
        <v>15937265.599999994</v>
      </c>
      <c r="CZ13" s="17">
        <v>14583568.400000006</v>
      </c>
      <c r="DA13" s="17">
        <v>17449448.699999996</v>
      </c>
      <c r="DB13" s="17">
        <v>3343074.8999999985</v>
      </c>
      <c r="DC13" s="17">
        <v>-1904187.400000006</v>
      </c>
      <c r="DD13" s="17">
        <v>6259903.6000000015</v>
      </c>
      <c r="DE13" s="17">
        <v>3974491</v>
      </c>
      <c r="DF13" s="17">
        <v>15018096</v>
      </c>
      <c r="DG13" s="17">
        <v>-2768559.5</v>
      </c>
      <c r="DH13" s="17">
        <v>16407552.100000001</v>
      </c>
      <c r="DI13" s="17">
        <v>6458792.5</v>
      </c>
      <c r="DJ13" s="17">
        <v>-9366183.8000000045</v>
      </c>
      <c r="DK13" s="17">
        <v>14046432.499999993</v>
      </c>
      <c r="DL13" s="17">
        <v>600108.60000000894</v>
      </c>
      <c r="DM13" s="17">
        <v>-7361829.200000003</v>
      </c>
      <c r="DN13" s="17">
        <v>-11182094.299999997</v>
      </c>
      <c r="DO13" s="17">
        <v>43.000000007450581</v>
      </c>
      <c r="DP13" s="17">
        <v>-7821790.5000000075</v>
      </c>
      <c r="DQ13" s="17">
        <v>-3520150.6000000089</v>
      </c>
      <c r="DR13" s="17">
        <v>-1597096.799999997</v>
      </c>
      <c r="DS13" s="17">
        <v>-3417921.5</v>
      </c>
      <c r="DT13" s="17">
        <v>3318061.1999999955</v>
      </c>
      <c r="DU13" s="17">
        <v>11842999.199999996</v>
      </c>
      <c r="DV13" s="17">
        <v>-525881.09999999404</v>
      </c>
      <c r="DW13" s="17">
        <v>22762125</v>
      </c>
      <c r="DX13" s="17">
        <v>7831234.1999999955</v>
      </c>
      <c r="DY13" s="17">
        <v>-4589585.700000003</v>
      </c>
      <c r="DZ13" s="17">
        <v>-5457089.4999999925</v>
      </c>
      <c r="EA13" s="17">
        <v>860914</v>
      </c>
      <c r="EB13" s="17">
        <v>-3186951.3999999985</v>
      </c>
      <c r="EC13" s="17">
        <v>18326906.299999997</v>
      </c>
      <c r="ED13" s="17">
        <v>5119320.6000000015</v>
      </c>
      <c r="EE13" s="17">
        <v>-682571</v>
      </c>
      <c r="EF13" s="17">
        <v>5323948.3999999985</v>
      </c>
      <c r="EG13" s="17">
        <v>1593467.200000003</v>
      </c>
      <c r="EH13" s="17">
        <v>-2991381.6000000015</v>
      </c>
      <c r="EI13" s="17">
        <v>2596200</v>
      </c>
      <c r="EP13" s="20">
        <f t="shared" si="6"/>
        <v>138</v>
      </c>
      <c r="EQ13" s="20">
        <f t="shared" si="7"/>
        <v>41400000</v>
      </c>
      <c r="ER13" s="22">
        <f t="shared" si="24"/>
        <v>197881452.79999986</v>
      </c>
      <c r="ES13" s="22">
        <f t="shared" si="8"/>
        <v>156481452.79999986</v>
      </c>
      <c r="ET13" s="22">
        <f>ROUNDUP(EP13/4,0)</f>
        <v>35</v>
      </c>
      <c r="EU13" s="22">
        <f t="shared" si="30"/>
        <v>10500000</v>
      </c>
      <c r="EV13" s="22">
        <f>SUM(B13,F13,J13,N13,R13,V13,Z13,AD13,AH13,AL13,AP13,AT13,AX13,BB13,BF13,BJ13,BN13,BR13,BV13,BZ13,CD13,CH13,CL13,CP13,CT13,CX13,DB13,DF13,DJ13,DN13,DR13,DV13,DZ13,ED13,EH13,EL13)</f>
        <v>575023.30000001565</v>
      </c>
      <c r="EW13" s="22">
        <f t="shared" si="25"/>
        <v>-9924976.6999999844</v>
      </c>
      <c r="EX13" s="20">
        <f t="shared" si="9"/>
        <v>67</v>
      </c>
      <c r="EY13" s="20">
        <f t="shared" si="10"/>
        <v>71</v>
      </c>
      <c r="EZ13" s="21">
        <f t="shared" si="11"/>
        <v>0.48550724637681159</v>
      </c>
      <c r="FA13" s="24">
        <f t="shared" si="28"/>
        <v>28592809.600000016</v>
      </c>
      <c r="FB13" s="24">
        <f t="shared" si="26"/>
        <v>20723053.099999979</v>
      </c>
      <c r="FC13" s="24">
        <f t="shared" si="26"/>
        <v>10832749.400000028</v>
      </c>
      <c r="FD13" s="24">
        <f t="shared" si="26"/>
        <v>19518943.300000004</v>
      </c>
      <c r="FE13" s="24">
        <f t="shared" si="26"/>
        <v>-9605380.9000000134</v>
      </c>
      <c r="FF13" s="24">
        <f t="shared" si="26"/>
        <v>-4928787.7000000067</v>
      </c>
      <c r="FG13" s="24">
        <f t="shared" si="29"/>
        <v>-22170833.600000039</v>
      </c>
      <c r="FH13" s="24">
        <f t="shared" si="27"/>
        <v>-5563864.5000000112</v>
      </c>
      <c r="FI13" s="24">
        <f t="shared" si="27"/>
        <v>55235734.600000001</v>
      </c>
      <c r="FJ13" s="24">
        <f t="shared" si="27"/>
        <v>37366152.500000015</v>
      </c>
      <c r="FK13" s="24">
        <f t="shared" si="27"/>
        <v>11913107.500000022</v>
      </c>
      <c r="FL13" s="24">
        <f t="shared" si="27"/>
        <v>55967769.49999997</v>
      </c>
    </row>
    <row r="14" spans="1:181" x14ac:dyDescent="0.25">
      <c r="A14" s="5" t="s">
        <v>4</v>
      </c>
      <c r="B14" s="18">
        <v>184046.20000000298</v>
      </c>
      <c r="C14" s="18">
        <v>12956013.70000001</v>
      </c>
      <c r="D14" s="18">
        <v>25005813.899999991</v>
      </c>
      <c r="E14" s="18">
        <v>4337622.6000000015</v>
      </c>
      <c r="F14" s="18">
        <v>-3203191.3000000045</v>
      </c>
      <c r="G14" s="18">
        <v>-7007840.0000000075</v>
      </c>
      <c r="H14" s="18">
        <v>7814681.099999994</v>
      </c>
      <c r="I14" s="18">
        <v>14704372.900000006</v>
      </c>
      <c r="J14" s="18">
        <v>-9165241.6999999955</v>
      </c>
      <c r="K14" s="18">
        <v>8996067.3000000045</v>
      </c>
      <c r="L14" s="18">
        <v>-5583428.6000000089</v>
      </c>
      <c r="M14" s="18">
        <v>-14872236.400000006</v>
      </c>
      <c r="N14" s="18">
        <v>-19518960.999999996</v>
      </c>
      <c r="O14" s="18">
        <v>-19735155.099999994</v>
      </c>
      <c r="P14" s="18">
        <v>-10009686.5</v>
      </c>
      <c r="Q14" s="18">
        <v>-1522602.6999999955</v>
      </c>
      <c r="R14" s="18">
        <v>6399605.299999997</v>
      </c>
      <c r="S14" s="18">
        <v>-1046202.5000000075</v>
      </c>
      <c r="T14" s="18">
        <v>3584683.2999999896</v>
      </c>
      <c r="U14" s="18">
        <v>-3849629.299999997</v>
      </c>
      <c r="V14" s="18">
        <v>-8631372.5000000075</v>
      </c>
      <c r="W14" s="18">
        <v>-9941503.3000000007</v>
      </c>
      <c r="X14" s="18">
        <v>-8120184.6000000015</v>
      </c>
      <c r="Y14" s="18">
        <v>-1355212.3999999948</v>
      </c>
      <c r="Z14" s="18">
        <v>6349200.4999999925</v>
      </c>
      <c r="AA14" s="18">
        <v>6382321.6000000015</v>
      </c>
      <c r="AB14" s="18">
        <v>15804063.100000009</v>
      </c>
      <c r="AC14" s="18">
        <v>4743115</v>
      </c>
      <c r="AD14" s="18">
        <v>-15603720.499999993</v>
      </c>
      <c r="AE14" s="18">
        <v>5931982.900000006</v>
      </c>
      <c r="AF14" s="18">
        <v>3418640.3999999911</v>
      </c>
      <c r="AG14" s="18">
        <v>19944023.900000006</v>
      </c>
      <c r="AH14" s="18">
        <v>17899478.5</v>
      </c>
      <c r="AI14" s="18">
        <v>745354.00000000745</v>
      </c>
      <c r="AJ14" s="18">
        <v>-13093166.799999997</v>
      </c>
      <c r="AK14" s="18">
        <v>-2272360.200000003</v>
      </c>
      <c r="AL14" s="18">
        <v>-2615002.1000000015</v>
      </c>
      <c r="AM14" s="18">
        <v>-6524312.7000000104</v>
      </c>
      <c r="AN14" s="18">
        <v>2261120.5</v>
      </c>
      <c r="AO14" s="18">
        <v>7749246.1000000015</v>
      </c>
      <c r="AP14" s="18">
        <v>6574323.1000000015</v>
      </c>
      <c r="AQ14" s="18">
        <v>-5478409.299999997</v>
      </c>
      <c r="AR14" s="18">
        <v>743975.5</v>
      </c>
      <c r="AS14" s="18">
        <v>255271.30000000447</v>
      </c>
      <c r="AT14" s="18">
        <v>-1064333.099999994</v>
      </c>
      <c r="AU14" s="18">
        <v>-2025821.299999997</v>
      </c>
      <c r="AV14" s="18">
        <v>-7804396.299999997</v>
      </c>
      <c r="AW14" s="18">
        <v>-7918534.9999999925</v>
      </c>
      <c r="AX14" s="18">
        <v>1182330</v>
      </c>
      <c r="AY14" s="18">
        <v>7324417.1000000015</v>
      </c>
      <c r="AZ14" s="18">
        <v>9968154.4999999925</v>
      </c>
      <c r="BA14" s="18">
        <v>1400928.299999997</v>
      </c>
      <c r="BB14" s="18">
        <v>-2411998.900000006</v>
      </c>
      <c r="BC14" s="18">
        <v>-3037031.3999999911</v>
      </c>
      <c r="BD14" s="18">
        <v>-4126276.799999997</v>
      </c>
      <c r="BE14" s="18">
        <v>-2652331.0000000075</v>
      </c>
      <c r="BF14" s="18">
        <v>-2867295.1000000015</v>
      </c>
      <c r="BG14" s="18">
        <v>1800970.3999999985</v>
      </c>
      <c r="BH14" s="18">
        <v>10530164.5</v>
      </c>
      <c r="BI14" s="18">
        <v>14940128.70000001</v>
      </c>
      <c r="BJ14" s="18">
        <v>-3651271</v>
      </c>
      <c r="BK14" s="18">
        <v>-2360991.799999997</v>
      </c>
      <c r="BL14" s="18">
        <v>-10598962.800000004</v>
      </c>
      <c r="BM14" s="18">
        <v>-2766104.6999999955</v>
      </c>
      <c r="BN14" s="18">
        <v>-5509061.1999999955</v>
      </c>
      <c r="BO14" s="18">
        <v>5031492.200000003</v>
      </c>
      <c r="BP14" s="18">
        <v>-1175394</v>
      </c>
      <c r="BQ14" s="18">
        <v>-644149.70000001043</v>
      </c>
      <c r="BR14" s="18">
        <v>112409.40000000596</v>
      </c>
      <c r="BS14" s="18">
        <v>-4515518.3000000045</v>
      </c>
      <c r="BT14" s="18">
        <v>-2649351.7000000104</v>
      </c>
      <c r="BU14" s="18">
        <v>-4827505.1000000015</v>
      </c>
      <c r="BV14" s="18">
        <v>-759904.79999999702</v>
      </c>
      <c r="BW14" s="18">
        <v>-2489497.900000006</v>
      </c>
      <c r="BX14" s="18">
        <v>421281.40000000596</v>
      </c>
      <c r="BY14" s="18">
        <v>572097.19999999553</v>
      </c>
      <c r="BZ14" s="18">
        <v>12294135.899999999</v>
      </c>
      <c r="CA14" s="18">
        <v>22184046.800000004</v>
      </c>
      <c r="CB14" s="18">
        <v>4671404.5000000075</v>
      </c>
      <c r="CC14" s="18">
        <v>-8745569.1000000015</v>
      </c>
      <c r="CD14" s="18">
        <v>-2427458.9999999925</v>
      </c>
      <c r="CE14" s="18">
        <v>6537770.700000003</v>
      </c>
      <c r="CF14" s="18">
        <v>-5041751</v>
      </c>
      <c r="CG14" s="18">
        <v>-664114.60000000894</v>
      </c>
      <c r="CH14" s="18">
        <v>-5412850.0000000075</v>
      </c>
      <c r="CI14" s="18">
        <v>2668046.799999997</v>
      </c>
      <c r="CJ14" s="18">
        <v>13676452.099999994</v>
      </c>
      <c r="CK14" s="18">
        <v>11515847.600000009</v>
      </c>
      <c r="CL14" s="18">
        <v>5587547.3000000045</v>
      </c>
      <c r="CM14" s="18">
        <v>6489280.8999999985</v>
      </c>
      <c r="CN14" s="18">
        <v>10737363.199999996</v>
      </c>
      <c r="CO14" s="18">
        <v>-6640217.700000003</v>
      </c>
      <c r="CP14" s="18">
        <v>-2166935.5</v>
      </c>
      <c r="CQ14" s="18">
        <v>13032131.600000001</v>
      </c>
      <c r="CR14" s="18">
        <v>5971646.299999997</v>
      </c>
      <c r="CS14" s="18">
        <v>-2662471.9999999925</v>
      </c>
      <c r="CT14" s="18">
        <v>-72443.39999999851</v>
      </c>
      <c r="CU14" s="18">
        <v>1049972.200000003</v>
      </c>
      <c r="CV14" s="18">
        <v>-3059668.8000000045</v>
      </c>
      <c r="CW14" s="18">
        <v>1425073.8000000045</v>
      </c>
      <c r="CX14" s="18">
        <v>-5255073.1999999955</v>
      </c>
      <c r="CY14" s="18">
        <v>13042988.600000009</v>
      </c>
      <c r="CZ14" s="18">
        <v>19269632.600000009</v>
      </c>
      <c r="DA14" s="18">
        <v>15276845.500000007</v>
      </c>
      <c r="DB14" s="18">
        <v>11625193.299999997</v>
      </c>
      <c r="DC14" s="18">
        <v>6327148.8999999911</v>
      </c>
      <c r="DD14" s="18">
        <v>8980946.8999999985</v>
      </c>
      <c r="DE14" s="18">
        <v>8254413.099999994</v>
      </c>
      <c r="DF14" s="18">
        <v>15470142.199999996</v>
      </c>
      <c r="DG14" s="18">
        <v>-3393672.799999997</v>
      </c>
      <c r="DH14" s="18">
        <v>19070401.800000012</v>
      </c>
      <c r="DI14" s="18">
        <v>8236507.3999999985</v>
      </c>
      <c r="DJ14" s="18">
        <v>-9943364.1000000015</v>
      </c>
      <c r="DK14" s="18">
        <v>18116169.699999996</v>
      </c>
      <c r="DL14" s="18">
        <v>-318050.10000000149</v>
      </c>
      <c r="DM14" s="18">
        <v>-7459987.1000000015</v>
      </c>
      <c r="DN14" s="18">
        <v>-13238271.799999997</v>
      </c>
      <c r="DO14" s="18">
        <v>-2343196.8000000045</v>
      </c>
      <c r="DP14" s="18">
        <v>-11939438.399999999</v>
      </c>
      <c r="DQ14" s="18">
        <v>-4615266.200000003</v>
      </c>
      <c r="DR14" s="18">
        <v>2277324.5</v>
      </c>
      <c r="DS14" s="18">
        <v>-4189553.1999999955</v>
      </c>
      <c r="DT14" s="18">
        <v>11545378.700000003</v>
      </c>
      <c r="DU14" s="18">
        <v>10869389.70000001</v>
      </c>
      <c r="DV14" s="18">
        <v>8134855.2000000104</v>
      </c>
      <c r="DW14" s="18">
        <v>18411418.999999993</v>
      </c>
      <c r="DX14" s="18">
        <v>5022061.4999999925</v>
      </c>
      <c r="DY14" s="18">
        <v>-5122139.3999999985</v>
      </c>
      <c r="DZ14" s="18">
        <v>-2894193.299999997</v>
      </c>
      <c r="EA14" s="18">
        <v>-1086346</v>
      </c>
      <c r="EB14" s="18">
        <v>-3443340.400000006</v>
      </c>
      <c r="EC14" s="18">
        <v>21565424</v>
      </c>
      <c r="ED14" s="18">
        <v>-3453860.3999999985</v>
      </c>
      <c r="EE14" s="18">
        <v>1182674</v>
      </c>
      <c r="EF14" s="18">
        <v>4084536.799999997</v>
      </c>
      <c r="EG14" s="18">
        <v>3219749.8999999985</v>
      </c>
      <c r="EH14" s="18">
        <v>-3576297.6000000015</v>
      </c>
      <c r="EI14" s="18">
        <v>5509500</v>
      </c>
      <c r="EP14" s="20">
        <f t="shared" si="6"/>
        <v>138</v>
      </c>
      <c r="EQ14" s="20">
        <f t="shared" si="7"/>
        <v>41400000</v>
      </c>
      <c r="ER14" s="22">
        <f t="shared" si="24"/>
        <v>225232136.10000008</v>
      </c>
      <c r="ES14" s="22">
        <f t="shared" si="8"/>
        <v>183832136.10000008</v>
      </c>
      <c r="ET14" s="22">
        <f>ROUNDUP(EP14/5,0)</f>
        <v>28</v>
      </c>
      <c r="EU14" s="22">
        <f t="shared" si="30"/>
        <v>8400000</v>
      </c>
      <c r="EV14" s="22">
        <f>SUM(B14,G14,L14,Q14,V14,AA14,AF14,AK14,AP14,AU14,AZ14,BE14,BJ14,BO14,BT14,BY14,CD14,CI14,CN14,CS14,CX14,DC14,DH14,DM14,DR14,DW14,EB14,EG14,EL14)</f>
        <v>37597818.599999949</v>
      </c>
      <c r="EW14" s="22">
        <f t="shared" si="25"/>
        <v>29197818.599999949</v>
      </c>
      <c r="EX14" s="20">
        <f t="shared" si="9"/>
        <v>67</v>
      </c>
      <c r="EY14" s="20">
        <f t="shared" si="10"/>
        <v>71</v>
      </c>
      <c r="EZ14" s="21">
        <f t="shared" si="11"/>
        <v>0.48550724637681159</v>
      </c>
      <c r="FA14" s="24">
        <f t="shared" si="28"/>
        <v>49642721.199999981</v>
      </c>
      <c r="FB14" s="24">
        <f t="shared" si="26"/>
        <v>15066490.300000004</v>
      </c>
      <c r="FC14" s="24">
        <f t="shared" si="26"/>
        <v>-12818020.799999982</v>
      </c>
      <c r="FD14" s="24">
        <f t="shared" si="26"/>
        <v>17527057.199999999</v>
      </c>
      <c r="FE14" s="24">
        <f t="shared" si="26"/>
        <v>-32192300.100000024</v>
      </c>
      <c r="FF14" s="24">
        <f t="shared" si="26"/>
        <v>5572263.9000000022</v>
      </c>
      <c r="FG14" s="24">
        <f t="shared" si="29"/>
        <v>-10021249.300000008</v>
      </c>
      <c r="FH14" s="24">
        <f t="shared" si="27"/>
        <v>-7129738.0999999866</v>
      </c>
      <c r="FI14" s="24">
        <f t="shared" si="27"/>
        <v>78168884.700000003</v>
      </c>
      <c r="FJ14" s="24">
        <f t="shared" si="27"/>
        <v>49780870.200000025</v>
      </c>
      <c r="FK14" s="24">
        <f t="shared" si="27"/>
        <v>-6512239.9999999851</v>
      </c>
      <c r="FL14" s="24">
        <f t="shared" si="27"/>
        <v>78147396.900000006</v>
      </c>
    </row>
    <row r="15" spans="1:181" x14ac:dyDescent="0.25">
      <c r="A15" s="5" t="s">
        <v>5</v>
      </c>
      <c r="B15" s="19">
        <v>-3607580.299999997</v>
      </c>
      <c r="C15" s="19">
        <v>14182687.799999997</v>
      </c>
      <c r="D15" s="19">
        <v>22695076.200000003</v>
      </c>
      <c r="E15" s="19">
        <v>6675354.6000000015</v>
      </c>
      <c r="F15" s="19">
        <v>-716739.70000000298</v>
      </c>
      <c r="G15" s="19">
        <v>-729119.90000000596</v>
      </c>
      <c r="H15" s="19">
        <v>19867956.899999991</v>
      </c>
      <c r="I15" s="19">
        <v>4260967.799999997</v>
      </c>
      <c r="J15" s="19">
        <v>-9071904.799999997</v>
      </c>
      <c r="K15" s="19">
        <v>-7312064.099999994</v>
      </c>
      <c r="L15" s="19">
        <v>-7092733.1999999955</v>
      </c>
      <c r="M15" s="19">
        <v>-16955101.199999996</v>
      </c>
      <c r="N15" s="19">
        <v>-23206356.899999995</v>
      </c>
      <c r="O15" s="19">
        <v>-18314980.899999995</v>
      </c>
      <c r="P15" s="19">
        <v>-9796136.1000000015</v>
      </c>
      <c r="Q15" s="19">
        <v>-1648408.200000003</v>
      </c>
      <c r="R15" s="19">
        <v>1584007.1000000089</v>
      </c>
      <c r="S15" s="19">
        <v>-5359771.0000000075</v>
      </c>
      <c r="T15" s="19">
        <v>2772790.3000000045</v>
      </c>
      <c r="U15" s="19">
        <v>-7693199.200000003</v>
      </c>
      <c r="V15" s="19">
        <v>-10913339.000000004</v>
      </c>
      <c r="W15" s="19">
        <v>-10153512.900000002</v>
      </c>
      <c r="X15" s="19">
        <v>-3439092.1999999993</v>
      </c>
      <c r="Y15" s="19">
        <v>-844370.39999999851</v>
      </c>
      <c r="Z15" s="19">
        <v>10136867.200000003</v>
      </c>
      <c r="AA15" s="19">
        <v>7541338.1000000015</v>
      </c>
      <c r="AB15" s="19">
        <v>18240816.399999999</v>
      </c>
      <c r="AC15" s="19">
        <v>-7535192.700000003</v>
      </c>
      <c r="AD15" s="19">
        <v>-22678786.399999999</v>
      </c>
      <c r="AE15" s="19">
        <v>8832717.700000003</v>
      </c>
      <c r="AF15" s="19">
        <v>7981186.5000000149</v>
      </c>
      <c r="AG15" s="19">
        <v>25193588.800000012</v>
      </c>
      <c r="AH15" s="19">
        <v>14293669.599999994</v>
      </c>
      <c r="AI15" s="19">
        <v>-737125.09999999404</v>
      </c>
      <c r="AJ15" s="19">
        <v>-13794142.600000001</v>
      </c>
      <c r="AK15" s="19">
        <v>2757068</v>
      </c>
      <c r="AL15" s="19">
        <v>-964724.40000000596</v>
      </c>
      <c r="AM15" s="19">
        <v>-2640436.599999994</v>
      </c>
      <c r="AN15" s="19">
        <v>8854135.9000000134</v>
      </c>
      <c r="AO15" s="19">
        <v>6866250.599999994</v>
      </c>
      <c r="AP15" s="19">
        <v>5466249.5</v>
      </c>
      <c r="AQ15" s="19">
        <v>-4998810.3000000119</v>
      </c>
      <c r="AR15" s="19">
        <v>-1424941.5</v>
      </c>
      <c r="AS15" s="19">
        <v>-6482372.3999999985</v>
      </c>
      <c r="AT15" s="19">
        <v>-78487.79999999702</v>
      </c>
      <c r="AU15" s="19">
        <v>-6061896.3999999911</v>
      </c>
      <c r="AV15" s="19">
        <v>-7692113.3999999985</v>
      </c>
      <c r="AW15" s="19">
        <v>-5397752.799999997</v>
      </c>
      <c r="AX15" s="19">
        <v>-3958204.2000000104</v>
      </c>
      <c r="AY15" s="19">
        <v>8359917.200000003</v>
      </c>
      <c r="AZ15" s="19">
        <v>6941436.5</v>
      </c>
      <c r="BA15" s="19">
        <v>-3076280.1000000015</v>
      </c>
      <c r="BB15" s="19">
        <v>-289932.99999999255</v>
      </c>
      <c r="BC15" s="19">
        <v>-2975087.8000000045</v>
      </c>
      <c r="BD15" s="19">
        <v>-2432946.799999997</v>
      </c>
      <c r="BE15" s="19">
        <v>-4685798.099999994</v>
      </c>
      <c r="BF15" s="19">
        <v>-7056248.5000000075</v>
      </c>
      <c r="BG15" s="19">
        <v>2523161.3999999985</v>
      </c>
      <c r="BH15" s="19">
        <v>14479363.299999997</v>
      </c>
      <c r="BI15" s="19">
        <v>11179135.79999999</v>
      </c>
      <c r="BJ15" s="19">
        <v>111867.60000000149</v>
      </c>
      <c r="BK15" s="19">
        <v>-3563286.799999997</v>
      </c>
      <c r="BL15" s="19">
        <v>-10515800.499999993</v>
      </c>
      <c r="BM15" s="19">
        <v>-5996070.9999999925</v>
      </c>
      <c r="BN15" s="19">
        <v>-2753565.3000000045</v>
      </c>
      <c r="BO15" s="19">
        <v>6340979.1999999955</v>
      </c>
      <c r="BP15" s="19">
        <v>-1111348.1000000089</v>
      </c>
      <c r="BQ15" s="19">
        <v>-275434.99999999255</v>
      </c>
      <c r="BR15" s="19">
        <v>-1401155.4999999925</v>
      </c>
      <c r="BS15" s="19">
        <v>-4894201.4000000134</v>
      </c>
      <c r="BT15" s="19">
        <v>-4172230.299999997</v>
      </c>
      <c r="BU15" s="19">
        <v>-5571658.1999999955</v>
      </c>
      <c r="BV15" s="19">
        <v>2896602.1000000015</v>
      </c>
      <c r="BW15" s="19">
        <v>647231.70000000298</v>
      </c>
      <c r="BX15" s="19">
        <v>4005345.299999997</v>
      </c>
      <c r="BY15" s="19">
        <v>-1821822.3999999985</v>
      </c>
      <c r="BZ15" s="19">
        <v>15856818.700000003</v>
      </c>
      <c r="CA15" s="19">
        <v>22116291.800000004</v>
      </c>
      <c r="CB15" s="19">
        <v>3665742.299999997</v>
      </c>
      <c r="CC15" s="19">
        <v>-10317422.600000001</v>
      </c>
      <c r="CD15" s="19">
        <v>-3757760.6000000015</v>
      </c>
      <c r="CE15" s="19">
        <v>7032291.9999999925</v>
      </c>
      <c r="CF15" s="19">
        <v>2866958.299999997</v>
      </c>
      <c r="CG15" s="19">
        <v>2174381.400000006</v>
      </c>
      <c r="CH15" s="19">
        <v>-5334077.8999999911</v>
      </c>
      <c r="CI15" s="19">
        <v>9905163.3000000045</v>
      </c>
      <c r="CJ15" s="19">
        <v>9848754.6000000015</v>
      </c>
      <c r="CK15" s="19">
        <v>7763437.3000000045</v>
      </c>
      <c r="CL15" s="19">
        <v>10722369.999999993</v>
      </c>
      <c r="CM15" s="19">
        <v>3429333.5</v>
      </c>
      <c r="CN15" s="19">
        <v>3510336.4999999925</v>
      </c>
      <c r="CO15" s="19">
        <v>-9502710</v>
      </c>
      <c r="CP15" s="19">
        <v>6382675.1000000015</v>
      </c>
      <c r="CQ15" s="19">
        <v>4363900.6000000015</v>
      </c>
      <c r="CR15" s="19">
        <v>11714374.899999999</v>
      </c>
      <c r="CS15" s="19">
        <v>697796.29999998957</v>
      </c>
      <c r="CT15" s="19">
        <v>281526.20000000298</v>
      </c>
      <c r="CU15" s="19">
        <v>-1425275.8999999985</v>
      </c>
      <c r="CV15" s="19">
        <v>-4649209.6999999955</v>
      </c>
      <c r="CW15" s="19">
        <v>-4345524.799999997</v>
      </c>
      <c r="CX15" s="19">
        <v>-7622587.9999999925</v>
      </c>
      <c r="CY15" s="19">
        <v>12116521.200000003</v>
      </c>
      <c r="CZ15" s="19">
        <v>14915099.700000003</v>
      </c>
      <c r="DA15" s="19">
        <v>28437653.200000003</v>
      </c>
      <c r="DB15" s="19">
        <v>19488935.29999999</v>
      </c>
      <c r="DC15" s="19">
        <v>12876353.5</v>
      </c>
      <c r="DD15" s="19">
        <v>17984744.700000003</v>
      </c>
      <c r="DE15" s="19">
        <v>5856233.6000000015</v>
      </c>
      <c r="DF15" s="19">
        <v>16201756.000000015</v>
      </c>
      <c r="DG15" s="19">
        <v>-2153527.200000003</v>
      </c>
      <c r="DH15" s="19">
        <v>23490504.900000006</v>
      </c>
      <c r="DI15" s="19">
        <v>8865588.1000000089</v>
      </c>
      <c r="DJ15" s="19">
        <v>-10047843.999999993</v>
      </c>
      <c r="DK15" s="19">
        <v>14484025.400000006</v>
      </c>
      <c r="DL15" s="19">
        <v>-3439182.8999999985</v>
      </c>
      <c r="DM15" s="19">
        <v>-6611216.599999994</v>
      </c>
      <c r="DN15" s="19">
        <v>-17089526.000000007</v>
      </c>
      <c r="DO15" s="19">
        <v>-6655014.3999999985</v>
      </c>
      <c r="DP15" s="19">
        <v>-13536910.799999997</v>
      </c>
      <c r="DQ15" s="19">
        <v>-2200631.2999999896</v>
      </c>
      <c r="DR15" s="19">
        <v>1609058.4999999925</v>
      </c>
      <c r="DS15" s="19">
        <v>-281370.69999999553</v>
      </c>
      <c r="DT15" s="19">
        <v>10437098.700000003</v>
      </c>
      <c r="DU15" s="19">
        <v>14268725.800000004</v>
      </c>
      <c r="DV15" s="19">
        <v>3810209.8999999985</v>
      </c>
      <c r="DW15" s="19">
        <v>15131411.100000009</v>
      </c>
      <c r="DX15" s="19">
        <v>2378704.200000003</v>
      </c>
      <c r="DY15" s="19">
        <v>-3597965.200000003</v>
      </c>
      <c r="DZ15" s="19">
        <v>211670</v>
      </c>
      <c r="EA15" s="19">
        <v>-2925051</v>
      </c>
      <c r="EB15" s="19">
        <v>-963432</v>
      </c>
      <c r="EC15" s="19">
        <v>8749816.5</v>
      </c>
      <c r="ED15" s="19">
        <v>-3878390</v>
      </c>
      <c r="EE15" s="19">
        <v>2029068.3999999985</v>
      </c>
      <c r="EF15" s="19">
        <v>4980327.200000003</v>
      </c>
      <c r="EG15" s="19">
        <v>3846200.200000003</v>
      </c>
      <c r="EH15" s="19">
        <v>2799550</v>
      </c>
      <c r="EI15" s="19"/>
      <c r="EP15" s="20">
        <f t="shared" si="6"/>
        <v>137</v>
      </c>
      <c r="EQ15" s="20">
        <f t="shared" si="7"/>
        <v>41100000</v>
      </c>
      <c r="ER15" s="22">
        <f t="shared" si="24"/>
        <v>208762281.00000012</v>
      </c>
      <c r="ES15" s="22">
        <f t="shared" si="8"/>
        <v>167662281.00000012</v>
      </c>
      <c r="ET15" s="22">
        <f>ROUNDUP(EP15/6,0)</f>
        <v>23</v>
      </c>
      <c r="EU15" s="22">
        <f t="shared" si="30"/>
        <v>6900000</v>
      </c>
      <c r="EV15" s="22">
        <f>SUM(B15,H15,N15,T15,Z15,AF15,AL15,AR15,AX15,BD15,BJ15,BP15,BV15,CB15,CH15,CN15,CT15,CZ15,DF15,DL15,DR15,DX15,ED15,EJ15)</f>
        <v>36971741.000000015</v>
      </c>
      <c r="EW15" s="22">
        <f>EV15-EU15</f>
        <v>30071741.000000015</v>
      </c>
      <c r="EX15" s="20">
        <f t="shared" si="9"/>
        <v>65</v>
      </c>
      <c r="EY15" s="20">
        <f t="shared" si="10"/>
        <v>72</v>
      </c>
      <c r="EZ15" s="21">
        <f t="shared" si="11"/>
        <v>0.47445255474452552</v>
      </c>
      <c r="FA15" s="24">
        <f t="shared" si="28"/>
        <v>46683397.100000001</v>
      </c>
      <c r="FB15" s="24">
        <f t="shared" si="26"/>
        <v>8726090.7000000253</v>
      </c>
      <c r="FC15" s="24">
        <f t="shared" si="26"/>
        <v>-8991472.2000000216</v>
      </c>
      <c r="FD15" s="24">
        <f t="shared" si="26"/>
        <v>-11943157.800000001</v>
      </c>
      <c r="FE15" s="24">
        <f t="shared" si="26"/>
        <v>-3645213.2999999933</v>
      </c>
      <c r="FF15" s="24">
        <f t="shared" si="26"/>
        <v>444917.70000001043</v>
      </c>
      <c r="FG15" s="24">
        <f t="shared" si="29"/>
        <v>-9711656.0999999829</v>
      </c>
      <c r="FH15" s="24">
        <f t="shared" si="27"/>
        <v>14286528.400000025</v>
      </c>
      <c r="FI15" s="24">
        <f t="shared" si="27"/>
        <v>84532349.400000036</v>
      </c>
      <c r="FJ15" s="24">
        <f t="shared" si="27"/>
        <v>23862257.400000021</v>
      </c>
      <c r="FK15" s="24">
        <f t="shared" si="27"/>
        <v>-3870251.1999999806</v>
      </c>
      <c r="FL15" s="24">
        <f t="shared" si="27"/>
        <v>68388490.899999991</v>
      </c>
    </row>
    <row r="16" spans="1:181" x14ac:dyDescent="0.25">
      <c r="A16" s="25">
        <v>9</v>
      </c>
      <c r="B16" s="6">
        <f>COUNTIF(B10:B15,"&gt;300000")</f>
        <v>2</v>
      </c>
      <c r="C16" s="6">
        <f t="shared" ref="C16:BN16" si="31">COUNTIF(C10:C15,"&gt;300000")</f>
        <v>6</v>
      </c>
      <c r="D16" s="6">
        <f t="shared" si="31"/>
        <v>6</v>
      </c>
      <c r="E16" s="6">
        <f t="shared" si="31"/>
        <v>6</v>
      </c>
      <c r="F16" s="6">
        <f t="shared" si="31"/>
        <v>1</v>
      </c>
      <c r="G16" s="6">
        <f t="shared" si="31"/>
        <v>0</v>
      </c>
      <c r="H16" s="6">
        <f t="shared" si="31"/>
        <v>6</v>
      </c>
      <c r="I16" s="6">
        <f t="shared" si="31"/>
        <v>6</v>
      </c>
      <c r="J16" s="6">
        <f t="shared" si="31"/>
        <v>1</v>
      </c>
      <c r="K16" s="6">
        <f t="shared" si="31"/>
        <v>5</v>
      </c>
      <c r="L16" s="6">
        <f t="shared" si="31"/>
        <v>4</v>
      </c>
      <c r="M16" s="6">
        <f t="shared" si="31"/>
        <v>2</v>
      </c>
      <c r="N16" s="6">
        <f t="shared" si="31"/>
        <v>0</v>
      </c>
      <c r="O16" s="6">
        <f t="shared" si="31"/>
        <v>0</v>
      </c>
      <c r="P16" s="6">
        <f t="shared" si="31"/>
        <v>0</v>
      </c>
      <c r="Q16" s="6">
        <f t="shared" si="31"/>
        <v>0</v>
      </c>
      <c r="R16" s="6">
        <f t="shared" si="31"/>
        <v>4</v>
      </c>
      <c r="S16" s="6">
        <f t="shared" si="31"/>
        <v>3</v>
      </c>
      <c r="T16" s="6">
        <f t="shared" si="31"/>
        <v>6</v>
      </c>
      <c r="U16" s="6">
        <f t="shared" si="31"/>
        <v>3</v>
      </c>
      <c r="V16" s="6">
        <f t="shared" si="31"/>
        <v>0</v>
      </c>
      <c r="W16" s="6">
        <f t="shared" si="31"/>
        <v>1</v>
      </c>
      <c r="X16" s="6">
        <f t="shared" si="31"/>
        <v>0</v>
      </c>
      <c r="Y16" s="6">
        <f t="shared" si="31"/>
        <v>0</v>
      </c>
      <c r="Z16" s="6">
        <f t="shared" si="31"/>
        <v>3</v>
      </c>
      <c r="AA16" s="6">
        <f t="shared" si="31"/>
        <v>5</v>
      </c>
      <c r="AB16" s="6">
        <f t="shared" si="31"/>
        <v>6</v>
      </c>
      <c r="AC16" s="6">
        <f t="shared" si="31"/>
        <v>5</v>
      </c>
      <c r="AD16" s="6">
        <f t="shared" si="31"/>
        <v>1</v>
      </c>
      <c r="AE16" s="6">
        <f t="shared" si="31"/>
        <v>4</v>
      </c>
      <c r="AF16" s="6">
        <f t="shared" si="31"/>
        <v>2</v>
      </c>
      <c r="AG16" s="6">
        <f t="shared" si="31"/>
        <v>6</v>
      </c>
      <c r="AH16" s="6">
        <f t="shared" si="31"/>
        <v>6</v>
      </c>
      <c r="AI16" s="6">
        <f t="shared" si="31"/>
        <v>4</v>
      </c>
      <c r="AJ16" s="6">
        <f t="shared" si="31"/>
        <v>0</v>
      </c>
      <c r="AK16" s="6">
        <f t="shared" si="31"/>
        <v>2</v>
      </c>
      <c r="AL16" s="6">
        <f t="shared" si="31"/>
        <v>0</v>
      </c>
      <c r="AM16" s="6">
        <f t="shared" si="31"/>
        <v>0</v>
      </c>
      <c r="AN16" s="6">
        <f t="shared" si="31"/>
        <v>4</v>
      </c>
      <c r="AO16" s="6">
        <f t="shared" si="31"/>
        <v>5</v>
      </c>
      <c r="AP16" s="6">
        <f t="shared" si="31"/>
        <v>4</v>
      </c>
      <c r="AQ16" s="6">
        <f t="shared" si="31"/>
        <v>0</v>
      </c>
      <c r="AR16" s="6">
        <f t="shared" si="31"/>
        <v>5</v>
      </c>
      <c r="AS16" s="6">
        <f t="shared" si="31"/>
        <v>4</v>
      </c>
      <c r="AT16" s="6">
        <f t="shared" si="31"/>
        <v>0</v>
      </c>
      <c r="AU16" s="6">
        <f t="shared" si="31"/>
        <v>0</v>
      </c>
      <c r="AV16" s="6">
        <f t="shared" si="31"/>
        <v>0</v>
      </c>
      <c r="AW16" s="6">
        <f t="shared" si="31"/>
        <v>0</v>
      </c>
      <c r="AX16" s="6">
        <f t="shared" si="31"/>
        <v>3</v>
      </c>
      <c r="AY16" s="6">
        <f t="shared" si="31"/>
        <v>3</v>
      </c>
      <c r="AZ16" s="6">
        <f t="shared" si="31"/>
        <v>6</v>
      </c>
      <c r="BA16" s="6">
        <f t="shared" si="31"/>
        <v>5</v>
      </c>
      <c r="BB16" s="6">
        <f t="shared" si="31"/>
        <v>2</v>
      </c>
      <c r="BC16" s="6">
        <f t="shared" si="31"/>
        <v>0</v>
      </c>
      <c r="BD16" s="6">
        <f t="shared" si="31"/>
        <v>1</v>
      </c>
      <c r="BE16" s="6">
        <f t="shared" si="31"/>
        <v>0</v>
      </c>
      <c r="BF16" s="6">
        <f t="shared" si="31"/>
        <v>0</v>
      </c>
      <c r="BG16" s="6">
        <f t="shared" si="31"/>
        <v>6</v>
      </c>
      <c r="BH16" s="6">
        <f t="shared" si="31"/>
        <v>6</v>
      </c>
      <c r="BI16" s="6">
        <f t="shared" si="31"/>
        <v>6</v>
      </c>
      <c r="BJ16" s="6">
        <f t="shared" si="31"/>
        <v>2</v>
      </c>
      <c r="BK16" s="6">
        <f t="shared" si="31"/>
        <v>3</v>
      </c>
      <c r="BL16" s="6">
        <f t="shared" si="31"/>
        <v>0</v>
      </c>
      <c r="BM16" s="6">
        <f t="shared" si="31"/>
        <v>1</v>
      </c>
      <c r="BN16" s="6">
        <f t="shared" si="31"/>
        <v>0</v>
      </c>
      <c r="BO16" s="6">
        <f t="shared" ref="BO16:DZ16" si="32">COUNTIF(BO10:BO15,"&gt;300000")</f>
        <v>5</v>
      </c>
      <c r="BP16" s="6">
        <f t="shared" si="32"/>
        <v>3</v>
      </c>
      <c r="BQ16" s="6">
        <f t="shared" si="32"/>
        <v>0</v>
      </c>
      <c r="BR16" s="6">
        <f t="shared" si="32"/>
        <v>3</v>
      </c>
      <c r="BS16" s="6">
        <f t="shared" si="32"/>
        <v>0</v>
      </c>
      <c r="BT16" s="6">
        <f t="shared" si="32"/>
        <v>3</v>
      </c>
      <c r="BU16" s="6">
        <f t="shared" si="32"/>
        <v>1</v>
      </c>
      <c r="BV16" s="6">
        <f t="shared" si="32"/>
        <v>1</v>
      </c>
      <c r="BW16" s="6">
        <f t="shared" si="32"/>
        <v>1</v>
      </c>
      <c r="BX16" s="6">
        <f t="shared" si="32"/>
        <v>2</v>
      </c>
      <c r="BY16" s="6">
        <f t="shared" si="32"/>
        <v>1</v>
      </c>
      <c r="BZ16" s="6">
        <f t="shared" si="32"/>
        <v>6</v>
      </c>
      <c r="CA16" s="6">
        <f t="shared" si="32"/>
        <v>6</v>
      </c>
      <c r="CB16" s="6">
        <f t="shared" si="32"/>
        <v>5</v>
      </c>
      <c r="CC16" s="6">
        <f t="shared" si="32"/>
        <v>0</v>
      </c>
      <c r="CD16" s="6">
        <f t="shared" si="32"/>
        <v>0</v>
      </c>
      <c r="CE16" s="6">
        <f t="shared" si="32"/>
        <v>6</v>
      </c>
      <c r="CF16" s="6">
        <f t="shared" si="32"/>
        <v>1</v>
      </c>
      <c r="CG16" s="6">
        <f t="shared" si="32"/>
        <v>3</v>
      </c>
      <c r="CH16" s="6">
        <f t="shared" si="32"/>
        <v>0</v>
      </c>
      <c r="CI16" s="6">
        <f t="shared" si="32"/>
        <v>6</v>
      </c>
      <c r="CJ16" s="6">
        <f t="shared" si="32"/>
        <v>4</v>
      </c>
      <c r="CK16" s="6">
        <f t="shared" si="32"/>
        <v>6</v>
      </c>
      <c r="CL16" s="6">
        <f t="shared" si="32"/>
        <v>6</v>
      </c>
      <c r="CM16" s="6">
        <f t="shared" si="32"/>
        <v>5</v>
      </c>
      <c r="CN16" s="6">
        <f t="shared" si="32"/>
        <v>6</v>
      </c>
      <c r="CO16" s="6">
        <f t="shared" si="32"/>
        <v>2</v>
      </c>
      <c r="CP16" s="6">
        <f t="shared" si="32"/>
        <v>4</v>
      </c>
      <c r="CQ16" s="6">
        <f t="shared" si="32"/>
        <v>6</v>
      </c>
      <c r="CR16" s="6">
        <f t="shared" si="32"/>
        <v>6</v>
      </c>
      <c r="CS16" s="6">
        <f t="shared" si="32"/>
        <v>2</v>
      </c>
      <c r="CT16" s="6">
        <f t="shared" si="32"/>
        <v>1</v>
      </c>
      <c r="CU16" s="6">
        <f t="shared" si="32"/>
        <v>3</v>
      </c>
      <c r="CV16" s="6">
        <f t="shared" si="32"/>
        <v>0</v>
      </c>
      <c r="CW16" s="6">
        <f t="shared" si="32"/>
        <v>4</v>
      </c>
      <c r="CX16" s="6">
        <f t="shared" si="32"/>
        <v>2</v>
      </c>
      <c r="CY16" s="6">
        <f t="shared" si="32"/>
        <v>6</v>
      </c>
      <c r="CZ16" s="6">
        <f t="shared" si="32"/>
        <v>5</v>
      </c>
      <c r="DA16" s="6">
        <f t="shared" si="32"/>
        <v>6</v>
      </c>
      <c r="DB16" s="6">
        <f t="shared" si="32"/>
        <v>6</v>
      </c>
      <c r="DC16" s="6">
        <f t="shared" si="32"/>
        <v>4</v>
      </c>
      <c r="DD16" s="6">
        <f t="shared" si="32"/>
        <v>3</v>
      </c>
      <c r="DE16" s="6">
        <f t="shared" si="32"/>
        <v>4</v>
      </c>
      <c r="DF16" s="6">
        <f t="shared" si="32"/>
        <v>6</v>
      </c>
      <c r="DG16" s="6">
        <f t="shared" si="32"/>
        <v>1</v>
      </c>
      <c r="DH16" s="6">
        <f t="shared" si="32"/>
        <v>6</v>
      </c>
      <c r="DI16" s="6">
        <f t="shared" si="32"/>
        <v>5</v>
      </c>
      <c r="DJ16" s="6">
        <f t="shared" si="32"/>
        <v>0</v>
      </c>
      <c r="DK16" s="6">
        <f t="shared" si="32"/>
        <v>6</v>
      </c>
      <c r="DL16" s="6">
        <f t="shared" si="32"/>
        <v>4</v>
      </c>
      <c r="DM16" s="6">
        <f t="shared" si="32"/>
        <v>0</v>
      </c>
      <c r="DN16" s="6">
        <f t="shared" si="32"/>
        <v>0</v>
      </c>
      <c r="DO16" s="6">
        <f t="shared" si="32"/>
        <v>0</v>
      </c>
      <c r="DP16" s="6">
        <f t="shared" si="32"/>
        <v>0</v>
      </c>
      <c r="DQ16" s="6">
        <f t="shared" si="32"/>
        <v>3</v>
      </c>
      <c r="DR16" s="6">
        <f t="shared" si="32"/>
        <v>4</v>
      </c>
      <c r="DS16" s="6">
        <f t="shared" si="32"/>
        <v>0</v>
      </c>
      <c r="DT16" s="6">
        <f t="shared" si="32"/>
        <v>4</v>
      </c>
      <c r="DU16" s="6">
        <f t="shared" si="32"/>
        <v>6</v>
      </c>
      <c r="DV16" s="6">
        <f t="shared" si="32"/>
        <v>2</v>
      </c>
      <c r="DW16" s="6">
        <f t="shared" si="32"/>
        <v>6</v>
      </c>
      <c r="DX16" s="6">
        <f t="shared" si="32"/>
        <v>6</v>
      </c>
      <c r="DY16" s="6">
        <f t="shared" si="32"/>
        <v>1</v>
      </c>
      <c r="DZ16" s="6">
        <f t="shared" si="32"/>
        <v>0</v>
      </c>
      <c r="EA16" s="6">
        <f t="shared" ref="EA16:EO16" si="33">COUNTIF(EA10:EA15,"&gt;300000")</f>
        <v>1</v>
      </c>
      <c r="EB16" s="6">
        <f t="shared" si="33"/>
        <v>0</v>
      </c>
      <c r="EC16" s="6">
        <f t="shared" si="33"/>
        <v>6</v>
      </c>
      <c r="ED16" s="6">
        <f t="shared" si="33"/>
        <v>3</v>
      </c>
      <c r="EE16" s="6">
        <f t="shared" si="33"/>
        <v>4</v>
      </c>
      <c r="EF16" s="6">
        <f t="shared" si="33"/>
        <v>6</v>
      </c>
      <c r="EG16" s="6">
        <f t="shared" si="33"/>
        <v>5</v>
      </c>
      <c r="EH16" s="6">
        <f t="shared" si="33"/>
        <v>1</v>
      </c>
      <c r="EI16" s="6">
        <f t="shared" si="33"/>
        <v>4</v>
      </c>
      <c r="EJ16" s="6">
        <f t="shared" si="33"/>
        <v>0</v>
      </c>
      <c r="EK16" s="6">
        <f t="shared" si="33"/>
        <v>0</v>
      </c>
      <c r="EL16" s="6">
        <f t="shared" si="33"/>
        <v>0</v>
      </c>
      <c r="EM16" s="6">
        <f t="shared" si="33"/>
        <v>0</v>
      </c>
      <c r="EN16" s="6">
        <f t="shared" si="33"/>
        <v>0</v>
      </c>
      <c r="EO16" s="6">
        <f t="shared" si="33"/>
        <v>0</v>
      </c>
      <c r="ES16" s="22"/>
      <c r="ET16" s="22"/>
      <c r="EU16" s="22"/>
      <c r="EV16" s="22"/>
      <c r="EW16" s="22"/>
      <c r="FA16" s="20">
        <v>70</v>
      </c>
      <c r="FB16" s="20">
        <v>69</v>
      </c>
      <c r="FC16" s="20">
        <v>66</v>
      </c>
      <c r="FD16" s="20">
        <v>66</v>
      </c>
      <c r="FE16" s="20">
        <v>66</v>
      </c>
      <c r="FF16" s="20">
        <v>66</v>
      </c>
      <c r="FG16" s="20">
        <v>66</v>
      </c>
      <c r="FH16" s="20">
        <v>66</v>
      </c>
      <c r="FI16" s="20">
        <v>72</v>
      </c>
      <c r="FJ16" s="20">
        <v>72</v>
      </c>
      <c r="FK16" s="20">
        <v>72</v>
      </c>
      <c r="FL16" s="20">
        <v>71</v>
      </c>
    </row>
    <row r="17" spans="1:168" x14ac:dyDescent="0.25">
      <c r="A17" s="5" t="s">
        <v>7</v>
      </c>
      <c r="B17">
        <v>5108979.5</v>
      </c>
      <c r="C17">
        <v>8201149</v>
      </c>
      <c r="D17">
        <v>-9447718.5999999996</v>
      </c>
      <c r="E17">
        <v>4003261.1</v>
      </c>
      <c r="F17">
        <v>13919983.4</v>
      </c>
      <c r="G17">
        <v>-4481393</v>
      </c>
      <c r="H17">
        <v>3210275.3</v>
      </c>
      <c r="I17">
        <v>8202236.2999999998</v>
      </c>
      <c r="J17">
        <v>5836226.2000000002</v>
      </c>
      <c r="K17">
        <v>-12739935</v>
      </c>
      <c r="L17">
        <v>-5284009.9000000004</v>
      </c>
      <c r="M17">
        <v>-9115362.6999999993</v>
      </c>
      <c r="N17">
        <v>-4737092.2</v>
      </c>
      <c r="O17">
        <v>-1298388.8999999999</v>
      </c>
      <c r="P17">
        <v>-6570339.0999999996</v>
      </c>
      <c r="Q17">
        <v>10153982.5</v>
      </c>
      <c r="R17">
        <v>1343474.1</v>
      </c>
      <c r="S17">
        <v>-540072.30000000005</v>
      </c>
      <c r="T17">
        <v>-2738718.3</v>
      </c>
      <c r="U17">
        <v>-1267224.8999999999</v>
      </c>
      <c r="V17">
        <v>-3422596.7</v>
      </c>
      <c r="W17">
        <v>-2020472.1</v>
      </c>
      <c r="X17">
        <v>2439.6999999999998</v>
      </c>
      <c r="Y17">
        <v>8863071.8000000007</v>
      </c>
      <c r="Z17">
        <v>2541364.1</v>
      </c>
      <c r="AA17">
        <v>-1229018.3</v>
      </c>
      <c r="AB17">
        <v>3774365</v>
      </c>
      <c r="AC17">
        <v>-3535403.8</v>
      </c>
      <c r="AD17">
        <v>5958078.2000000002</v>
      </c>
      <c r="AE17">
        <v>1358437.3</v>
      </c>
      <c r="AF17">
        <v>6464113.2999999998</v>
      </c>
      <c r="AG17">
        <v>-4372362.5999999996</v>
      </c>
      <c r="AH17">
        <v>1875297.3</v>
      </c>
      <c r="AI17">
        <v>-2426915</v>
      </c>
      <c r="AJ17">
        <v>-3036307.8</v>
      </c>
      <c r="AK17">
        <v>-1196410.1000000001</v>
      </c>
      <c r="AL17">
        <v>3166670</v>
      </c>
      <c r="AM17">
        <v>6328994.2000000002</v>
      </c>
      <c r="AN17">
        <v>-7372201.4000000004</v>
      </c>
      <c r="AO17">
        <v>-61105.2</v>
      </c>
      <c r="AP17">
        <v>5049972.0999999996</v>
      </c>
      <c r="AQ17">
        <v>-9929</v>
      </c>
      <c r="AR17">
        <v>-2744991.8</v>
      </c>
      <c r="AS17">
        <v>-217105.1</v>
      </c>
      <c r="AT17">
        <v>-1537633.9</v>
      </c>
      <c r="AU17">
        <v>8544431.9000000004</v>
      </c>
      <c r="AV17">
        <v>-2622599.5</v>
      </c>
      <c r="AW17">
        <v>57620.6</v>
      </c>
      <c r="AX17">
        <v>5168751.8</v>
      </c>
      <c r="AY17">
        <v>820818.9</v>
      </c>
      <c r="AZ17">
        <v>-1015598.4</v>
      </c>
      <c r="BA17">
        <v>285379.5</v>
      </c>
      <c r="BB17">
        <v>-2868711.7</v>
      </c>
      <c r="BC17">
        <v>-4537870.4000000004</v>
      </c>
      <c r="BD17">
        <v>1143459.8999999999</v>
      </c>
      <c r="BE17">
        <v>866698.1</v>
      </c>
      <c r="BF17">
        <v>2340517.7000000002</v>
      </c>
      <c r="BG17">
        <v>428485.2</v>
      </c>
      <c r="BH17">
        <v>441645.6</v>
      </c>
      <c r="BI17">
        <v>-3398266.7</v>
      </c>
      <c r="BJ17">
        <v>683926.3</v>
      </c>
      <c r="BK17">
        <v>-4959850</v>
      </c>
      <c r="BL17">
        <v>2054918.9</v>
      </c>
      <c r="BM17">
        <v>3932481.3</v>
      </c>
      <c r="BN17">
        <v>-1407832.7</v>
      </c>
      <c r="BO17">
        <v>-3425645.7</v>
      </c>
      <c r="BP17">
        <v>2425254.9</v>
      </c>
      <c r="BQ17">
        <v>-496501.1</v>
      </c>
      <c r="BR17">
        <v>-1623173.3</v>
      </c>
      <c r="BS17">
        <v>-1839500.5</v>
      </c>
      <c r="BT17">
        <v>-3363286.7</v>
      </c>
      <c r="BU17">
        <v>-145249.4</v>
      </c>
      <c r="BV17">
        <v>235562.5</v>
      </c>
      <c r="BW17">
        <v>356380.2</v>
      </c>
      <c r="BX17">
        <v>2640976.1</v>
      </c>
      <c r="BY17">
        <v>136188.6</v>
      </c>
      <c r="BZ17">
        <v>80315.199999999997</v>
      </c>
      <c r="CA17">
        <v>-41767.300000000003</v>
      </c>
      <c r="CB17">
        <v>1380880.1</v>
      </c>
      <c r="CC17">
        <v>469635.9</v>
      </c>
      <c r="CD17">
        <v>-1208103.7</v>
      </c>
      <c r="CE17">
        <v>-1123318.3</v>
      </c>
      <c r="CF17">
        <v>2983175.1</v>
      </c>
      <c r="CG17">
        <v>-1840376.2</v>
      </c>
      <c r="CH17">
        <v>1225773.3999999999</v>
      </c>
      <c r="CI17">
        <v>4559970.4000000004</v>
      </c>
      <c r="CJ17">
        <v>-2024250.9</v>
      </c>
      <c r="CK17">
        <v>7212966.5999999996</v>
      </c>
      <c r="CL17">
        <v>986844.1</v>
      </c>
      <c r="CM17">
        <v>-4022256</v>
      </c>
      <c r="CN17">
        <v>5002311.5999999996</v>
      </c>
      <c r="CO17">
        <v>6861762</v>
      </c>
      <c r="CP17">
        <v>-1553434.9</v>
      </c>
      <c r="CQ17">
        <v>-1608531.8</v>
      </c>
      <c r="CR17">
        <v>1219414.3999999999</v>
      </c>
      <c r="CS17">
        <v>-7174533.5</v>
      </c>
      <c r="CT17">
        <v>1669307.7</v>
      </c>
      <c r="CU17">
        <v>4520539.2</v>
      </c>
      <c r="CV17">
        <v>3127934.8</v>
      </c>
      <c r="CW17">
        <v>174928.3</v>
      </c>
      <c r="CX17">
        <v>7587525</v>
      </c>
      <c r="CY17">
        <v>2495448.1</v>
      </c>
      <c r="CZ17">
        <v>-995121.1</v>
      </c>
      <c r="DA17">
        <v>3162081.4</v>
      </c>
      <c r="DB17">
        <v>-9267493.6999999993</v>
      </c>
      <c r="DC17">
        <v>3572342.1</v>
      </c>
      <c r="DD17">
        <v>32703</v>
      </c>
      <c r="DE17">
        <v>5330702.4000000004</v>
      </c>
      <c r="DF17">
        <v>2825581.7</v>
      </c>
      <c r="DG17">
        <v>1073613.5</v>
      </c>
      <c r="DH17">
        <v>5098551.8</v>
      </c>
      <c r="DI17">
        <v>1454429.7</v>
      </c>
      <c r="DJ17">
        <v>-1856163.7</v>
      </c>
      <c r="DK17">
        <v>-2766727.1</v>
      </c>
      <c r="DL17">
        <v>-250761.7</v>
      </c>
      <c r="DM17">
        <v>-2635175.6</v>
      </c>
      <c r="DN17">
        <v>-1091116.3</v>
      </c>
      <c r="DO17">
        <v>5088627.9000000004</v>
      </c>
      <c r="DP17">
        <v>-3209634.5</v>
      </c>
      <c r="DQ17">
        <v>-2097385.5</v>
      </c>
      <c r="DR17">
        <v>1416115.3</v>
      </c>
      <c r="DS17">
        <v>-659344.30000000005</v>
      </c>
      <c r="DT17">
        <v>5302566.7</v>
      </c>
      <c r="DU17">
        <v>2059205.4</v>
      </c>
      <c r="DV17">
        <v>2757807.8</v>
      </c>
      <c r="DW17">
        <v>392510.6</v>
      </c>
      <c r="DX17">
        <v>-3350599.2</v>
      </c>
      <c r="DY17">
        <v>-5060785.2</v>
      </c>
      <c r="DZ17">
        <v>1376025.7</v>
      </c>
      <c r="EA17">
        <v>56474.400000000001</v>
      </c>
      <c r="EB17">
        <v>-2659272.7999999998</v>
      </c>
      <c r="EC17">
        <v>1540165.1</v>
      </c>
      <c r="ED17">
        <v>452118.2</v>
      </c>
      <c r="EE17">
        <v>-3417380.4</v>
      </c>
      <c r="EF17">
        <v>-4315100</v>
      </c>
      <c r="EG17">
        <v>5242802.4000000004</v>
      </c>
      <c r="EH17">
        <v>468400</v>
      </c>
      <c r="EP17" s="20">
        <f t="shared" si="6"/>
        <v>137</v>
      </c>
      <c r="EQ17" s="20">
        <f t="shared" si="7"/>
        <v>41100000</v>
      </c>
      <c r="ER17" s="22">
        <f t="shared" ref="ER17:ER22" si="34">SUM(B17:EO17)</f>
        <v>50851997.899999999</v>
      </c>
      <c r="ES17" s="22">
        <f t="shared" si="8"/>
        <v>9751997.8999999985</v>
      </c>
      <c r="ET17" s="22">
        <f>ROUNDUP(EP17/1,0)</f>
        <v>137</v>
      </c>
      <c r="EU17" s="22">
        <f>$EQ$2*ET17</f>
        <v>41100000</v>
      </c>
      <c r="EV17" s="22">
        <f>SUM(B17:EO17)</f>
        <v>50851997.899999999</v>
      </c>
      <c r="EW17" s="22">
        <f t="shared" ref="EW17:EW21" si="35">EV17-EU17</f>
        <v>9751997.8999999985</v>
      </c>
      <c r="EX17" s="20">
        <f t="shared" si="9"/>
        <v>66</v>
      </c>
      <c r="EY17" s="20">
        <f t="shared" si="10"/>
        <v>71</v>
      </c>
      <c r="EZ17" s="21">
        <f t="shared" si="11"/>
        <v>0.48175182481751827</v>
      </c>
      <c r="FA17" s="24">
        <f>SUM(E17,Q17,AC17,AO17,BA17,BM17,BY17,CK17,CW17,DI17,DU17,EG17)</f>
        <v>31059116.399999999</v>
      </c>
      <c r="FB17" s="24">
        <f t="shared" ref="FB17:FI22" si="36">SUM(F17,R17,AD17,AP17,BB17,BN17,BZ17,CL17,CX17,DJ17,DV17,EH17)</f>
        <v>32019691.800000001</v>
      </c>
      <c r="FC17" s="24">
        <f t="shared" si="36"/>
        <v>-15579264.800000003</v>
      </c>
      <c r="FD17" s="24">
        <f t="shared" si="36"/>
        <v>9546103</v>
      </c>
      <c r="FE17" s="24">
        <f t="shared" si="36"/>
        <v>5513259.200000002</v>
      </c>
      <c r="FF17" s="24">
        <f t="shared" si="36"/>
        <v>-8275485.6000000006</v>
      </c>
      <c r="FG17" s="24">
        <f t="shared" si="36"/>
        <v>-4068311.2000000016</v>
      </c>
      <c r="FH17" s="24">
        <f t="shared" si="36"/>
        <v>-15495733.400000002</v>
      </c>
      <c r="FI17" s="24">
        <f t="shared" si="36"/>
        <v>-9176024.1999999993</v>
      </c>
      <c r="FJ17" s="24">
        <f>SUM(B17,N17,Z17,AL17,AX17,BJ17,BV17,CH17,CT17,DF17,DR17,ED17)</f>
        <v>19757058.300000001</v>
      </c>
      <c r="FK17" s="24">
        <f t="shared" ref="FK17:FL22" si="37">SUM(C17,O17,AA17,AM17,AY17,BK17,BW17,CI17,CU17,DG17,DS17,EE17)</f>
        <v>14297483.499999998</v>
      </c>
      <c r="FL17" s="24">
        <f t="shared" si="37"/>
        <v>-8745895.1000000015</v>
      </c>
    </row>
    <row r="18" spans="1:168" x14ac:dyDescent="0.25">
      <c r="A18" s="5" t="s">
        <v>2</v>
      </c>
      <c r="B18">
        <v>8355493.2999999998</v>
      </c>
      <c r="C18">
        <v>-1676388.2</v>
      </c>
      <c r="D18">
        <v>-8307127</v>
      </c>
      <c r="E18">
        <v>5370085.0999999996</v>
      </c>
      <c r="F18">
        <v>8520331.0999999996</v>
      </c>
      <c r="G18">
        <v>-6805965.4000000004</v>
      </c>
      <c r="H18">
        <v>13254984.300000001</v>
      </c>
      <c r="I18">
        <v>23283005.5</v>
      </c>
      <c r="J18">
        <v>-2941312.4</v>
      </c>
      <c r="K18">
        <v>-13353427</v>
      </c>
      <c r="L18">
        <v>-15213931.4</v>
      </c>
      <c r="M18">
        <v>-9693027.6999999993</v>
      </c>
      <c r="N18">
        <v>-5596668.5999999996</v>
      </c>
      <c r="O18">
        <v>-7528412.5</v>
      </c>
      <c r="P18">
        <v>995816.6</v>
      </c>
      <c r="Q18">
        <v>14498037.800000001</v>
      </c>
      <c r="R18">
        <v>1551664</v>
      </c>
      <c r="S18">
        <v>-1805338.3</v>
      </c>
      <c r="T18">
        <v>-5071979.5</v>
      </c>
      <c r="U18">
        <v>-923516.1</v>
      </c>
      <c r="V18">
        <v>-6032825.5</v>
      </c>
      <c r="W18">
        <v>-5858176.9000000004</v>
      </c>
      <c r="X18">
        <v>3289620.7</v>
      </c>
      <c r="Y18">
        <v>14737668.6</v>
      </c>
      <c r="Z18">
        <v>2251652.7999999998</v>
      </c>
      <c r="AA18">
        <v>2143529.7999999998</v>
      </c>
      <c r="AB18">
        <v>1396801.2</v>
      </c>
      <c r="AC18">
        <v>-6750907</v>
      </c>
      <c r="AD18">
        <v>6296953</v>
      </c>
      <c r="AE18">
        <v>10096027.9</v>
      </c>
      <c r="AF18">
        <v>6655589</v>
      </c>
      <c r="AG18">
        <v>-592840.6</v>
      </c>
      <c r="AH18">
        <v>-2239894.9</v>
      </c>
      <c r="AI18">
        <v>-4882794.4000000004</v>
      </c>
      <c r="AJ18">
        <v>-2192854.4</v>
      </c>
      <c r="AK18">
        <v>2450578.2000000002</v>
      </c>
      <c r="AL18">
        <v>11584958.699999999</v>
      </c>
      <c r="AM18">
        <v>-1649516.6</v>
      </c>
      <c r="AN18">
        <v>-6210920.4000000004</v>
      </c>
      <c r="AO18">
        <v>7533744.5</v>
      </c>
      <c r="AP18">
        <v>11587577.300000001</v>
      </c>
      <c r="AQ18">
        <v>1710990.8</v>
      </c>
      <c r="AR18">
        <v>-1252430.3999999999</v>
      </c>
      <c r="AS18">
        <v>-1428838.3</v>
      </c>
      <c r="AT18">
        <v>703942.6</v>
      </c>
      <c r="AU18">
        <v>10066398.199999999</v>
      </c>
      <c r="AV18">
        <v>-2674585.5</v>
      </c>
      <c r="AW18">
        <v>2650496</v>
      </c>
      <c r="AX18">
        <v>4720271.3</v>
      </c>
      <c r="AY18">
        <v>-1568911.4</v>
      </c>
      <c r="AZ18">
        <v>2432331.4</v>
      </c>
      <c r="BA18">
        <v>933845.9</v>
      </c>
      <c r="BB18">
        <v>-7337301</v>
      </c>
      <c r="BC18">
        <v>-2990466.1</v>
      </c>
      <c r="BD18">
        <v>361173.8</v>
      </c>
      <c r="BE18">
        <v>4783753</v>
      </c>
      <c r="BF18">
        <v>3151386.2</v>
      </c>
      <c r="BG18">
        <v>-4425945.4000000004</v>
      </c>
      <c r="BH18">
        <v>-99531.3</v>
      </c>
      <c r="BI18">
        <v>-106448.9</v>
      </c>
      <c r="BJ18">
        <v>-3701610.8</v>
      </c>
      <c r="BK18">
        <v>-3454929.7</v>
      </c>
      <c r="BL18">
        <v>2012841.2</v>
      </c>
      <c r="BM18">
        <v>3197490.3</v>
      </c>
      <c r="BN18">
        <v>-8184258.9000000004</v>
      </c>
      <c r="BO18">
        <v>-2681955.7000000002</v>
      </c>
      <c r="BP18">
        <v>2243579.5</v>
      </c>
      <c r="BQ18">
        <v>-538472</v>
      </c>
      <c r="BR18">
        <v>-2258069.7999999998</v>
      </c>
      <c r="BS18">
        <v>-694509.2</v>
      </c>
      <c r="BT18">
        <v>-3730846.8</v>
      </c>
      <c r="BU18">
        <v>1026517</v>
      </c>
      <c r="BV18">
        <v>930796</v>
      </c>
      <c r="BW18">
        <v>2753579.7</v>
      </c>
      <c r="BX18">
        <v>8095594.9000000004</v>
      </c>
      <c r="BY18">
        <v>-877520.3</v>
      </c>
      <c r="BZ18">
        <v>-5550458.4000000004</v>
      </c>
      <c r="CA18">
        <v>2621229</v>
      </c>
      <c r="CB18">
        <v>-569462.6</v>
      </c>
      <c r="CC18">
        <v>-5993584.5</v>
      </c>
      <c r="CD18">
        <v>1393732.7</v>
      </c>
      <c r="CE18">
        <v>-4872977.7</v>
      </c>
      <c r="CF18">
        <v>167273.9</v>
      </c>
      <c r="CG18">
        <v>-1034240.2</v>
      </c>
      <c r="CH18">
        <v>1821958.3</v>
      </c>
      <c r="CI18">
        <v>-156551.79999999999</v>
      </c>
      <c r="CJ18">
        <v>3531097.1</v>
      </c>
      <c r="CK18">
        <v>7991885.7999999998</v>
      </c>
      <c r="CL18">
        <v>-4075705.1</v>
      </c>
      <c r="CM18">
        <v>-457552.8</v>
      </c>
      <c r="CN18">
        <v>5249862.2</v>
      </c>
      <c r="CO18">
        <v>4854147.0999999996</v>
      </c>
      <c r="CP18">
        <v>-5211891.8</v>
      </c>
      <c r="CQ18">
        <v>507012.5</v>
      </c>
      <c r="CR18">
        <v>-898903.4</v>
      </c>
      <c r="CS18">
        <v>-9934664.8000000007</v>
      </c>
      <c r="CT18">
        <v>5413427.7000000002</v>
      </c>
      <c r="CU18">
        <v>1311866</v>
      </c>
      <c r="CV18">
        <v>3345441.9</v>
      </c>
      <c r="CW18">
        <v>12590725.5</v>
      </c>
      <c r="CX18">
        <v>188975</v>
      </c>
      <c r="CY18">
        <v>7698746.7000000002</v>
      </c>
      <c r="CZ18">
        <v>-533789.9</v>
      </c>
      <c r="DA18">
        <v>-4760656.4000000004</v>
      </c>
      <c r="DB18">
        <v>-7015667.2999999998</v>
      </c>
      <c r="DC18">
        <v>8588269.0999999996</v>
      </c>
      <c r="DD18">
        <v>-837930.6</v>
      </c>
      <c r="DE18">
        <v>9610941.8000000007</v>
      </c>
      <c r="DF18">
        <v>2048975.9</v>
      </c>
      <c r="DG18">
        <v>1994072.3</v>
      </c>
      <c r="DH18">
        <v>8387316.9000000004</v>
      </c>
      <c r="DI18">
        <v>1411031.3</v>
      </c>
      <c r="DJ18">
        <v>-3928097.1</v>
      </c>
      <c r="DK18">
        <v>-2110758.2999999998</v>
      </c>
      <c r="DL18">
        <v>-1893782.9</v>
      </c>
      <c r="DM18">
        <v>-1759513.7</v>
      </c>
      <c r="DN18">
        <v>1489906.8</v>
      </c>
      <c r="DO18">
        <v>1481187.4</v>
      </c>
      <c r="DP18">
        <v>-8225389.5999999996</v>
      </c>
      <c r="DQ18">
        <v>-1892661.5</v>
      </c>
      <c r="DR18">
        <v>4864363.8</v>
      </c>
      <c r="DS18">
        <v>-400120.6</v>
      </c>
      <c r="DT18">
        <v>13276354.699999999</v>
      </c>
      <c r="DU18">
        <v>1861061.2</v>
      </c>
      <c r="DV18">
        <v>-556840.19999999995</v>
      </c>
      <c r="DW18">
        <v>-2083929.8</v>
      </c>
      <c r="DX18">
        <v>-6752894.2999999998</v>
      </c>
      <c r="DY18">
        <v>-5662147.7999999998</v>
      </c>
      <c r="DZ18">
        <v>3718808.5</v>
      </c>
      <c r="EA18">
        <v>-1256003.2</v>
      </c>
      <c r="EB18">
        <v>-9957.4</v>
      </c>
      <c r="EC18">
        <v>-682692</v>
      </c>
      <c r="ED18">
        <v>-2097584.5</v>
      </c>
      <c r="EE18">
        <v>-4093995.2</v>
      </c>
      <c r="EF18">
        <v>-5786850</v>
      </c>
      <c r="EG18">
        <v>7418505.7999999998</v>
      </c>
      <c r="EH18">
        <v>-3601850</v>
      </c>
      <c r="EP18" s="20">
        <f t="shared" si="6"/>
        <v>137</v>
      </c>
      <c r="EQ18" s="20">
        <f t="shared" si="7"/>
        <v>41100000</v>
      </c>
      <c r="ER18" s="22">
        <f t="shared" si="34"/>
        <v>64433722.400000051</v>
      </c>
      <c r="ES18" s="22">
        <f t="shared" si="8"/>
        <v>23333722.400000051</v>
      </c>
      <c r="ET18" s="22">
        <f>ROUNDUP(EP18/2,0)</f>
        <v>69</v>
      </c>
      <c r="EU18" s="22">
        <f>$EQ$2*ET18</f>
        <v>20700000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14697650.599999998</v>
      </c>
      <c r="EW18" s="22">
        <f t="shared" si="35"/>
        <v>-6002349.4000000022</v>
      </c>
      <c r="EX18" s="20">
        <f t="shared" si="9"/>
        <v>63</v>
      </c>
      <c r="EY18" s="20">
        <f t="shared" si="10"/>
        <v>74</v>
      </c>
      <c r="EZ18" s="21">
        <f t="shared" si="11"/>
        <v>0.45985401459854014</v>
      </c>
      <c r="FA18" s="24">
        <f t="shared" ref="FA18:FA22" si="38">SUM(E18,Q18,AC18,AO18,BA18,BM18,BY18,CK18,CW18,DI18,DU18,EG18)</f>
        <v>55177985.899999991</v>
      </c>
      <c r="FB18" s="24">
        <f t="shared" si="36"/>
        <v>-5089010.3000000026</v>
      </c>
      <c r="FC18" s="24">
        <f t="shared" si="36"/>
        <v>3191027.9999999991</v>
      </c>
      <c r="FD18" s="24">
        <f t="shared" si="36"/>
        <v>11690849.200000003</v>
      </c>
      <c r="FE18" s="24">
        <f t="shared" si="36"/>
        <v>11261336.199999996</v>
      </c>
      <c r="FF18" s="24">
        <f t="shared" si="36"/>
        <v>-15241884.899999999</v>
      </c>
      <c r="FG18" s="24">
        <f t="shared" si="36"/>
        <v>-14700966.599999998</v>
      </c>
      <c r="FH18" s="24">
        <f t="shared" si="36"/>
        <v>-30427035.800000004</v>
      </c>
      <c r="FI18" s="24">
        <f t="shared" si="36"/>
        <v>7132466.5000000019</v>
      </c>
      <c r="FJ18" s="24">
        <f t="shared" ref="FJ18:FJ22" si="39">SUM(B18,N18,Z18,AL18,AX18,BJ18,BV18,CH18,CT18,DF18,DR18,ED18)</f>
        <v>30596033.899999999</v>
      </c>
      <c r="FK18" s="24">
        <f t="shared" si="37"/>
        <v>-12325778.200000003</v>
      </c>
      <c r="FL18" s="24">
        <f t="shared" si="37"/>
        <v>23168698.5</v>
      </c>
    </row>
    <row r="19" spans="1:168" x14ac:dyDescent="0.25">
      <c r="A19" s="5" t="s">
        <v>1</v>
      </c>
      <c r="B19">
        <v>2411664.7000000002</v>
      </c>
      <c r="C19">
        <v>1370202.4</v>
      </c>
      <c r="D19">
        <v>-6636096.4000000004</v>
      </c>
      <c r="E19">
        <v>3129757</v>
      </c>
      <c r="F19">
        <v>11660304.6</v>
      </c>
      <c r="G19">
        <v>-8592341.0999999996</v>
      </c>
      <c r="H19">
        <v>21875278.100000001</v>
      </c>
      <c r="I19">
        <v>10249476.199999999</v>
      </c>
      <c r="J19">
        <v>-830601.2</v>
      </c>
      <c r="K19">
        <v>-21411624.300000001</v>
      </c>
      <c r="L19">
        <v>-16866505.199999999</v>
      </c>
      <c r="M19">
        <v>-10833736.699999999</v>
      </c>
      <c r="N19">
        <v>-10435491</v>
      </c>
      <c r="O19">
        <v>-4955633.7</v>
      </c>
      <c r="P19">
        <v>5292425.5999999996</v>
      </c>
      <c r="Q19">
        <v>11130579.699999999</v>
      </c>
      <c r="R19">
        <v>-1500281.3</v>
      </c>
      <c r="S19">
        <v>-4963386.4000000004</v>
      </c>
      <c r="T19">
        <v>-1882069.4</v>
      </c>
      <c r="U19">
        <v>-5869339.0999999996</v>
      </c>
      <c r="V19">
        <v>-8488050.5999999996</v>
      </c>
      <c r="W19">
        <v>-4249962.3</v>
      </c>
      <c r="X19">
        <v>9010892.5999999996</v>
      </c>
      <c r="Y19">
        <v>15485909.5</v>
      </c>
      <c r="Z19">
        <v>3304314.6</v>
      </c>
      <c r="AA19">
        <v>761764.5</v>
      </c>
      <c r="AB19">
        <v>4200098.2</v>
      </c>
      <c r="AC19">
        <v>-9734304.4000000004</v>
      </c>
      <c r="AD19">
        <v>12038245.5</v>
      </c>
      <c r="AE19">
        <v>10587428.699999999</v>
      </c>
      <c r="AF19">
        <v>16380431.6</v>
      </c>
      <c r="AG19">
        <v>-4223318.3</v>
      </c>
      <c r="AH19">
        <v>-643441.6</v>
      </c>
      <c r="AI19">
        <v>-6534562.0999999996</v>
      </c>
      <c r="AJ19">
        <v>1862927.9</v>
      </c>
      <c r="AK19">
        <v>7141820.5</v>
      </c>
      <c r="AL19">
        <v>6390095.5999999996</v>
      </c>
      <c r="AM19">
        <v>224219</v>
      </c>
      <c r="AN19">
        <v>-1269919</v>
      </c>
      <c r="AO19">
        <v>9990914.1999999993</v>
      </c>
      <c r="AP19">
        <v>6647792.5</v>
      </c>
      <c r="AQ19">
        <v>3242029.5</v>
      </c>
      <c r="AR19">
        <v>-3508637</v>
      </c>
      <c r="AS19">
        <v>-3323509.4</v>
      </c>
      <c r="AT19">
        <v>1135036.5</v>
      </c>
      <c r="AU19">
        <v>8750748.5</v>
      </c>
      <c r="AV19">
        <v>-3449121.7</v>
      </c>
      <c r="AW19">
        <v>3864683</v>
      </c>
      <c r="AX19">
        <v>4272519.2</v>
      </c>
      <c r="AY19">
        <v>4659776.5999999996</v>
      </c>
      <c r="AZ19">
        <v>3392819.2000000002</v>
      </c>
      <c r="BA19">
        <v>-5780574.5</v>
      </c>
      <c r="BB19">
        <v>-8776723.6999999993</v>
      </c>
      <c r="BC19">
        <v>-513134.3</v>
      </c>
      <c r="BD19">
        <v>5500026.2000000002</v>
      </c>
      <c r="BE19">
        <v>-2308038.7999999998</v>
      </c>
      <c r="BF19">
        <v>1887323.2</v>
      </c>
      <c r="BG19">
        <v>-4425625.3</v>
      </c>
      <c r="BH19">
        <v>2466712.7999999998</v>
      </c>
      <c r="BI19">
        <v>-4739510.0999999996</v>
      </c>
      <c r="BJ19">
        <v>-2463442.2999999998</v>
      </c>
      <c r="BK19">
        <v>-5145278.2</v>
      </c>
      <c r="BL19">
        <v>2416153.7000000002</v>
      </c>
      <c r="BM19">
        <v>-299340.40000000002</v>
      </c>
      <c r="BN19">
        <v>-3683844.2</v>
      </c>
      <c r="BO19">
        <v>-3963997.9</v>
      </c>
      <c r="BP19">
        <v>3328435.8</v>
      </c>
      <c r="BQ19">
        <v>-746699</v>
      </c>
      <c r="BR19">
        <v>-2621315.9</v>
      </c>
      <c r="BS19">
        <v>-1170686.3999999999</v>
      </c>
      <c r="BT19">
        <v>-5093539.7</v>
      </c>
      <c r="BU19">
        <v>1148476.8</v>
      </c>
      <c r="BV19">
        <v>4316785</v>
      </c>
      <c r="BW19">
        <v>7226427.5999999996</v>
      </c>
      <c r="BX19">
        <v>16995393.100000001</v>
      </c>
      <c r="BY19">
        <v>-972867.7</v>
      </c>
      <c r="BZ19">
        <v>-5371042</v>
      </c>
      <c r="CA19">
        <v>2452305.7000000002</v>
      </c>
      <c r="CB19">
        <v>-1437379.7</v>
      </c>
      <c r="CC19">
        <v>-3210360.2</v>
      </c>
      <c r="CD19">
        <v>-3357604.7</v>
      </c>
      <c r="CE19">
        <v>-6220555.0999999996</v>
      </c>
      <c r="CF19">
        <v>541057.1</v>
      </c>
      <c r="CG19">
        <v>2892274.1</v>
      </c>
      <c r="CH19">
        <v>1967059.8</v>
      </c>
      <c r="CI19">
        <v>4866542.2</v>
      </c>
      <c r="CJ19">
        <v>6417166.7000000002</v>
      </c>
      <c r="CK19">
        <v>6203483.4000000004</v>
      </c>
      <c r="CL19">
        <v>-484983</v>
      </c>
      <c r="CM19">
        <v>-2207716.1</v>
      </c>
      <c r="CN19">
        <v>2620010.9</v>
      </c>
      <c r="CO19">
        <v>680018.4</v>
      </c>
      <c r="CP19">
        <v>5521040.4000000004</v>
      </c>
      <c r="CQ19">
        <v>-3091204.4</v>
      </c>
      <c r="CR19">
        <v>2402464.7999999998</v>
      </c>
      <c r="CS19">
        <v>-6036826.7000000002</v>
      </c>
      <c r="CT19">
        <v>3603042.7</v>
      </c>
      <c r="CU19">
        <v>-708378.6</v>
      </c>
      <c r="CV19">
        <v>26789512</v>
      </c>
      <c r="CW19">
        <v>9432142.4000000004</v>
      </c>
      <c r="CX19">
        <v>-2887016.3</v>
      </c>
      <c r="CY19">
        <v>12342453.1</v>
      </c>
      <c r="CZ19">
        <v>-4706251.5999999996</v>
      </c>
      <c r="DA19">
        <v>-4149024.2</v>
      </c>
      <c r="DB19">
        <v>-1643158.4</v>
      </c>
      <c r="DC19">
        <v>13634496.4</v>
      </c>
      <c r="DD19">
        <v>-2791399.5</v>
      </c>
      <c r="DE19">
        <v>8670156.6999999993</v>
      </c>
      <c r="DF19">
        <v>5146259.2</v>
      </c>
      <c r="DG19">
        <v>2215756.6</v>
      </c>
      <c r="DH19">
        <v>10925404</v>
      </c>
      <c r="DI19">
        <v>530336.19999999995</v>
      </c>
      <c r="DJ19">
        <v>-6646124.9000000004</v>
      </c>
      <c r="DK19">
        <v>-4886338.5999999996</v>
      </c>
      <c r="DL19">
        <v>-6334756.5</v>
      </c>
      <c r="DM19">
        <v>-5425602.5999999996</v>
      </c>
      <c r="DN19">
        <v>-3164693.5</v>
      </c>
      <c r="DO19">
        <v>-2458240.9</v>
      </c>
      <c r="DP19">
        <v>-7912049.5</v>
      </c>
      <c r="DQ19">
        <v>1190808.8</v>
      </c>
      <c r="DR19">
        <v>5960591</v>
      </c>
      <c r="DS19">
        <v>3626449.6</v>
      </c>
      <c r="DT19">
        <v>9060311.5999999996</v>
      </c>
      <c r="DU19">
        <v>701824.4</v>
      </c>
      <c r="DV19">
        <v>-1769306.7</v>
      </c>
      <c r="DW19">
        <v>-2840823.5</v>
      </c>
      <c r="DX19">
        <v>-5251873.2</v>
      </c>
      <c r="DY19">
        <v>-3939314.2</v>
      </c>
      <c r="DZ19">
        <v>2042748.8</v>
      </c>
      <c r="EA19">
        <v>-1142653.6000000001</v>
      </c>
      <c r="EB19">
        <v>-830781.6</v>
      </c>
      <c r="EC19">
        <v>-39019.5</v>
      </c>
      <c r="ED19">
        <v>670617</v>
      </c>
      <c r="EE19">
        <v>-5956310.4000000004</v>
      </c>
      <c r="EF19">
        <v>-7163300</v>
      </c>
      <c r="EG19">
        <v>2403438.4</v>
      </c>
      <c r="EH19">
        <v>-7498300</v>
      </c>
      <c r="EP19" s="20">
        <f t="shared" si="6"/>
        <v>137</v>
      </c>
      <c r="EQ19" s="20">
        <f t="shared" si="7"/>
        <v>41100000</v>
      </c>
      <c r="ER19" s="22">
        <f t="shared" si="34"/>
        <v>86790721.999999985</v>
      </c>
      <c r="ES19" s="22">
        <f t="shared" si="8"/>
        <v>45690721.999999985</v>
      </c>
      <c r="ET19" s="22">
        <f>ROUNDUP(EP19/3,0)</f>
        <v>46</v>
      </c>
      <c r="EU19" s="22">
        <f t="shared" ref="EU19:EU22" si="40">$EQ$2*ET19</f>
        <v>13800000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50142749.900000006</v>
      </c>
      <c r="EW19" s="22">
        <f t="shared" si="35"/>
        <v>36342749.900000006</v>
      </c>
      <c r="EX19" s="20">
        <f t="shared" si="9"/>
        <v>66</v>
      </c>
      <c r="EY19" s="20">
        <f t="shared" si="10"/>
        <v>71</v>
      </c>
      <c r="EZ19" s="21">
        <f t="shared" si="11"/>
        <v>0.48175182481751827</v>
      </c>
      <c r="FA19" s="24">
        <f t="shared" si="38"/>
        <v>26735388.699999992</v>
      </c>
      <c r="FB19" s="24">
        <f t="shared" si="36"/>
        <v>-8271279.5000000019</v>
      </c>
      <c r="FC19" s="24">
        <f t="shared" si="36"/>
        <v>656479.09999999963</v>
      </c>
      <c r="FD19" s="24">
        <f t="shared" si="36"/>
        <v>26583215.199999999</v>
      </c>
      <c r="FE19" s="24">
        <f t="shared" si="36"/>
        <v>-22265711.199999999</v>
      </c>
      <c r="FF19" s="24">
        <f t="shared" si="36"/>
        <v>-10162716.999999996</v>
      </c>
      <c r="FG19" s="24">
        <f t="shared" si="36"/>
        <v>-28319869.5</v>
      </c>
      <c r="FH19" s="24">
        <f t="shared" si="36"/>
        <v>-20659342</v>
      </c>
      <c r="FI19" s="24">
        <f t="shared" si="36"/>
        <v>18745036.400000002</v>
      </c>
      <c r="FJ19" s="24">
        <f t="shared" si="39"/>
        <v>25144015.5</v>
      </c>
      <c r="FK19" s="24">
        <f t="shared" si="37"/>
        <v>8185537.5999999978</v>
      </c>
      <c r="FL19" s="24">
        <f t="shared" si="37"/>
        <v>70419968.699999988</v>
      </c>
    </row>
    <row r="20" spans="1:168" x14ac:dyDescent="0.25">
      <c r="A20" s="5" t="s">
        <v>3</v>
      </c>
      <c r="B20">
        <v>6866064.2000000002</v>
      </c>
      <c r="C20">
        <v>-894263.1</v>
      </c>
      <c r="D20">
        <v>-9929611.5999999996</v>
      </c>
      <c r="E20">
        <v>883677.9</v>
      </c>
      <c r="F20">
        <v>18658157.600000001</v>
      </c>
      <c r="G20">
        <v>2729421.4</v>
      </c>
      <c r="H20">
        <v>14492980</v>
      </c>
      <c r="I20">
        <v>2882581.3</v>
      </c>
      <c r="J20">
        <v>-12937929.4</v>
      </c>
      <c r="K20">
        <v>-21561901</v>
      </c>
      <c r="L20">
        <v>-19359318.399999999</v>
      </c>
      <c r="M20">
        <v>-15394227</v>
      </c>
      <c r="N20">
        <v>-10123043.199999999</v>
      </c>
      <c r="O20">
        <v>-3493466</v>
      </c>
      <c r="P20">
        <v>8962428.5</v>
      </c>
      <c r="Q20">
        <v>4878512.5</v>
      </c>
      <c r="R20">
        <v>-5335485.9000000004</v>
      </c>
      <c r="S20">
        <v>-1144815.2</v>
      </c>
      <c r="T20">
        <v>-3282699</v>
      </c>
      <c r="U20">
        <v>-10496403.199999999</v>
      </c>
      <c r="V20">
        <v>-6141254.2999999998</v>
      </c>
      <c r="W20">
        <v>-636270.4</v>
      </c>
      <c r="X20">
        <v>10491710.300000001</v>
      </c>
      <c r="Y20">
        <v>18249591.300000001</v>
      </c>
      <c r="Z20">
        <v>373085.4</v>
      </c>
      <c r="AA20">
        <v>2239458.4</v>
      </c>
      <c r="AB20">
        <v>945887</v>
      </c>
      <c r="AC20">
        <v>-11453122.300000001</v>
      </c>
      <c r="AD20">
        <v>20421044.399999999</v>
      </c>
      <c r="AE20">
        <v>26373324.699999999</v>
      </c>
      <c r="AF20">
        <v>15044585.300000001</v>
      </c>
      <c r="AG20">
        <v>-8580543.9000000004</v>
      </c>
      <c r="AH20">
        <v>-3796274</v>
      </c>
      <c r="AI20">
        <v>-7606855.2999999998</v>
      </c>
      <c r="AJ20">
        <v>3257286.5</v>
      </c>
      <c r="AK20">
        <v>887118.1</v>
      </c>
      <c r="AL20">
        <v>8646491.9000000004</v>
      </c>
      <c r="AM20">
        <v>4501202.5</v>
      </c>
      <c r="AN20">
        <v>-917975.2</v>
      </c>
      <c r="AO20">
        <v>9442084.5999999996</v>
      </c>
      <c r="AP20">
        <v>5786411.7000000002</v>
      </c>
      <c r="AQ20">
        <v>536131.9</v>
      </c>
      <c r="AR20">
        <v>-6583517.5999999996</v>
      </c>
      <c r="AS20">
        <v>-3987741.5</v>
      </c>
      <c r="AT20">
        <v>-1017421.4</v>
      </c>
      <c r="AU20">
        <v>4875754.5</v>
      </c>
      <c r="AV20">
        <v>3975447.1</v>
      </c>
      <c r="AW20">
        <v>9482795.4000000004</v>
      </c>
      <c r="AX20">
        <v>5139337.9000000004</v>
      </c>
      <c r="AY20">
        <v>4487620.5999999996</v>
      </c>
      <c r="AZ20">
        <v>-764393.3</v>
      </c>
      <c r="BA20">
        <v>-5788603.5999999996</v>
      </c>
      <c r="BB20">
        <v>-8735976.3000000007</v>
      </c>
      <c r="BC20">
        <v>2846956.2</v>
      </c>
      <c r="BD20">
        <v>3199487.8</v>
      </c>
      <c r="BE20">
        <v>-8831069.6999999993</v>
      </c>
      <c r="BF20">
        <v>4355240.3</v>
      </c>
      <c r="BG20">
        <v>-4696572.9000000004</v>
      </c>
      <c r="BH20">
        <v>-2914163.3</v>
      </c>
      <c r="BI20">
        <v>-3233569.8</v>
      </c>
      <c r="BJ20">
        <v>-2398603.7999999998</v>
      </c>
      <c r="BK20">
        <v>-2897841.1</v>
      </c>
      <c r="BL20">
        <v>-617310.5</v>
      </c>
      <c r="BM20">
        <v>5390319.9000000004</v>
      </c>
      <c r="BN20">
        <v>-3119476.6</v>
      </c>
      <c r="BO20">
        <v>-4314101.7</v>
      </c>
      <c r="BP20">
        <v>6168431.2999999998</v>
      </c>
      <c r="BQ20">
        <v>-1112552.2</v>
      </c>
      <c r="BR20">
        <v>-2988295.8</v>
      </c>
      <c r="BS20">
        <v>-193071.5</v>
      </c>
      <c r="BT20">
        <v>-3317791.8</v>
      </c>
      <c r="BU20">
        <v>4818639.8</v>
      </c>
      <c r="BV20">
        <v>6853206.5</v>
      </c>
      <c r="BW20">
        <v>8007028.7000000002</v>
      </c>
      <c r="BX20">
        <v>23550834</v>
      </c>
      <c r="BY20">
        <v>2760082.6</v>
      </c>
      <c r="BZ20">
        <v>-8978047.8000000007</v>
      </c>
      <c r="CA20">
        <v>6306434</v>
      </c>
      <c r="CB20">
        <v>-2448679</v>
      </c>
      <c r="CC20">
        <v>-6642067.4000000004</v>
      </c>
      <c r="CD20">
        <v>-4053292.3</v>
      </c>
      <c r="CE20">
        <v>-3232394.7</v>
      </c>
      <c r="CF20">
        <v>445661.1</v>
      </c>
      <c r="CG20">
        <v>4343610.7</v>
      </c>
      <c r="CH20">
        <v>6354069.2999999998</v>
      </c>
      <c r="CI20">
        <v>1275053.3999999999</v>
      </c>
      <c r="CJ20">
        <v>3718169.5</v>
      </c>
      <c r="CK20">
        <v>9377195.4000000004</v>
      </c>
      <c r="CL20">
        <v>-2360058.6</v>
      </c>
      <c r="CM20">
        <v>-6111569.5</v>
      </c>
      <c r="CN20">
        <v>-385870.1</v>
      </c>
      <c r="CO20">
        <v>11238688.699999999</v>
      </c>
      <c r="CP20">
        <v>-669946.1</v>
      </c>
      <c r="CQ20">
        <v>-1538947.5</v>
      </c>
      <c r="CR20">
        <v>2109561.1</v>
      </c>
      <c r="CS20">
        <v>-8654244.9000000004</v>
      </c>
      <c r="CT20">
        <v>2802070.9</v>
      </c>
      <c r="CU20">
        <v>2622045.9</v>
      </c>
      <c r="CV20">
        <v>21406855.100000001</v>
      </c>
      <c r="CW20">
        <v>12445192.1</v>
      </c>
      <c r="CX20">
        <v>-1481554.9</v>
      </c>
      <c r="CY20">
        <v>2198022.2999999998</v>
      </c>
      <c r="CZ20">
        <v>-4836033.2</v>
      </c>
      <c r="DA20">
        <v>3014617.4</v>
      </c>
      <c r="DB20">
        <v>-3572591.2</v>
      </c>
      <c r="DC20">
        <v>20407868.100000001</v>
      </c>
      <c r="DD20">
        <v>-3690114.3</v>
      </c>
      <c r="DE20">
        <v>18931817.600000001</v>
      </c>
      <c r="DF20">
        <v>9450771.1999999993</v>
      </c>
      <c r="DG20">
        <v>-2168784.2000000002</v>
      </c>
      <c r="DH20">
        <v>6516797</v>
      </c>
      <c r="DI20">
        <v>-649396.69999999995</v>
      </c>
      <c r="DJ20">
        <v>-7762246.7000000002</v>
      </c>
      <c r="DK20">
        <v>-7259669.2999999998</v>
      </c>
      <c r="DL20">
        <v>-5231745.0999999996</v>
      </c>
      <c r="DM20">
        <v>-6491990.5</v>
      </c>
      <c r="DN20">
        <v>-8089060.5</v>
      </c>
      <c r="DO20">
        <v>-3301965.9</v>
      </c>
      <c r="DP20">
        <v>-6531344.5999999996</v>
      </c>
      <c r="DQ20">
        <v>4958477.7</v>
      </c>
      <c r="DR20">
        <v>9415549.3000000007</v>
      </c>
      <c r="DS20">
        <v>3774194.4</v>
      </c>
      <c r="DT20">
        <v>7749810.4000000004</v>
      </c>
      <c r="DU20">
        <v>-4304356.4000000004</v>
      </c>
      <c r="DV20">
        <v>-5592699.0999999996</v>
      </c>
      <c r="DW20">
        <v>-4309339.5</v>
      </c>
      <c r="DX20">
        <v>-5756777.7000000002</v>
      </c>
      <c r="DY20">
        <v>-2016329.4</v>
      </c>
      <c r="DZ20">
        <v>4126020.3</v>
      </c>
      <c r="EA20">
        <v>-4285768</v>
      </c>
      <c r="EB20">
        <v>-2374471</v>
      </c>
      <c r="EC20">
        <v>3447250</v>
      </c>
      <c r="ED20">
        <v>-1708032.8</v>
      </c>
      <c r="EE20">
        <v>-1415481.6</v>
      </c>
      <c r="EF20">
        <v>-9672000</v>
      </c>
      <c r="EG20">
        <v>-2376750</v>
      </c>
      <c r="EP20" s="20">
        <f t="shared" si="6"/>
        <v>136</v>
      </c>
      <c r="EQ20" s="20">
        <f t="shared" si="7"/>
        <v>40800000</v>
      </c>
      <c r="ER20" s="22">
        <f t="shared" si="34"/>
        <v>91345069.600000083</v>
      </c>
      <c r="ES20" s="22">
        <f t="shared" si="8"/>
        <v>50545069.600000083</v>
      </c>
      <c r="ET20" s="22">
        <f>ROUNDUP(EP20/4,0)</f>
        <v>34</v>
      </c>
      <c r="EU20" s="22">
        <f t="shared" si="40"/>
        <v>10200000</v>
      </c>
      <c r="EV20" s="22">
        <f>SUM(B20,F20,J20,N20,R20,V20,Z20,AD20,AH20,AL20,AP20,AT20,AX20,BB20,BF20,BJ20,BN20,BR20,BV20,BZ20,CD20,CH20,CL20,CP20,CT20,CX20,DB20,DF20,DJ20,DN20,DR20,DV20,DZ20,ED20,EH20,EL20)</f>
        <v>8386230.2000000002</v>
      </c>
      <c r="EW20" s="22">
        <f t="shared" si="35"/>
        <v>-1813769.7999999998</v>
      </c>
      <c r="EX20" s="20">
        <f t="shared" si="9"/>
        <v>63</v>
      </c>
      <c r="EY20" s="20">
        <f t="shared" si="10"/>
        <v>73</v>
      </c>
      <c r="EZ20" s="21">
        <f t="shared" si="11"/>
        <v>0.46323529411764708</v>
      </c>
      <c r="FA20" s="24">
        <f t="shared" si="38"/>
        <v>20604836</v>
      </c>
      <c r="FB20" s="24">
        <f t="shared" si="36"/>
        <v>1500067.8000000017</v>
      </c>
      <c r="FC20" s="24">
        <f t="shared" si="36"/>
        <v>17850795.299999997</v>
      </c>
      <c r="FD20" s="24">
        <f t="shared" si="36"/>
        <v>10380162.700000003</v>
      </c>
      <c r="FE20" s="24">
        <f t="shared" si="36"/>
        <v>-31022810.400000002</v>
      </c>
      <c r="FF20" s="24">
        <f t="shared" si="36"/>
        <v>-34784804.400000006</v>
      </c>
      <c r="FG20" s="24">
        <f t="shared" si="36"/>
        <v>-21770124.599999994</v>
      </c>
      <c r="FH20" s="24">
        <f t="shared" si="36"/>
        <v>-17907537.299999997</v>
      </c>
      <c r="FI20" s="24">
        <f t="shared" si="36"/>
        <v>37837258.900000006</v>
      </c>
      <c r="FJ20" s="24">
        <f t="shared" si="39"/>
        <v>41670966.799999997</v>
      </c>
      <c r="FK20" s="24">
        <f t="shared" si="37"/>
        <v>16036767.9</v>
      </c>
      <c r="FL20" s="24">
        <f t="shared" si="37"/>
        <v>50949490.899999999</v>
      </c>
    </row>
    <row r="21" spans="1:168" x14ac:dyDescent="0.25">
      <c r="A21" s="5" t="s">
        <v>4</v>
      </c>
      <c r="B21">
        <v>6848978</v>
      </c>
      <c r="C21">
        <v>-3396589.7</v>
      </c>
      <c r="D21">
        <v>-9575662.0999999996</v>
      </c>
      <c r="E21">
        <v>643736.5</v>
      </c>
      <c r="F21">
        <v>18750767.600000001</v>
      </c>
      <c r="G21">
        <v>776778.8</v>
      </c>
      <c r="H21">
        <v>12746230.6</v>
      </c>
      <c r="I21">
        <v>-8472709</v>
      </c>
      <c r="J21">
        <v>-14541653.800000001</v>
      </c>
      <c r="K21">
        <v>-22519438.899999999</v>
      </c>
      <c r="L21">
        <v>-22449249.399999999</v>
      </c>
      <c r="M21">
        <v>-14748462.800000001</v>
      </c>
      <c r="N21">
        <v>-9302763</v>
      </c>
      <c r="O21">
        <v>-1391481</v>
      </c>
      <c r="P21">
        <v>2809000</v>
      </c>
      <c r="Q21">
        <v>-246811.9</v>
      </c>
      <c r="R21">
        <v>-4300937.0999999996</v>
      </c>
      <c r="S21">
        <v>-5169829.7</v>
      </c>
      <c r="T21">
        <v>-7621337</v>
      </c>
      <c r="U21">
        <v>-12087014.699999999</v>
      </c>
      <c r="V21">
        <v>-160885.5</v>
      </c>
      <c r="W21">
        <v>2518648.9</v>
      </c>
      <c r="X21">
        <v>11880496.5</v>
      </c>
      <c r="Y21">
        <v>13761556.800000001</v>
      </c>
      <c r="Z21">
        <v>1910475.5</v>
      </c>
      <c r="AA21">
        <v>-7109306.5</v>
      </c>
      <c r="AB21">
        <v>15806655.5</v>
      </c>
      <c r="AC21">
        <v>4214832.4000000004</v>
      </c>
      <c r="AD21">
        <v>22729376.5</v>
      </c>
      <c r="AE21">
        <v>20987009.100000001</v>
      </c>
      <c r="AF21">
        <v>15168477.5</v>
      </c>
      <c r="AG21">
        <v>-10922932.4</v>
      </c>
      <c r="AH21">
        <v>-3087780.4</v>
      </c>
      <c r="AI21">
        <v>-4435092.5999999996</v>
      </c>
      <c r="AJ21">
        <v>1414510.5</v>
      </c>
      <c r="AK21">
        <v>775948.1</v>
      </c>
      <c r="AL21">
        <v>13118163.800000001</v>
      </c>
      <c r="AM21">
        <v>6685158</v>
      </c>
      <c r="AN21">
        <v>-3204188</v>
      </c>
      <c r="AO21">
        <v>10269769.1</v>
      </c>
      <c r="AP21">
        <v>5355145</v>
      </c>
      <c r="AQ21">
        <v>-2470535.7000000002</v>
      </c>
      <c r="AR21">
        <v>-5750870.4000000004</v>
      </c>
      <c r="AS21">
        <v>-1768964.4</v>
      </c>
      <c r="AT21">
        <v>-2703232.6</v>
      </c>
      <c r="AU21">
        <v>9501974.0999999996</v>
      </c>
      <c r="AV21">
        <v>6208243.2999999998</v>
      </c>
      <c r="AW21">
        <v>9499271.1999999993</v>
      </c>
      <c r="AX21">
        <v>4568039.8</v>
      </c>
      <c r="AY21">
        <v>3732751.6</v>
      </c>
      <c r="AZ21">
        <v>819020.9</v>
      </c>
      <c r="BA21">
        <v>-3826513.8</v>
      </c>
      <c r="BB21">
        <v>-7270647.2999999998</v>
      </c>
      <c r="BC21">
        <v>739315.5</v>
      </c>
      <c r="BD21">
        <v>-1967874</v>
      </c>
      <c r="BE21">
        <v>-5316797.4000000004</v>
      </c>
      <c r="BF21">
        <v>6375057.9000000004</v>
      </c>
      <c r="BG21">
        <v>-7759512.2999999998</v>
      </c>
      <c r="BH21">
        <v>-3912157.9</v>
      </c>
      <c r="BI21">
        <v>-4718272.5999999996</v>
      </c>
      <c r="BJ21">
        <v>3812094.6</v>
      </c>
      <c r="BK21">
        <v>-2757245.5</v>
      </c>
      <c r="BL21">
        <v>3898128.4</v>
      </c>
      <c r="BM21">
        <v>4740616.5999999996</v>
      </c>
      <c r="BN21">
        <v>-5264864.5999999996</v>
      </c>
      <c r="BO21">
        <v>-1064549.3999999999</v>
      </c>
      <c r="BP21">
        <v>7999817</v>
      </c>
      <c r="BQ21">
        <v>-5709156.7999999998</v>
      </c>
      <c r="BR21">
        <v>-6669839.9000000004</v>
      </c>
      <c r="BS21">
        <v>-440340.2</v>
      </c>
      <c r="BT21">
        <v>-2652246</v>
      </c>
      <c r="BU21">
        <v>11792995.9</v>
      </c>
      <c r="BV21">
        <v>6678041.0999999996</v>
      </c>
      <c r="BW21">
        <v>5109664.2</v>
      </c>
      <c r="BX21">
        <v>26682156.600000001</v>
      </c>
      <c r="BY21">
        <v>3506500.3</v>
      </c>
      <c r="BZ21">
        <v>-10681933.5</v>
      </c>
      <c r="CA21">
        <v>738811.1</v>
      </c>
      <c r="CB21">
        <v>-3574481.4</v>
      </c>
      <c r="CC21">
        <v>-7551789</v>
      </c>
      <c r="CD21">
        <v>-530646.80000000005</v>
      </c>
      <c r="CE21">
        <v>-1343117.4</v>
      </c>
      <c r="CF21">
        <v>2047812.2</v>
      </c>
      <c r="CG21">
        <v>8872777.5999999996</v>
      </c>
      <c r="CH21">
        <v>3581321.2</v>
      </c>
      <c r="CI21">
        <v>-2041910.2</v>
      </c>
      <c r="CJ21">
        <v>7854608.7999999998</v>
      </c>
      <c r="CK21">
        <v>11764881</v>
      </c>
      <c r="CL21">
        <v>-9132954</v>
      </c>
      <c r="CM21">
        <v>-11050645.9</v>
      </c>
      <c r="CN21">
        <v>8115904.7999999998</v>
      </c>
      <c r="CO21">
        <v>3448080.8</v>
      </c>
      <c r="CP21">
        <v>-669782.1</v>
      </c>
      <c r="CQ21">
        <v>678738</v>
      </c>
      <c r="CR21">
        <v>1817496.3</v>
      </c>
      <c r="CS21">
        <v>-10379522.6</v>
      </c>
      <c r="CT21">
        <v>-256063.3</v>
      </c>
      <c r="CU21">
        <v>-4767958.0999999996</v>
      </c>
      <c r="CV21">
        <v>22752342.600000001</v>
      </c>
      <c r="CW21">
        <v>13846941.699999999</v>
      </c>
      <c r="CX21">
        <v>248756.5</v>
      </c>
      <c r="CY21">
        <v>10658370.800000001</v>
      </c>
      <c r="CZ21">
        <v>1349391.4</v>
      </c>
      <c r="DA21">
        <v>6730127.7000000002</v>
      </c>
      <c r="DB21">
        <v>-3832878.3</v>
      </c>
      <c r="DC21">
        <v>21275227.199999999</v>
      </c>
      <c r="DD21">
        <v>-4692420</v>
      </c>
      <c r="DE21">
        <v>23059061.100000001</v>
      </c>
      <c r="DF21">
        <v>12834331.199999999</v>
      </c>
      <c r="DG21">
        <v>-1747606.4</v>
      </c>
      <c r="DH21">
        <v>6520898.5999999996</v>
      </c>
      <c r="DI21">
        <v>-381571.1</v>
      </c>
      <c r="DJ21">
        <v>-10008629.800000001</v>
      </c>
      <c r="DK21">
        <v>-9052909.6999999993</v>
      </c>
      <c r="DL21">
        <v>-5419379.2999999998</v>
      </c>
      <c r="DM21">
        <v>-10314036.4</v>
      </c>
      <c r="DN21">
        <v>-10965363.5</v>
      </c>
      <c r="DO21">
        <v>269951.2</v>
      </c>
      <c r="DP21">
        <v>-7575473.5</v>
      </c>
      <c r="DQ21">
        <v>11213386.6</v>
      </c>
      <c r="DR21">
        <v>9091780.1999999993</v>
      </c>
      <c r="DS21">
        <v>5460419.7000000002</v>
      </c>
      <c r="DT21">
        <v>6181234.2999999998</v>
      </c>
      <c r="DU21">
        <v>-4214903.0999999996</v>
      </c>
      <c r="DV21">
        <v>-5177095.5</v>
      </c>
      <c r="DW21">
        <v>-2142043.2999999998</v>
      </c>
      <c r="DX21">
        <v>-7078376.5</v>
      </c>
      <c r="DY21">
        <v>-2955590.4</v>
      </c>
      <c r="DZ21">
        <v>1381974</v>
      </c>
      <c r="EA21">
        <v>-9542778</v>
      </c>
      <c r="EB21">
        <v>-3876526</v>
      </c>
      <c r="EC21">
        <v>2091100</v>
      </c>
      <c r="ED21">
        <v>-2744500.1</v>
      </c>
      <c r="EE21">
        <v>175002.4</v>
      </c>
      <c r="EF21">
        <v>-9602250</v>
      </c>
      <c r="EP21" s="20">
        <f t="shared" si="6"/>
        <v>135</v>
      </c>
      <c r="EQ21" s="20">
        <f t="shared" si="7"/>
        <v>40500000</v>
      </c>
      <c r="ER21" s="22">
        <f t="shared" si="34"/>
        <v>98823251.200000033</v>
      </c>
      <c r="ES21" s="22">
        <f t="shared" si="8"/>
        <v>58323251.200000033</v>
      </c>
      <c r="ET21" s="22">
        <f>ROUNDUP(EP21/5,0)</f>
        <v>27</v>
      </c>
      <c r="EU21" s="22">
        <f t="shared" si="40"/>
        <v>8100000</v>
      </c>
      <c r="EV21" s="22">
        <f>SUM(B21,G21,L21,Q21,V21,AA21,AF21,AK21,AP21,AU21,AZ21,BE21,BJ21,BO21,BT21,BY21,CD21,CI21,CN21,CS21,CX21,DC21,DH21,DM21,DR21,DW21,EB21,EG21,EL21)</f>
        <v>23532953.199999996</v>
      </c>
      <c r="EW21" s="22">
        <f t="shared" si="35"/>
        <v>15432953.199999996</v>
      </c>
      <c r="EX21" s="20">
        <f t="shared" si="9"/>
        <v>63</v>
      </c>
      <c r="EY21" s="20">
        <f t="shared" si="10"/>
        <v>72</v>
      </c>
      <c r="EZ21" s="21">
        <f t="shared" si="11"/>
        <v>0.46666666666666667</v>
      </c>
      <c r="FA21" s="24">
        <f t="shared" si="38"/>
        <v>40317477.699999996</v>
      </c>
      <c r="FB21" s="24">
        <f t="shared" si="36"/>
        <v>-4753016.1999999993</v>
      </c>
      <c r="FC21" s="24">
        <f t="shared" si="36"/>
        <v>2949771.6000000006</v>
      </c>
      <c r="FD21" s="24">
        <f t="shared" si="36"/>
        <v>13967502.700000003</v>
      </c>
      <c r="FE21" s="24">
        <f t="shared" si="36"/>
        <v>-54920781.999999993</v>
      </c>
      <c r="FF21" s="24">
        <f t="shared" si="36"/>
        <v>-35405031</v>
      </c>
      <c r="FG21" s="24">
        <f t="shared" si="36"/>
        <v>-11795740</v>
      </c>
      <c r="FH21" s="24">
        <f t="shared" si="36"/>
        <v>-21789514</v>
      </c>
      <c r="FI21" s="24">
        <f t="shared" si="36"/>
        <v>51219839.300000004</v>
      </c>
      <c r="FJ21" s="24">
        <f t="shared" si="39"/>
        <v>50139899.000000007</v>
      </c>
      <c r="FK21" s="24">
        <f t="shared" si="37"/>
        <v>-2049101.4999999995</v>
      </c>
      <c r="FL21" s="24">
        <f t="shared" si="37"/>
        <v>70941945.599999994</v>
      </c>
    </row>
    <row r="22" spans="1:168" x14ac:dyDescent="0.25">
      <c r="A22" s="5" t="s">
        <v>5</v>
      </c>
      <c r="B22">
        <v>10474161.6</v>
      </c>
      <c r="C22">
        <v>69982.8</v>
      </c>
      <c r="D22">
        <v>-9717141.9000000004</v>
      </c>
      <c r="E22">
        <v>8628584.6999999993</v>
      </c>
      <c r="F22">
        <v>15135526.6</v>
      </c>
      <c r="G22">
        <v>-8412704.3000000007</v>
      </c>
      <c r="H22">
        <v>-194209.7</v>
      </c>
      <c r="I22">
        <v>-9616896.5</v>
      </c>
      <c r="J22">
        <v>-17860717.5</v>
      </c>
      <c r="K22">
        <v>-24786743.399999999</v>
      </c>
      <c r="L22">
        <v>-23168440.600000001</v>
      </c>
      <c r="M22">
        <v>-14590723.4</v>
      </c>
      <c r="N22">
        <v>-8229295.7000000002</v>
      </c>
      <c r="O22">
        <v>-4800743.3</v>
      </c>
      <c r="P22">
        <v>25829.9</v>
      </c>
      <c r="Q22">
        <v>-1350909.3</v>
      </c>
      <c r="R22">
        <v>-7047487.9000000004</v>
      </c>
      <c r="S22">
        <v>-8932755.1999999993</v>
      </c>
      <c r="T22">
        <v>-8778056.5</v>
      </c>
      <c r="U22">
        <v>-6406002</v>
      </c>
      <c r="V22">
        <v>394879.4</v>
      </c>
      <c r="W22">
        <v>6251765.9000000004</v>
      </c>
      <c r="X22">
        <v>9136349.8000000007</v>
      </c>
      <c r="Y22">
        <v>12824249.199999999</v>
      </c>
      <c r="Z22">
        <v>-10373592.699999999</v>
      </c>
      <c r="AA22">
        <v>-11931011.699999999</v>
      </c>
      <c r="AB22">
        <v>18555709.5</v>
      </c>
      <c r="AC22">
        <v>10084742.800000001</v>
      </c>
      <c r="AD22">
        <v>17421824.5</v>
      </c>
      <c r="AE22">
        <v>16685704.199999999</v>
      </c>
      <c r="AF22">
        <v>14125491.6</v>
      </c>
      <c r="AG22">
        <v>-9580359</v>
      </c>
      <c r="AH22">
        <v>1059506.6000000001</v>
      </c>
      <c r="AI22">
        <v>-4882934.2</v>
      </c>
      <c r="AJ22">
        <v>2851302.2</v>
      </c>
      <c r="AK22">
        <v>2995492.5</v>
      </c>
      <c r="AL22">
        <v>12281043.6</v>
      </c>
      <c r="AM22">
        <v>4344140.4000000004</v>
      </c>
      <c r="AN22">
        <v>-2529750.9</v>
      </c>
      <c r="AO22">
        <v>7305847.4000000004</v>
      </c>
      <c r="AP22">
        <v>-3143325.5</v>
      </c>
      <c r="AQ22">
        <v>-3700229</v>
      </c>
      <c r="AR22">
        <v>-10308300.9</v>
      </c>
      <c r="AS22">
        <v>-5584822.5999999996</v>
      </c>
      <c r="AT22">
        <v>-625929.69999999995</v>
      </c>
      <c r="AU22">
        <v>9849549.5</v>
      </c>
      <c r="AV22">
        <v>7014626.2999999998</v>
      </c>
      <c r="AW22">
        <v>7969001</v>
      </c>
      <c r="AX22">
        <v>1133524.3999999999</v>
      </c>
      <c r="AY22">
        <v>5724696.2000000002</v>
      </c>
      <c r="AZ22">
        <v>1858318.2</v>
      </c>
      <c r="BA22">
        <v>-3583175.1</v>
      </c>
      <c r="BB22">
        <v>-8304699.2000000002</v>
      </c>
      <c r="BC22">
        <v>-4104776.4</v>
      </c>
      <c r="BD22">
        <v>-2227272.6</v>
      </c>
      <c r="BE22">
        <v>-5914418.2999999998</v>
      </c>
      <c r="BF22">
        <v>-377305</v>
      </c>
      <c r="BG22">
        <v>-4948470.5999999996</v>
      </c>
      <c r="BH22">
        <v>-3462139.1</v>
      </c>
      <c r="BI22">
        <v>-5402561.7000000002</v>
      </c>
      <c r="BJ22">
        <v>-68705.8</v>
      </c>
      <c r="BK22">
        <v>3043370</v>
      </c>
      <c r="BL22">
        <v>3005527</v>
      </c>
      <c r="BM22">
        <v>3010574.4</v>
      </c>
      <c r="BN22">
        <v>-3783780.6</v>
      </c>
      <c r="BO22">
        <v>-3813395.6</v>
      </c>
      <c r="BP22">
        <v>5770051.4000000004</v>
      </c>
      <c r="BQ22">
        <v>-6415756</v>
      </c>
      <c r="BR22">
        <v>-7936359.9000000004</v>
      </c>
      <c r="BS22">
        <v>3911179</v>
      </c>
      <c r="BT22">
        <v>107129.5</v>
      </c>
      <c r="BU22">
        <v>12636097.300000001</v>
      </c>
      <c r="BV22">
        <v>3341900</v>
      </c>
      <c r="BW22">
        <v>17141782.399999999</v>
      </c>
      <c r="BX22">
        <v>21034612.600000001</v>
      </c>
      <c r="BY22">
        <v>6811528.5</v>
      </c>
      <c r="BZ22">
        <v>-14085668.9</v>
      </c>
      <c r="CA22">
        <v>-2810745.6</v>
      </c>
      <c r="CB22">
        <v>-3360690.1</v>
      </c>
      <c r="CC22">
        <v>-3461847.8</v>
      </c>
      <c r="CD22">
        <v>-598522.30000000005</v>
      </c>
      <c r="CE22">
        <v>-2252603</v>
      </c>
      <c r="CF22">
        <v>6073386.9000000004</v>
      </c>
      <c r="CG22">
        <v>4787156.9000000004</v>
      </c>
      <c r="CH22">
        <v>-3873672.3</v>
      </c>
      <c r="CI22">
        <v>-790056.3</v>
      </c>
      <c r="CJ22">
        <v>5294442.8</v>
      </c>
      <c r="CK22">
        <v>6518982.7000000002</v>
      </c>
      <c r="CL22">
        <v>-11437854.6</v>
      </c>
      <c r="CM22">
        <v>-4470790.5999999996</v>
      </c>
      <c r="CN22">
        <v>1045622</v>
      </c>
      <c r="CO22">
        <v>5656843.2999999998</v>
      </c>
      <c r="CP22">
        <v>2946425.1</v>
      </c>
      <c r="CQ22">
        <v>2372709.9</v>
      </c>
      <c r="CR22">
        <v>-374900.8</v>
      </c>
      <c r="CS22">
        <v>-10044306.199999999</v>
      </c>
      <c r="CT22">
        <v>-6121749.0999999996</v>
      </c>
      <c r="CU22">
        <v>-529693.4</v>
      </c>
      <c r="CV22">
        <v>23725533.399999999</v>
      </c>
      <c r="CW22">
        <v>13392738</v>
      </c>
      <c r="CX22">
        <v>9718428.1999999993</v>
      </c>
      <c r="CY22">
        <v>16715306.6</v>
      </c>
      <c r="CZ22">
        <v>2556586.7000000002</v>
      </c>
      <c r="DA22">
        <v>10877673.699999999</v>
      </c>
      <c r="DB22">
        <v>-5945804.7999999998</v>
      </c>
      <c r="DC22">
        <v>22540876.899999999</v>
      </c>
      <c r="DD22">
        <v>-3195139.6</v>
      </c>
      <c r="DE22">
        <v>28127694.699999999</v>
      </c>
      <c r="DF22">
        <v>10632336.1</v>
      </c>
      <c r="DG22">
        <v>-3898138.4</v>
      </c>
      <c r="DH22">
        <v>6403302.5999999996</v>
      </c>
      <c r="DI22">
        <v>-4037100.8</v>
      </c>
      <c r="DJ22">
        <v>-9208236.3000000007</v>
      </c>
      <c r="DK22">
        <v>-14237042.9</v>
      </c>
      <c r="DL22">
        <v>-6770365.7999999998</v>
      </c>
      <c r="DM22">
        <v>-11613097.699999999</v>
      </c>
      <c r="DN22">
        <v>-10950621</v>
      </c>
      <c r="DO22">
        <v>-819121.9</v>
      </c>
      <c r="DP22">
        <v>-7562833.7999999998</v>
      </c>
      <c r="DQ22">
        <v>9077386.5</v>
      </c>
      <c r="DR22">
        <v>7417624.0999999996</v>
      </c>
      <c r="DS22">
        <v>4430072</v>
      </c>
      <c r="DT22">
        <v>4412021.7</v>
      </c>
      <c r="DU22">
        <v>-5971052.2000000002</v>
      </c>
      <c r="DV22">
        <v>-1934865.2</v>
      </c>
      <c r="DW22">
        <v>872670</v>
      </c>
      <c r="DX22">
        <v>-5622951</v>
      </c>
      <c r="DY22">
        <v>-2278432</v>
      </c>
      <c r="DZ22">
        <v>-2070133.5</v>
      </c>
      <c r="EA22">
        <v>-9195150</v>
      </c>
      <c r="EB22">
        <v>-4602331.5999999996</v>
      </c>
      <c r="EC22">
        <v>1848800</v>
      </c>
      <c r="ED22">
        <v>-2994549.8</v>
      </c>
      <c r="EE22">
        <v>11468800</v>
      </c>
      <c r="EP22" s="20">
        <f t="shared" si="6"/>
        <v>134</v>
      </c>
      <c r="EQ22" s="20">
        <f t="shared" si="7"/>
        <v>40200000</v>
      </c>
      <c r="ER22" s="22">
        <f t="shared" si="34"/>
        <v>48913055.100000001</v>
      </c>
      <c r="ES22" s="22">
        <f t="shared" si="8"/>
        <v>8713055.1000000015</v>
      </c>
      <c r="ET22" s="22">
        <f>ROUNDUP(EP22/6,0)</f>
        <v>23</v>
      </c>
      <c r="EU22" s="22">
        <f t="shared" si="40"/>
        <v>6900000</v>
      </c>
      <c r="EV22" s="22">
        <f>SUM(B22,H22,N22,T22,Z22,AF22,AL22,AR22,AX22,BD22,BJ22,BP22,BV22,CB22,CH22,CN22,CT22,CZ22,DF22,DL22,DR22,DX22,ED22,EJ22)</f>
        <v>-145070.50000000093</v>
      </c>
      <c r="EW22" s="22">
        <f>EV22-EU22</f>
        <v>-7045070.5000000009</v>
      </c>
      <c r="EX22" s="20">
        <f t="shared" si="9"/>
        <v>59</v>
      </c>
      <c r="EY22" s="20">
        <f t="shared" si="10"/>
        <v>75</v>
      </c>
      <c r="EZ22" s="21">
        <f t="shared" si="11"/>
        <v>0.44029850746268656</v>
      </c>
      <c r="FA22" s="24">
        <f t="shared" si="38"/>
        <v>40810761.100000001</v>
      </c>
      <c r="FB22" s="24">
        <f t="shared" si="36"/>
        <v>-16670138.9</v>
      </c>
      <c r="FC22" s="24">
        <f t="shared" si="36"/>
        <v>-16208758.800000001</v>
      </c>
      <c r="FD22" s="24">
        <f t="shared" si="36"/>
        <v>-13764094.899999999</v>
      </c>
      <c r="FE22" s="24">
        <f t="shared" si="36"/>
        <v>-44337114.899999999</v>
      </c>
      <c r="FF22" s="24">
        <f t="shared" si="36"/>
        <v>-41964582.600000001</v>
      </c>
      <c r="FG22" s="24">
        <f t="shared" si="36"/>
        <v>-1958941.8999999985</v>
      </c>
      <c r="FH22" s="24">
        <f t="shared" si="36"/>
        <v>-17182990.800000004</v>
      </c>
      <c r="FI22" s="24">
        <f t="shared" si="36"/>
        <v>50228286.799999997</v>
      </c>
      <c r="FJ22" s="24">
        <f t="shared" si="39"/>
        <v>13619024.399999999</v>
      </c>
      <c r="FK22" s="24">
        <f t="shared" si="37"/>
        <v>24273200.699999999</v>
      </c>
      <c r="FL22" s="24">
        <f t="shared" si="37"/>
        <v>72068404.900000006</v>
      </c>
    </row>
    <row r="23" spans="1:168" x14ac:dyDescent="0.25">
      <c r="A23" s="25">
        <v>12</v>
      </c>
      <c r="B23" s="6">
        <f>COUNTIF(B17:B22,"&gt;300000")</f>
        <v>6</v>
      </c>
      <c r="C23" s="6">
        <f t="shared" ref="C23:BN23" si="41">COUNTIF(C17:C22,"&gt;300000")</f>
        <v>2</v>
      </c>
      <c r="D23" s="6">
        <f t="shared" si="41"/>
        <v>0</v>
      </c>
      <c r="E23" s="6">
        <f t="shared" si="41"/>
        <v>6</v>
      </c>
      <c r="F23" s="6">
        <f t="shared" si="41"/>
        <v>6</v>
      </c>
      <c r="G23" s="6">
        <f t="shared" si="41"/>
        <v>2</v>
      </c>
      <c r="H23" s="6">
        <f t="shared" si="41"/>
        <v>5</v>
      </c>
      <c r="I23" s="6">
        <f t="shared" si="41"/>
        <v>4</v>
      </c>
      <c r="J23" s="6">
        <f t="shared" si="41"/>
        <v>1</v>
      </c>
      <c r="K23" s="6">
        <f t="shared" si="41"/>
        <v>0</v>
      </c>
      <c r="L23" s="6">
        <f t="shared" si="41"/>
        <v>0</v>
      </c>
      <c r="M23" s="6">
        <f t="shared" si="41"/>
        <v>0</v>
      </c>
      <c r="N23" s="6">
        <f t="shared" si="41"/>
        <v>0</v>
      </c>
      <c r="O23" s="6">
        <f t="shared" si="41"/>
        <v>0</v>
      </c>
      <c r="P23" s="6">
        <f t="shared" si="41"/>
        <v>4</v>
      </c>
      <c r="Q23" s="6">
        <f t="shared" si="41"/>
        <v>4</v>
      </c>
      <c r="R23" s="6">
        <f t="shared" si="41"/>
        <v>2</v>
      </c>
      <c r="S23" s="6">
        <f t="shared" si="41"/>
        <v>0</v>
      </c>
      <c r="T23" s="6">
        <f t="shared" si="41"/>
        <v>0</v>
      </c>
      <c r="U23" s="6">
        <f t="shared" si="41"/>
        <v>0</v>
      </c>
      <c r="V23" s="6">
        <f t="shared" si="41"/>
        <v>1</v>
      </c>
      <c r="W23" s="6">
        <f t="shared" si="41"/>
        <v>2</v>
      </c>
      <c r="X23" s="6">
        <f t="shared" si="41"/>
        <v>5</v>
      </c>
      <c r="Y23" s="6">
        <f t="shared" si="41"/>
        <v>6</v>
      </c>
      <c r="Z23" s="6">
        <f t="shared" si="41"/>
        <v>5</v>
      </c>
      <c r="AA23" s="6">
        <f t="shared" si="41"/>
        <v>3</v>
      </c>
      <c r="AB23" s="6">
        <f t="shared" si="41"/>
        <v>6</v>
      </c>
      <c r="AC23" s="6">
        <f t="shared" si="41"/>
        <v>2</v>
      </c>
      <c r="AD23" s="6">
        <f t="shared" si="41"/>
        <v>6</v>
      </c>
      <c r="AE23" s="6">
        <f t="shared" si="41"/>
        <v>6</v>
      </c>
      <c r="AF23" s="6">
        <f t="shared" si="41"/>
        <v>6</v>
      </c>
      <c r="AG23" s="6">
        <f t="shared" si="41"/>
        <v>0</v>
      </c>
      <c r="AH23" s="6">
        <f t="shared" si="41"/>
        <v>2</v>
      </c>
      <c r="AI23" s="6">
        <f t="shared" si="41"/>
        <v>0</v>
      </c>
      <c r="AJ23" s="6">
        <f t="shared" si="41"/>
        <v>4</v>
      </c>
      <c r="AK23" s="6">
        <f t="shared" si="41"/>
        <v>5</v>
      </c>
      <c r="AL23" s="6">
        <f t="shared" si="41"/>
        <v>6</v>
      </c>
      <c r="AM23" s="6">
        <f t="shared" si="41"/>
        <v>4</v>
      </c>
      <c r="AN23" s="6">
        <f t="shared" si="41"/>
        <v>0</v>
      </c>
      <c r="AO23" s="6">
        <f t="shared" si="41"/>
        <v>5</v>
      </c>
      <c r="AP23" s="6">
        <f t="shared" si="41"/>
        <v>5</v>
      </c>
      <c r="AQ23" s="6">
        <f t="shared" si="41"/>
        <v>3</v>
      </c>
      <c r="AR23" s="6">
        <f t="shared" si="41"/>
        <v>0</v>
      </c>
      <c r="AS23" s="6">
        <f t="shared" si="41"/>
        <v>0</v>
      </c>
      <c r="AT23" s="6">
        <f t="shared" si="41"/>
        <v>2</v>
      </c>
      <c r="AU23" s="6">
        <f t="shared" si="41"/>
        <v>6</v>
      </c>
      <c r="AV23" s="6">
        <f t="shared" si="41"/>
        <v>3</v>
      </c>
      <c r="AW23" s="6">
        <f t="shared" si="41"/>
        <v>5</v>
      </c>
      <c r="AX23" s="6">
        <f t="shared" si="41"/>
        <v>6</v>
      </c>
      <c r="AY23" s="6">
        <f t="shared" si="41"/>
        <v>5</v>
      </c>
      <c r="AZ23" s="6">
        <f t="shared" si="41"/>
        <v>4</v>
      </c>
      <c r="BA23" s="6">
        <f t="shared" si="41"/>
        <v>1</v>
      </c>
      <c r="BB23" s="6">
        <f t="shared" si="41"/>
        <v>0</v>
      </c>
      <c r="BC23" s="6">
        <f t="shared" si="41"/>
        <v>2</v>
      </c>
      <c r="BD23" s="6">
        <f t="shared" si="41"/>
        <v>4</v>
      </c>
      <c r="BE23" s="6">
        <f t="shared" si="41"/>
        <v>2</v>
      </c>
      <c r="BF23" s="6">
        <f t="shared" si="41"/>
        <v>5</v>
      </c>
      <c r="BG23" s="6">
        <f t="shared" si="41"/>
        <v>1</v>
      </c>
      <c r="BH23" s="6">
        <f t="shared" si="41"/>
        <v>2</v>
      </c>
      <c r="BI23" s="6">
        <f t="shared" si="41"/>
        <v>0</v>
      </c>
      <c r="BJ23" s="6">
        <f t="shared" si="41"/>
        <v>2</v>
      </c>
      <c r="BK23" s="6">
        <f t="shared" si="41"/>
        <v>1</v>
      </c>
      <c r="BL23" s="6">
        <f t="shared" si="41"/>
        <v>5</v>
      </c>
      <c r="BM23" s="6">
        <f t="shared" si="41"/>
        <v>5</v>
      </c>
      <c r="BN23" s="6">
        <f t="shared" si="41"/>
        <v>0</v>
      </c>
      <c r="BO23" s="6">
        <f t="shared" ref="BO23:DZ23" si="42">COUNTIF(BO17:BO22,"&gt;300000")</f>
        <v>0</v>
      </c>
      <c r="BP23" s="6">
        <f t="shared" si="42"/>
        <v>6</v>
      </c>
      <c r="BQ23" s="6">
        <f t="shared" si="42"/>
        <v>0</v>
      </c>
      <c r="BR23" s="6">
        <f t="shared" si="42"/>
        <v>0</v>
      </c>
      <c r="BS23" s="6">
        <f t="shared" si="42"/>
        <v>1</v>
      </c>
      <c r="BT23" s="6">
        <f t="shared" si="42"/>
        <v>0</v>
      </c>
      <c r="BU23" s="6">
        <f t="shared" si="42"/>
        <v>5</v>
      </c>
      <c r="BV23" s="6">
        <f t="shared" si="42"/>
        <v>5</v>
      </c>
      <c r="BW23" s="6">
        <f t="shared" si="42"/>
        <v>6</v>
      </c>
      <c r="BX23" s="6">
        <f t="shared" si="42"/>
        <v>6</v>
      </c>
      <c r="BY23" s="6">
        <f t="shared" si="42"/>
        <v>3</v>
      </c>
      <c r="BZ23" s="6">
        <f t="shared" si="42"/>
        <v>0</v>
      </c>
      <c r="CA23" s="6">
        <f t="shared" si="42"/>
        <v>4</v>
      </c>
      <c r="CB23" s="6">
        <f t="shared" si="42"/>
        <v>1</v>
      </c>
      <c r="CC23" s="6">
        <f t="shared" si="42"/>
        <v>1</v>
      </c>
      <c r="CD23" s="6">
        <f t="shared" si="42"/>
        <v>1</v>
      </c>
      <c r="CE23" s="6">
        <f t="shared" si="42"/>
        <v>0</v>
      </c>
      <c r="CF23" s="6">
        <f t="shared" si="42"/>
        <v>5</v>
      </c>
      <c r="CG23" s="6">
        <f t="shared" si="42"/>
        <v>4</v>
      </c>
      <c r="CH23" s="6">
        <f t="shared" si="42"/>
        <v>5</v>
      </c>
      <c r="CI23" s="6">
        <f t="shared" si="42"/>
        <v>3</v>
      </c>
      <c r="CJ23" s="6">
        <f t="shared" si="42"/>
        <v>5</v>
      </c>
      <c r="CK23" s="6">
        <f t="shared" si="42"/>
        <v>6</v>
      </c>
      <c r="CL23" s="6">
        <f t="shared" si="42"/>
        <v>1</v>
      </c>
      <c r="CM23" s="6">
        <f t="shared" si="42"/>
        <v>0</v>
      </c>
      <c r="CN23" s="6">
        <f t="shared" si="42"/>
        <v>5</v>
      </c>
      <c r="CO23" s="6">
        <f t="shared" si="42"/>
        <v>6</v>
      </c>
      <c r="CP23" s="6">
        <f t="shared" si="42"/>
        <v>2</v>
      </c>
      <c r="CQ23" s="6">
        <f t="shared" si="42"/>
        <v>3</v>
      </c>
      <c r="CR23" s="6">
        <f t="shared" si="42"/>
        <v>4</v>
      </c>
      <c r="CS23" s="6">
        <f t="shared" si="42"/>
        <v>0</v>
      </c>
      <c r="CT23" s="6">
        <f t="shared" si="42"/>
        <v>4</v>
      </c>
      <c r="CU23" s="6">
        <f t="shared" si="42"/>
        <v>3</v>
      </c>
      <c r="CV23" s="6">
        <f t="shared" si="42"/>
        <v>6</v>
      </c>
      <c r="CW23" s="6">
        <f t="shared" si="42"/>
        <v>5</v>
      </c>
      <c r="CX23" s="6">
        <f t="shared" si="42"/>
        <v>2</v>
      </c>
      <c r="CY23" s="6">
        <f t="shared" si="42"/>
        <v>6</v>
      </c>
      <c r="CZ23" s="6">
        <f t="shared" si="42"/>
        <v>2</v>
      </c>
      <c r="DA23" s="6">
        <f t="shared" si="42"/>
        <v>4</v>
      </c>
      <c r="DB23" s="6">
        <f t="shared" si="42"/>
        <v>0</v>
      </c>
      <c r="DC23" s="6">
        <f t="shared" si="42"/>
        <v>6</v>
      </c>
      <c r="DD23" s="6">
        <f t="shared" si="42"/>
        <v>0</v>
      </c>
      <c r="DE23" s="6">
        <f t="shared" si="42"/>
        <v>6</v>
      </c>
      <c r="DF23" s="6">
        <f t="shared" si="42"/>
        <v>6</v>
      </c>
      <c r="DG23" s="6">
        <f t="shared" si="42"/>
        <v>3</v>
      </c>
      <c r="DH23" s="6">
        <f t="shared" si="42"/>
        <v>6</v>
      </c>
      <c r="DI23" s="6">
        <f t="shared" si="42"/>
        <v>3</v>
      </c>
      <c r="DJ23" s="6">
        <f t="shared" si="42"/>
        <v>0</v>
      </c>
      <c r="DK23" s="6">
        <f t="shared" si="42"/>
        <v>0</v>
      </c>
      <c r="DL23" s="6">
        <f t="shared" si="42"/>
        <v>0</v>
      </c>
      <c r="DM23" s="6">
        <f t="shared" si="42"/>
        <v>0</v>
      </c>
      <c r="DN23" s="6">
        <f t="shared" si="42"/>
        <v>1</v>
      </c>
      <c r="DO23" s="6">
        <f t="shared" si="42"/>
        <v>2</v>
      </c>
      <c r="DP23" s="6">
        <f t="shared" si="42"/>
        <v>0</v>
      </c>
      <c r="DQ23" s="6">
        <f t="shared" si="42"/>
        <v>4</v>
      </c>
      <c r="DR23" s="6">
        <f t="shared" si="42"/>
        <v>6</v>
      </c>
      <c r="DS23" s="6">
        <f t="shared" si="42"/>
        <v>4</v>
      </c>
      <c r="DT23" s="6">
        <f t="shared" si="42"/>
        <v>6</v>
      </c>
      <c r="DU23" s="6">
        <f t="shared" si="42"/>
        <v>3</v>
      </c>
      <c r="DV23" s="6">
        <f t="shared" si="42"/>
        <v>1</v>
      </c>
      <c r="DW23" s="6">
        <f t="shared" si="42"/>
        <v>2</v>
      </c>
      <c r="DX23" s="6">
        <f t="shared" si="42"/>
        <v>0</v>
      </c>
      <c r="DY23" s="6">
        <f t="shared" si="42"/>
        <v>0</v>
      </c>
      <c r="DZ23" s="6">
        <f t="shared" si="42"/>
        <v>5</v>
      </c>
      <c r="EA23" s="6">
        <f t="shared" ref="EA23:EO23" si="43">COUNTIF(EA17:EA22,"&gt;300000")</f>
        <v>0</v>
      </c>
      <c r="EB23" s="6">
        <f t="shared" si="43"/>
        <v>0</v>
      </c>
      <c r="EC23" s="6">
        <f t="shared" si="43"/>
        <v>4</v>
      </c>
      <c r="ED23" s="6">
        <f t="shared" si="43"/>
        <v>2</v>
      </c>
      <c r="EE23" s="6">
        <f t="shared" si="43"/>
        <v>1</v>
      </c>
      <c r="EF23" s="6">
        <f t="shared" si="43"/>
        <v>0</v>
      </c>
      <c r="EG23" s="6">
        <f t="shared" si="43"/>
        <v>3</v>
      </c>
      <c r="EH23" s="6">
        <f t="shared" si="43"/>
        <v>1</v>
      </c>
      <c r="EI23" s="6">
        <f t="shared" si="43"/>
        <v>0</v>
      </c>
      <c r="EJ23" s="6">
        <f t="shared" si="43"/>
        <v>0</v>
      </c>
      <c r="EK23" s="6">
        <f t="shared" si="43"/>
        <v>0</v>
      </c>
      <c r="EL23" s="6">
        <f t="shared" si="43"/>
        <v>0</v>
      </c>
      <c r="EM23" s="6">
        <f t="shared" si="43"/>
        <v>0</v>
      </c>
      <c r="EN23" s="6">
        <f t="shared" si="43"/>
        <v>0</v>
      </c>
      <c r="EO23" s="6">
        <f t="shared" si="43"/>
        <v>0</v>
      </c>
      <c r="ES23" s="22"/>
      <c r="ET23" s="22"/>
      <c r="EU23" s="22"/>
      <c r="EV23" s="22"/>
      <c r="EW23" s="22"/>
      <c r="FA23" s="20">
        <v>70</v>
      </c>
      <c r="FB23" s="20">
        <v>66</v>
      </c>
      <c r="FC23" s="20">
        <v>66</v>
      </c>
      <c r="FD23" s="20">
        <v>66</v>
      </c>
      <c r="FE23" s="20">
        <v>66</v>
      </c>
      <c r="FF23" s="20">
        <v>66</v>
      </c>
      <c r="FG23" s="20">
        <v>66</v>
      </c>
      <c r="FH23" s="20">
        <v>66</v>
      </c>
      <c r="FI23" s="20">
        <v>66</v>
      </c>
      <c r="FJ23" s="20">
        <v>66</v>
      </c>
      <c r="FK23" s="20">
        <v>66</v>
      </c>
      <c r="FL23" s="20">
        <v>65</v>
      </c>
    </row>
    <row r="24" spans="1:168" x14ac:dyDescent="0.25">
      <c r="A24" s="5" t="s">
        <v>7</v>
      </c>
      <c r="B24">
        <v>2426962.6</v>
      </c>
      <c r="C24">
        <v>5408997</v>
      </c>
      <c r="D24">
        <v>-6391758.0999999996</v>
      </c>
      <c r="E24">
        <v>285085.2</v>
      </c>
      <c r="F24">
        <v>9530785.3000000007</v>
      </c>
      <c r="G24">
        <v>6901821.4000000004</v>
      </c>
      <c r="H24">
        <v>-5549654.5</v>
      </c>
      <c r="I24">
        <v>-4370650.0999999996</v>
      </c>
      <c r="J24">
        <v>-8217605.4000000004</v>
      </c>
      <c r="K24">
        <v>-4377842.8</v>
      </c>
      <c r="L24">
        <v>-392733.5</v>
      </c>
      <c r="M24">
        <v>-7706941.5999999996</v>
      </c>
      <c r="N24">
        <v>4320595.2</v>
      </c>
      <c r="O24">
        <v>590865.4</v>
      </c>
      <c r="P24">
        <v>-2461852.6</v>
      </c>
      <c r="Q24">
        <v>-6101541.7000000002</v>
      </c>
      <c r="R24">
        <v>-2631016.5</v>
      </c>
      <c r="S24">
        <v>290653.7</v>
      </c>
      <c r="T24">
        <v>-291758</v>
      </c>
      <c r="U24">
        <v>-27224.5</v>
      </c>
      <c r="V24">
        <v>5895494.5999999996</v>
      </c>
      <c r="W24">
        <v>3591708.8</v>
      </c>
      <c r="X24">
        <v>-2359538.6</v>
      </c>
      <c r="Y24">
        <v>3755172.9</v>
      </c>
      <c r="Z24">
        <v>-5451410.5999999996</v>
      </c>
      <c r="AA24">
        <v>-667945.9</v>
      </c>
      <c r="AB24">
        <v>-93225.3</v>
      </c>
      <c r="AC24">
        <v>7852415.2999999998</v>
      </c>
      <c r="AD24">
        <v>-3698337.1</v>
      </c>
      <c r="AE24">
        <v>1938508.8</v>
      </c>
      <c r="AF24">
        <v>1002677.9</v>
      </c>
      <c r="AG24">
        <v>-3619150.9</v>
      </c>
      <c r="AH24">
        <v>-2368103.1</v>
      </c>
      <c r="AI24">
        <v>-1021039.1</v>
      </c>
      <c r="AJ24">
        <v>5043504.0999999996</v>
      </c>
      <c r="AK24">
        <v>-5874942.7999999998</v>
      </c>
      <c r="AL24">
        <v>883174.9</v>
      </c>
      <c r="AM24">
        <v>3498429.8</v>
      </c>
      <c r="AN24">
        <v>-966605.3</v>
      </c>
      <c r="AO24">
        <v>-1233221.3</v>
      </c>
      <c r="AP24">
        <v>125293.9</v>
      </c>
      <c r="AQ24">
        <v>-2287411.7000000002</v>
      </c>
      <c r="AR24">
        <v>1101703.8</v>
      </c>
      <c r="AS24">
        <v>2309774.2000000002</v>
      </c>
      <c r="AT24">
        <v>-2858568.9</v>
      </c>
      <c r="AU24">
        <v>3324754.4</v>
      </c>
      <c r="AV24">
        <v>3196541</v>
      </c>
      <c r="AW24">
        <v>677047.4</v>
      </c>
      <c r="AX24">
        <v>1585938.9</v>
      </c>
      <c r="AY24">
        <v>-947272.5</v>
      </c>
      <c r="AZ24">
        <v>-4540311.8</v>
      </c>
      <c r="BA24">
        <v>419390.8</v>
      </c>
      <c r="BB24">
        <v>1520307.3</v>
      </c>
      <c r="BC24">
        <v>-677666.8</v>
      </c>
      <c r="BD24">
        <v>930711.2</v>
      </c>
      <c r="BE24">
        <v>-299830.2</v>
      </c>
      <c r="BF24">
        <v>-2914725</v>
      </c>
      <c r="BG24">
        <v>-1957653.2</v>
      </c>
      <c r="BH24">
        <v>-4858440.8</v>
      </c>
      <c r="BI24">
        <v>3291588.1</v>
      </c>
      <c r="BJ24">
        <v>3148938.2</v>
      </c>
      <c r="BK24">
        <v>1219204.3999999999</v>
      </c>
      <c r="BL24">
        <v>-155162.1</v>
      </c>
      <c r="BM24">
        <v>1637687.7</v>
      </c>
      <c r="BN24">
        <v>705454.5</v>
      </c>
      <c r="BO24">
        <v>-1509246</v>
      </c>
      <c r="BP24">
        <v>-836779.2</v>
      </c>
      <c r="BQ24">
        <v>-4718191.3</v>
      </c>
      <c r="BR24">
        <v>-3682181</v>
      </c>
      <c r="BS24">
        <v>-1311053.8</v>
      </c>
      <c r="BT24">
        <v>580385.69999999995</v>
      </c>
      <c r="BU24">
        <v>3165966.6</v>
      </c>
      <c r="BV24">
        <v>846028.1</v>
      </c>
      <c r="BW24">
        <v>618415.69999999995</v>
      </c>
      <c r="BX24">
        <v>4080689.1</v>
      </c>
      <c r="BY24">
        <v>9436310.6999999993</v>
      </c>
      <c r="BZ24">
        <v>-664893.69999999995</v>
      </c>
      <c r="CA24">
        <v>-3110772.2</v>
      </c>
      <c r="CB24">
        <v>-3681020.5</v>
      </c>
      <c r="CC24">
        <v>5009320.8</v>
      </c>
      <c r="CD24">
        <v>-4536515</v>
      </c>
      <c r="CE24">
        <v>-536303.1</v>
      </c>
      <c r="CF24">
        <v>3827176.8</v>
      </c>
      <c r="CG24">
        <v>88268.9</v>
      </c>
      <c r="CH24">
        <v>6529193.2000000002</v>
      </c>
      <c r="CI24">
        <v>-609484.5</v>
      </c>
      <c r="CJ24">
        <v>-6357848.5999999996</v>
      </c>
      <c r="CK24">
        <v>4942734</v>
      </c>
      <c r="CL24">
        <v>7984035.5999999996</v>
      </c>
      <c r="CM24">
        <v>-2504721.4</v>
      </c>
      <c r="CN24">
        <v>-7064118.7000000002</v>
      </c>
      <c r="CO24">
        <v>-14967.5</v>
      </c>
      <c r="CP24">
        <v>-6628304.2999999998</v>
      </c>
      <c r="CQ24">
        <v>2130396.9</v>
      </c>
      <c r="CR24">
        <v>2882368</v>
      </c>
      <c r="CS24">
        <v>3887874.7</v>
      </c>
      <c r="CT24">
        <v>-60986</v>
      </c>
      <c r="CU24">
        <v>9969709.9000000004</v>
      </c>
      <c r="CV24">
        <v>-297492</v>
      </c>
      <c r="CW24">
        <v>2574714.4</v>
      </c>
      <c r="CX24">
        <v>1412396.4</v>
      </c>
      <c r="CY24">
        <v>-6941324</v>
      </c>
      <c r="CZ24">
        <v>3938507.7</v>
      </c>
      <c r="DA24">
        <v>1136515.2</v>
      </c>
      <c r="DB24">
        <v>4567321.4000000004</v>
      </c>
      <c r="DC24">
        <v>2211212.2000000002</v>
      </c>
      <c r="DD24">
        <v>639507.80000000005</v>
      </c>
      <c r="DE24">
        <v>6702919.7999999998</v>
      </c>
      <c r="DF24">
        <v>1094513.8999999999</v>
      </c>
      <c r="DG24">
        <v>-3876567.6</v>
      </c>
      <c r="DH24">
        <v>-3220467.3</v>
      </c>
      <c r="DI24">
        <v>1084472</v>
      </c>
      <c r="DJ24">
        <v>-1949284.2</v>
      </c>
      <c r="DK24">
        <v>-3462037.5</v>
      </c>
      <c r="DL24">
        <v>-1001442</v>
      </c>
      <c r="DM24">
        <v>-3467682.5</v>
      </c>
      <c r="DN24">
        <v>1037518.2</v>
      </c>
      <c r="DO24">
        <v>-1141013.2</v>
      </c>
      <c r="DP24">
        <v>-1578713.7</v>
      </c>
      <c r="DQ24">
        <v>5489297.9000000004</v>
      </c>
      <c r="DR24">
        <v>2625847.2000000002</v>
      </c>
      <c r="DS24">
        <v>-768771.1</v>
      </c>
      <c r="DT24">
        <v>266210.59999999998</v>
      </c>
      <c r="DU24">
        <v>-4165874.4</v>
      </c>
      <c r="DV24">
        <v>-5489257.4000000004</v>
      </c>
      <c r="DW24">
        <v>2292764.2000000002</v>
      </c>
      <c r="DX24">
        <v>-98653.4</v>
      </c>
      <c r="DY24">
        <v>-1517322.8</v>
      </c>
      <c r="DZ24">
        <v>-1443234.9</v>
      </c>
      <c r="EA24">
        <v>-1240601.8</v>
      </c>
      <c r="EB24">
        <v>-2563228</v>
      </c>
      <c r="EC24">
        <v>247000</v>
      </c>
      <c r="ED24">
        <v>4026702.4</v>
      </c>
      <c r="EP24" s="20">
        <f t="shared" si="6"/>
        <v>133</v>
      </c>
      <c r="EQ24" s="20">
        <f t="shared" si="7"/>
        <v>39900000</v>
      </c>
      <c r="ER24" s="22">
        <f t="shared" ref="ER24:ER29" si="44">SUM(B24:EO24)</f>
        <v>6315987.799999997</v>
      </c>
      <c r="ES24" s="22">
        <f t="shared" si="8"/>
        <v>-33584012.200000003</v>
      </c>
      <c r="ET24" s="22">
        <f>ROUNDUP(EP24/1,0)</f>
        <v>133</v>
      </c>
      <c r="EU24" s="22">
        <f>$EQ$2*ET24</f>
        <v>39900000</v>
      </c>
      <c r="EV24" s="22">
        <f>SUM(B24:EO24)</f>
        <v>6315987.799999997</v>
      </c>
      <c r="EW24" s="22">
        <f t="shared" ref="EW24:EW28" si="45">EV24-EU24</f>
        <v>-33584012.200000003</v>
      </c>
      <c r="EX24" s="20">
        <f t="shared" si="9"/>
        <v>59</v>
      </c>
      <c r="EY24" s="20">
        <f t="shared" si="10"/>
        <v>74</v>
      </c>
      <c r="EZ24" s="21">
        <f t="shared" si="11"/>
        <v>0.44360902255639095</v>
      </c>
      <c r="FA24" s="24">
        <f>SUM(B24,N24,Z24,AL24,AX24,BJ24,BV24,CH24,CT24,DF24,DR24,ED24)</f>
        <v>21975498</v>
      </c>
      <c r="FB24" s="24">
        <f t="shared" ref="FB24:FL29" si="46">SUM(C24,O24,AA24,AM24,AY24,BK24,BW24,CI24,CU24,DG24,DS24,EE24)</f>
        <v>14435580.600000001</v>
      </c>
      <c r="FC24" s="24">
        <f t="shared" si="46"/>
        <v>-20137823.400000002</v>
      </c>
      <c r="FD24" s="24">
        <f t="shared" si="46"/>
        <v>16732172.699999997</v>
      </c>
      <c r="FE24" s="24">
        <f t="shared" si="46"/>
        <v>6845484.1000000015</v>
      </c>
      <c r="FF24" s="24">
        <f t="shared" si="46"/>
        <v>-9069431.5</v>
      </c>
      <c r="FG24" s="24">
        <f t="shared" si="46"/>
        <v>-11549825.700000001</v>
      </c>
      <c r="FH24" s="24">
        <f t="shared" si="46"/>
        <v>-9579409.6000000015</v>
      </c>
      <c r="FI24" s="24">
        <f t="shared" si="46"/>
        <v>-21148903.400000002</v>
      </c>
      <c r="FJ24" s="24">
        <f t="shared" si="46"/>
        <v>-327434.70000000019</v>
      </c>
      <c r="FK24" s="24">
        <f t="shared" si="46"/>
        <v>4416828.8</v>
      </c>
      <c r="FL24" s="24">
        <f t="shared" si="46"/>
        <v>13723251.9</v>
      </c>
    </row>
    <row r="25" spans="1:168" x14ac:dyDescent="0.25">
      <c r="A25" s="5" t="s">
        <v>2</v>
      </c>
      <c r="B25">
        <v>10530898.9</v>
      </c>
      <c r="C25">
        <v>942032.5</v>
      </c>
      <c r="D25">
        <v>-3111344.9</v>
      </c>
      <c r="E25">
        <v>5180817.2</v>
      </c>
      <c r="F25">
        <v>18423015.199999999</v>
      </c>
      <c r="G25">
        <v>-2161464.7000000002</v>
      </c>
      <c r="H25">
        <v>-8814446</v>
      </c>
      <c r="I25">
        <v>-15083746.699999999</v>
      </c>
      <c r="J25">
        <v>-10033644.699999999</v>
      </c>
      <c r="K25">
        <v>-2991076.4</v>
      </c>
      <c r="L25">
        <v>-6676098.0999999996</v>
      </c>
      <c r="M25">
        <v>-4951701.4000000004</v>
      </c>
      <c r="N25">
        <v>6678646.2999999998</v>
      </c>
      <c r="O25">
        <v>3328893.3</v>
      </c>
      <c r="P25">
        <v>-7325326.5</v>
      </c>
      <c r="Q25">
        <v>-7412443.2999999998</v>
      </c>
      <c r="R25">
        <v>-296122.90000000002</v>
      </c>
      <c r="S25">
        <v>-2681315.6</v>
      </c>
      <c r="T25">
        <v>-4932350.7</v>
      </c>
      <c r="U25">
        <v>872751.4</v>
      </c>
      <c r="V25">
        <v>9760425.8000000007</v>
      </c>
      <c r="W25">
        <v>3329521</v>
      </c>
      <c r="X25">
        <v>1625644.7</v>
      </c>
      <c r="Y25">
        <v>-123536.4</v>
      </c>
      <c r="Z25">
        <v>-8782280.9000000004</v>
      </c>
      <c r="AA25">
        <v>-1709036.2</v>
      </c>
      <c r="AB25">
        <v>9652475.5</v>
      </c>
      <c r="AC25">
        <v>13316674.5</v>
      </c>
      <c r="AD25">
        <v>-140854.9</v>
      </c>
      <c r="AE25">
        <v>-2881915.2</v>
      </c>
      <c r="AF25">
        <v>-2610393.5</v>
      </c>
      <c r="AG25">
        <v>-5440438.5</v>
      </c>
      <c r="AH25">
        <v>-899588.1</v>
      </c>
      <c r="AI25">
        <v>-1057210.3999999999</v>
      </c>
      <c r="AJ25">
        <v>-2748559.8</v>
      </c>
      <c r="AK25">
        <v>-4183640.2</v>
      </c>
      <c r="AL25">
        <v>7510540</v>
      </c>
      <c r="AM25">
        <v>6134234.0999999996</v>
      </c>
      <c r="AN25">
        <v>235749.8</v>
      </c>
      <c r="AO25">
        <v>-862191.8</v>
      </c>
      <c r="AP25">
        <v>-586784.69999999995</v>
      </c>
      <c r="AQ25">
        <v>-2609644.7000000002</v>
      </c>
      <c r="AR25">
        <v>1410260.3</v>
      </c>
      <c r="AS25">
        <v>4068825.8</v>
      </c>
      <c r="AT25">
        <v>-4676928.3</v>
      </c>
      <c r="AU25">
        <v>4686890.7</v>
      </c>
      <c r="AV25">
        <v>-220072.6</v>
      </c>
      <c r="AW25">
        <v>4682832.7</v>
      </c>
      <c r="AX25">
        <v>1788670.3</v>
      </c>
      <c r="AY25">
        <v>-4257015</v>
      </c>
      <c r="AZ25">
        <v>-4130687.7</v>
      </c>
      <c r="BA25">
        <v>2492667</v>
      </c>
      <c r="BB25">
        <v>5808263.5999999996</v>
      </c>
      <c r="BC25">
        <v>589723.9</v>
      </c>
      <c r="BD25">
        <v>-4550903.0999999996</v>
      </c>
      <c r="BE25">
        <v>-470226.3</v>
      </c>
      <c r="BF25">
        <v>41178.5</v>
      </c>
      <c r="BG25">
        <v>-5146925.2</v>
      </c>
      <c r="BH25">
        <v>-3286105.1</v>
      </c>
      <c r="BI25">
        <v>4474693.2</v>
      </c>
      <c r="BJ25">
        <v>8101734.9000000004</v>
      </c>
      <c r="BK25">
        <v>-3673809.5</v>
      </c>
      <c r="BL25">
        <v>988292.1</v>
      </c>
      <c r="BM25">
        <v>1497324.5</v>
      </c>
      <c r="BN25">
        <v>-1484074.3</v>
      </c>
      <c r="BO25">
        <v>-2136885.4</v>
      </c>
      <c r="BP25">
        <v>879354.2</v>
      </c>
      <c r="BQ25">
        <v>-5799539.5</v>
      </c>
      <c r="BR25">
        <v>-3946843</v>
      </c>
      <c r="BS25">
        <v>534868.1</v>
      </c>
      <c r="BT25">
        <v>4522226.8</v>
      </c>
      <c r="BU25">
        <v>8588967</v>
      </c>
      <c r="BV25">
        <v>412615.4</v>
      </c>
      <c r="BW25">
        <v>-3948953.4</v>
      </c>
      <c r="BX25">
        <v>13441005.699999999</v>
      </c>
      <c r="BY25">
        <v>9372648.9000000004</v>
      </c>
      <c r="BZ25">
        <v>-6707495.0999999996</v>
      </c>
      <c r="CA25">
        <v>1106710.8</v>
      </c>
      <c r="CB25">
        <v>-8168663.0999999996</v>
      </c>
      <c r="CC25">
        <v>2467141.4</v>
      </c>
      <c r="CD25">
        <v>-3812823.7</v>
      </c>
      <c r="CE25">
        <v>27599.3</v>
      </c>
      <c r="CF25">
        <v>-458759.4</v>
      </c>
      <c r="CG25">
        <v>7492346.5999999996</v>
      </c>
      <c r="CH25">
        <v>5628950.7999999998</v>
      </c>
      <c r="CI25">
        <v>-5363590</v>
      </c>
      <c r="CJ25">
        <v>-1579547.8</v>
      </c>
      <c r="CK25">
        <v>5113332.2</v>
      </c>
      <c r="CL25">
        <v>5315570.7</v>
      </c>
      <c r="CM25">
        <v>-7419461</v>
      </c>
      <c r="CN25">
        <v>-3083534.7</v>
      </c>
      <c r="CO25">
        <v>-4979626.7</v>
      </c>
      <c r="CP25">
        <v>-7779026.7000000002</v>
      </c>
      <c r="CQ25">
        <v>4525417.2</v>
      </c>
      <c r="CR25">
        <v>-1063437.2</v>
      </c>
      <c r="CS25">
        <v>3757176.8</v>
      </c>
      <c r="CT25">
        <v>13706507.1</v>
      </c>
      <c r="CU25">
        <v>7110015.9000000004</v>
      </c>
      <c r="CV25">
        <v>3486382.5</v>
      </c>
      <c r="CW25">
        <v>4188010.2</v>
      </c>
      <c r="CX25">
        <v>-5918720.0999999996</v>
      </c>
      <c r="CY25">
        <v>-7692043.4000000004</v>
      </c>
      <c r="CZ25">
        <v>7673661.5999999996</v>
      </c>
      <c r="DA25">
        <v>538637.19999999995</v>
      </c>
      <c r="DB25">
        <v>8245789.5</v>
      </c>
      <c r="DC25">
        <v>1450740.1</v>
      </c>
      <c r="DD25">
        <v>1784650.2</v>
      </c>
      <c r="DE25">
        <v>9661865.9000000004</v>
      </c>
      <c r="DF25">
        <v>-1181706.7</v>
      </c>
      <c r="DG25">
        <v>-6707761.7999999998</v>
      </c>
      <c r="DH25">
        <v>-1748661.3</v>
      </c>
      <c r="DI25">
        <v>-3508731.1</v>
      </c>
      <c r="DJ25">
        <v>-1733485.1</v>
      </c>
      <c r="DK25">
        <v>-3349937.7</v>
      </c>
      <c r="DL25">
        <v>-2212095.2999999998</v>
      </c>
      <c r="DM25">
        <v>-7956596.4000000004</v>
      </c>
      <c r="DN25">
        <v>-1487281.7</v>
      </c>
      <c r="DO25">
        <v>814751.9</v>
      </c>
      <c r="DP25">
        <v>-2979235.6</v>
      </c>
      <c r="DQ25">
        <v>12258501.9</v>
      </c>
      <c r="DR25">
        <v>1219679.3999999999</v>
      </c>
      <c r="DS25">
        <v>-5625831.0999999996</v>
      </c>
      <c r="DT25">
        <v>-4697229.8</v>
      </c>
      <c r="DU25">
        <v>-6745168.7000000002</v>
      </c>
      <c r="DV25">
        <v>-7828232.5999999996</v>
      </c>
      <c r="DW25">
        <v>6361350.7999999998</v>
      </c>
      <c r="DX25">
        <v>-802653.2</v>
      </c>
      <c r="DY25">
        <v>338842.6</v>
      </c>
      <c r="DZ25">
        <v>-2800742</v>
      </c>
      <c r="EA25">
        <v>-2963034.5</v>
      </c>
      <c r="EB25">
        <v>-4545000</v>
      </c>
      <c r="EC25">
        <v>-1496000</v>
      </c>
      <c r="ED25">
        <v>5356005.8</v>
      </c>
      <c r="EP25" s="20">
        <f t="shared" si="6"/>
        <v>133</v>
      </c>
      <c r="EQ25" s="20">
        <f t="shared" si="7"/>
        <v>39900000</v>
      </c>
      <c r="ER25" s="22">
        <f t="shared" si="44"/>
        <v>2302763.1000000024</v>
      </c>
      <c r="ES25" s="22">
        <f t="shared" si="8"/>
        <v>-37597236.899999999</v>
      </c>
      <c r="ET25" s="22">
        <f>ROUNDUP(EP25/2,0)</f>
        <v>67</v>
      </c>
      <c r="EU25" s="22">
        <f>$EQ$2*ET25</f>
        <v>20100000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4386454.6999999955</v>
      </c>
      <c r="EW25" s="22">
        <f t="shared" si="45"/>
        <v>-15713545.300000004</v>
      </c>
      <c r="EX25" s="20">
        <f t="shared" si="9"/>
        <v>57</v>
      </c>
      <c r="EY25" s="20">
        <f t="shared" si="10"/>
        <v>76</v>
      </c>
      <c r="EZ25" s="21">
        <f t="shared" si="11"/>
        <v>0.42857142857142855</v>
      </c>
      <c r="FA25" s="24">
        <f t="shared" ref="FA25:FA29" si="47">SUM(B25,N25,Z25,AL25,AX25,BJ25,BV25,CH25,CT25,DF25,DR25,ED25)</f>
        <v>50970261.29999999</v>
      </c>
      <c r="FB25" s="24">
        <f t="shared" si="46"/>
        <v>-13770821.199999999</v>
      </c>
      <c r="FC25" s="24">
        <f t="shared" si="46"/>
        <v>5211107.5999999987</v>
      </c>
      <c r="FD25" s="24">
        <f t="shared" si="46"/>
        <v>22632939.599999998</v>
      </c>
      <c r="FE25" s="24">
        <f t="shared" si="46"/>
        <v>4851079.8000000063</v>
      </c>
      <c r="FF25" s="24">
        <f t="shared" si="46"/>
        <v>-22874882.199999996</v>
      </c>
      <c r="FG25" s="24">
        <f t="shared" si="46"/>
        <v>-25211763.5</v>
      </c>
      <c r="FH25" s="24">
        <f t="shared" si="46"/>
        <v>-31443975.699999996</v>
      </c>
      <c r="FI25" s="24">
        <f t="shared" si="46"/>
        <v>-17389484.399999999</v>
      </c>
      <c r="FJ25" s="24">
        <f t="shared" si="46"/>
        <v>3211541.8000000007</v>
      </c>
      <c r="FK25" s="24">
        <f t="shared" si="46"/>
        <v>-14044746.1</v>
      </c>
      <c r="FL25" s="24">
        <f t="shared" si="46"/>
        <v>40161506.100000001</v>
      </c>
    </row>
    <row r="26" spans="1:168" x14ac:dyDescent="0.25">
      <c r="A26" s="5" t="s">
        <v>1</v>
      </c>
      <c r="B26">
        <v>7873514</v>
      </c>
      <c r="C26">
        <v>1148504.7</v>
      </c>
      <c r="D26">
        <v>-4637455.7</v>
      </c>
      <c r="E26">
        <v>7909946</v>
      </c>
      <c r="F26">
        <v>11890719</v>
      </c>
      <c r="G26">
        <v>-430954.9</v>
      </c>
      <c r="H26">
        <v>-17948034.199999999</v>
      </c>
      <c r="I26">
        <v>-17387639.399999999</v>
      </c>
      <c r="J26">
        <v>-13210123.6</v>
      </c>
      <c r="K26">
        <v>-8779433.4000000004</v>
      </c>
      <c r="L26">
        <v>-4841552</v>
      </c>
      <c r="M26">
        <v>-2858205</v>
      </c>
      <c r="N26">
        <v>6272108.2000000002</v>
      </c>
      <c r="O26">
        <v>-2024906.4</v>
      </c>
      <c r="P26">
        <v>-8419048</v>
      </c>
      <c r="Q26">
        <v>-4842258.9000000004</v>
      </c>
      <c r="R26">
        <v>-4390223.5</v>
      </c>
      <c r="S26">
        <v>-7216547</v>
      </c>
      <c r="T26">
        <v>-821638.8</v>
      </c>
      <c r="U26">
        <v>5992223.0999999996</v>
      </c>
      <c r="V26">
        <v>11296883.6</v>
      </c>
      <c r="W26">
        <v>4241231.7</v>
      </c>
      <c r="X26">
        <v>-2774519.5</v>
      </c>
      <c r="Y26">
        <v>2230.9</v>
      </c>
      <c r="Z26">
        <v>-10531632.6</v>
      </c>
      <c r="AA26">
        <v>3530124.6</v>
      </c>
      <c r="AB26">
        <v>7319670.4000000004</v>
      </c>
      <c r="AC26">
        <v>28277606.300000001</v>
      </c>
      <c r="AD26">
        <v>-491925.3</v>
      </c>
      <c r="AE26">
        <v>-1593156.1</v>
      </c>
      <c r="AF26">
        <v>-3991195.3</v>
      </c>
      <c r="AG26">
        <v>-4741452.5999999996</v>
      </c>
      <c r="AH26">
        <v>-848430.5</v>
      </c>
      <c r="AI26">
        <v>-211738.7</v>
      </c>
      <c r="AJ26">
        <v>1169118</v>
      </c>
      <c r="AK26">
        <v>-711042.3</v>
      </c>
      <c r="AL26">
        <v>9386133</v>
      </c>
      <c r="AM26">
        <v>2359551.2000000002</v>
      </c>
      <c r="AN26">
        <v>4478880.8</v>
      </c>
      <c r="AO26">
        <v>-4028379.8</v>
      </c>
      <c r="AP26">
        <v>-921950.9</v>
      </c>
      <c r="AQ26">
        <v>-1840499.9</v>
      </c>
      <c r="AR26">
        <v>282438.59999999998</v>
      </c>
      <c r="AS26">
        <v>2448494.6</v>
      </c>
      <c r="AT26">
        <v>-4165365.1</v>
      </c>
      <c r="AU26">
        <v>5825889.5</v>
      </c>
      <c r="AV26">
        <v>3503570.1</v>
      </c>
      <c r="AW26">
        <v>6932501.4000000004</v>
      </c>
      <c r="AX26">
        <v>-5191900.3</v>
      </c>
      <c r="AY26">
        <v>-4210362.9000000004</v>
      </c>
      <c r="AZ26">
        <v>-4022263.1</v>
      </c>
      <c r="BA26">
        <v>8172740.9000000004</v>
      </c>
      <c r="BB26">
        <v>-2456005.2999999998</v>
      </c>
      <c r="BC26">
        <v>-228283.3</v>
      </c>
      <c r="BD26">
        <v>-4346130.5999999996</v>
      </c>
      <c r="BE26">
        <v>-1060303.8999999999</v>
      </c>
      <c r="BF26">
        <v>-4619171.5</v>
      </c>
      <c r="BG26">
        <v>-4728021.3</v>
      </c>
      <c r="BH26">
        <v>-4736448.4000000004</v>
      </c>
      <c r="BI26">
        <v>3553231.3</v>
      </c>
      <c r="BJ26">
        <v>4290684.7</v>
      </c>
      <c r="BK26">
        <v>425272.5</v>
      </c>
      <c r="BL26">
        <v>743412.4</v>
      </c>
      <c r="BM26">
        <v>3553714.3</v>
      </c>
      <c r="BN26">
        <v>1091430.1000000001</v>
      </c>
      <c r="BO26">
        <v>664083</v>
      </c>
      <c r="BP26">
        <v>834081.7</v>
      </c>
      <c r="BQ26">
        <v>-6985663.2999999998</v>
      </c>
      <c r="BR26">
        <v>-3264375.4</v>
      </c>
      <c r="BS26">
        <v>2488820.1</v>
      </c>
      <c r="BT26">
        <v>7402886.9000000004</v>
      </c>
      <c r="BU26">
        <v>17386390.899999999</v>
      </c>
      <c r="BV26">
        <v>672443.4</v>
      </c>
      <c r="BW26">
        <v>-2748064.4</v>
      </c>
      <c r="BX26">
        <v>15137030.4</v>
      </c>
      <c r="BY26">
        <v>9184367.4000000004</v>
      </c>
      <c r="BZ26">
        <v>-2280555.6</v>
      </c>
      <c r="CA26">
        <v>-3257641.2</v>
      </c>
      <c r="CB26">
        <v>-7381210.7000000002</v>
      </c>
      <c r="CC26">
        <v>3588512.8</v>
      </c>
      <c r="CD26">
        <v>460360.6</v>
      </c>
      <c r="CE26">
        <v>-792453.4</v>
      </c>
      <c r="CF26">
        <v>2851548.6</v>
      </c>
      <c r="CG26">
        <v>6413346.7000000002</v>
      </c>
      <c r="CH26">
        <v>3860863.7</v>
      </c>
      <c r="CI26">
        <v>-701543.8</v>
      </c>
      <c r="CJ26">
        <v>-2405924.5</v>
      </c>
      <c r="CK26">
        <v>2247014.7000000002</v>
      </c>
      <c r="CL26">
        <v>-208152.6</v>
      </c>
      <c r="CM26">
        <v>3018525.1</v>
      </c>
      <c r="CN26">
        <v>-8943329.8000000007</v>
      </c>
      <c r="CO26">
        <v>-1997727</v>
      </c>
      <c r="CP26">
        <v>-4481150.0999999996</v>
      </c>
      <c r="CQ26">
        <v>6311057</v>
      </c>
      <c r="CR26">
        <v>-4010591.8</v>
      </c>
      <c r="CS26">
        <v>26580646.800000001</v>
      </c>
      <c r="CT26">
        <v>10810131.800000001</v>
      </c>
      <c r="CU26">
        <v>5630398.7000000002</v>
      </c>
      <c r="CV26">
        <v>9209032.6999999993</v>
      </c>
      <c r="CW26">
        <v>-243765</v>
      </c>
      <c r="CX26">
        <v>-4510339.0999999996</v>
      </c>
      <c r="CY26">
        <v>3651035.4</v>
      </c>
      <c r="CZ26">
        <v>11836118.800000001</v>
      </c>
      <c r="DA26">
        <v>863866.9</v>
      </c>
      <c r="DB26">
        <v>7144188.4000000004</v>
      </c>
      <c r="DC26">
        <v>4710319.5</v>
      </c>
      <c r="DD26">
        <v>1624264.6</v>
      </c>
      <c r="DE26">
        <v>14420365.6</v>
      </c>
      <c r="DF26">
        <v>-4468917</v>
      </c>
      <c r="DG26">
        <v>-7535281.7000000002</v>
      </c>
      <c r="DH26">
        <v>-4689865.5</v>
      </c>
      <c r="DI26">
        <v>-7341362.7000000002</v>
      </c>
      <c r="DJ26">
        <v>-4031616.5</v>
      </c>
      <c r="DK26">
        <v>-7474872.4000000004</v>
      </c>
      <c r="DL26">
        <v>-4954827.0999999996</v>
      </c>
      <c r="DM26">
        <v>-8653636</v>
      </c>
      <c r="DN26">
        <v>-138502.5</v>
      </c>
      <c r="DO26">
        <v>111013.5</v>
      </c>
      <c r="DP26">
        <v>493671.1</v>
      </c>
      <c r="DQ26">
        <v>8631376.8000000007</v>
      </c>
      <c r="DR26">
        <v>-1058678.8</v>
      </c>
      <c r="DS26">
        <v>-7238318.2999999998</v>
      </c>
      <c r="DT26">
        <v>-5610273.5</v>
      </c>
      <c r="DU26">
        <v>-4037293.2</v>
      </c>
      <c r="DV26">
        <v>-6176765.2000000002</v>
      </c>
      <c r="DW26">
        <v>9174908.8000000007</v>
      </c>
      <c r="DX26">
        <v>-651103.6</v>
      </c>
      <c r="DY26">
        <v>-546181.6</v>
      </c>
      <c r="DZ26">
        <v>-4084619.5</v>
      </c>
      <c r="EA26">
        <v>-2694923</v>
      </c>
      <c r="EB26">
        <v>-6772950</v>
      </c>
      <c r="EC26">
        <v>4570800</v>
      </c>
      <c r="ED26">
        <v>1425388.4</v>
      </c>
      <c r="EP26" s="20">
        <f t="shared" si="6"/>
        <v>133</v>
      </c>
      <c r="EQ26" s="20">
        <f t="shared" si="7"/>
        <v>39900000</v>
      </c>
      <c r="ER26" s="22">
        <f t="shared" si="44"/>
        <v>44750010.900000013</v>
      </c>
      <c r="ES26" s="22">
        <f t="shared" si="8"/>
        <v>4850010.9000000134</v>
      </c>
      <c r="ET26" s="22">
        <f>ROUNDUP(EP26/3,0)</f>
        <v>45</v>
      </c>
      <c r="EU26" s="22">
        <f t="shared" ref="EU26:EU29" si="48">$EQ$2*ET26</f>
        <v>13500000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32589398.999999993</v>
      </c>
      <c r="EW26" s="22">
        <f t="shared" si="45"/>
        <v>19089398.999999993</v>
      </c>
      <c r="EX26" s="20">
        <f t="shared" si="9"/>
        <v>58</v>
      </c>
      <c r="EY26" s="20">
        <f t="shared" si="10"/>
        <v>75</v>
      </c>
      <c r="EZ26" s="21">
        <f t="shared" si="11"/>
        <v>0.43609022556390975</v>
      </c>
      <c r="FA26" s="24">
        <f t="shared" si="47"/>
        <v>23340138.5</v>
      </c>
      <c r="FB26" s="24">
        <f t="shared" si="46"/>
        <v>-11364625.800000001</v>
      </c>
      <c r="FC26" s="24">
        <f t="shared" si="46"/>
        <v>7103196.3999999985</v>
      </c>
      <c r="FD26" s="24">
        <f t="shared" si="46"/>
        <v>38852329.999999993</v>
      </c>
      <c r="FE26" s="24">
        <f t="shared" si="46"/>
        <v>-12485384.9</v>
      </c>
      <c r="FF26" s="24">
        <f t="shared" si="46"/>
        <v>-5533402.5000000019</v>
      </c>
      <c r="FG26" s="24">
        <f t="shared" si="46"/>
        <v>-36084830.999999993</v>
      </c>
      <c r="FH26" s="24">
        <f t="shared" si="46"/>
        <v>-28479506.400000002</v>
      </c>
      <c r="FI26" s="24">
        <f t="shared" si="46"/>
        <v>-15910305.6</v>
      </c>
      <c r="FJ26" s="24">
        <f t="shared" si="46"/>
        <v>6481761.5</v>
      </c>
      <c r="FK26" s="24">
        <f t="shared" si="46"/>
        <v>-6091002.4000000004</v>
      </c>
      <c r="FL26" s="24">
        <f t="shared" si="46"/>
        <v>84921643.099999994</v>
      </c>
    </row>
    <row r="27" spans="1:168" x14ac:dyDescent="0.25">
      <c r="A27" s="5" t="s">
        <v>3</v>
      </c>
      <c r="B27">
        <v>13883987.4</v>
      </c>
      <c r="C27">
        <v>3736898.7</v>
      </c>
      <c r="D27">
        <v>15443032.300000001</v>
      </c>
      <c r="E27">
        <v>6346612.7999999998</v>
      </c>
      <c r="F27">
        <v>9622584</v>
      </c>
      <c r="G27">
        <v>-13066104.300000001</v>
      </c>
      <c r="H27">
        <v>-20165602.5</v>
      </c>
      <c r="I27">
        <v>-17346082.199999999</v>
      </c>
      <c r="J27">
        <v>-17255746.100000001</v>
      </c>
      <c r="K27">
        <v>-9429760.4000000004</v>
      </c>
      <c r="L27">
        <v>-3707055.1</v>
      </c>
      <c r="M27">
        <v>-198210.6</v>
      </c>
      <c r="N27">
        <v>-931058.3</v>
      </c>
      <c r="O27">
        <v>-5719617.5</v>
      </c>
      <c r="P27">
        <v>-7992194</v>
      </c>
      <c r="Q27">
        <v>-5425841</v>
      </c>
      <c r="R27">
        <v>-7608604.9000000004</v>
      </c>
      <c r="S27">
        <v>-4837980.3</v>
      </c>
      <c r="T27">
        <v>4826193.9000000004</v>
      </c>
      <c r="U27">
        <v>6376615.5999999996</v>
      </c>
      <c r="V27">
        <v>16920591.600000001</v>
      </c>
      <c r="W27">
        <v>1423564.1</v>
      </c>
      <c r="X27">
        <v>-2069718.4</v>
      </c>
      <c r="Y27">
        <v>-4575356.7</v>
      </c>
      <c r="Z27">
        <v>-12243594.300000001</v>
      </c>
      <c r="AA27">
        <v>9781898.9000000004</v>
      </c>
      <c r="AB27">
        <v>21295472</v>
      </c>
      <c r="AC27">
        <v>22818282.300000001</v>
      </c>
      <c r="AD27">
        <v>-4927372</v>
      </c>
      <c r="AE27">
        <v>-3132602.7</v>
      </c>
      <c r="AF27">
        <v>-4301712.5</v>
      </c>
      <c r="AG27">
        <v>-3211121.9</v>
      </c>
      <c r="AH27">
        <v>-4998244.8</v>
      </c>
      <c r="AI27">
        <v>-575918.30000000005</v>
      </c>
      <c r="AJ27">
        <v>3972666.3</v>
      </c>
      <c r="AK27">
        <v>651104</v>
      </c>
      <c r="AL27">
        <v>7847341.2000000002</v>
      </c>
      <c r="AM27">
        <v>2283973.1</v>
      </c>
      <c r="AN27">
        <v>1425092</v>
      </c>
      <c r="AO27">
        <v>-6386412.7999999998</v>
      </c>
      <c r="AP27">
        <v>165825.1</v>
      </c>
      <c r="AQ27">
        <v>-4627712.9000000004</v>
      </c>
      <c r="AR27">
        <v>-3890417.2</v>
      </c>
      <c r="AS27">
        <v>12081780.6</v>
      </c>
      <c r="AT27">
        <v>-3874277.7</v>
      </c>
      <c r="AU27">
        <v>8426962.5</v>
      </c>
      <c r="AV27">
        <v>3702069.3</v>
      </c>
      <c r="AW27">
        <v>844489.4</v>
      </c>
      <c r="AX27">
        <v>-7143244</v>
      </c>
      <c r="AY27">
        <v>-6179685.2999999998</v>
      </c>
      <c r="AZ27">
        <v>-857822</v>
      </c>
      <c r="BA27">
        <v>6374578.2999999998</v>
      </c>
      <c r="BB27">
        <v>-7647938</v>
      </c>
      <c r="BC27">
        <v>609013.1</v>
      </c>
      <c r="BD27">
        <v>-5850923.9000000004</v>
      </c>
      <c r="BE27">
        <v>-4111256.3</v>
      </c>
      <c r="BF27">
        <v>-2525007.4</v>
      </c>
      <c r="BG27">
        <v>-3654265.9</v>
      </c>
      <c r="BH27">
        <v>-724803.5</v>
      </c>
      <c r="BI27">
        <v>-772503.9</v>
      </c>
      <c r="BJ27">
        <v>8483600.0999999996</v>
      </c>
      <c r="BK27">
        <v>1779350.2</v>
      </c>
      <c r="BL27">
        <v>2689007.1</v>
      </c>
      <c r="BM27">
        <v>4022868.2</v>
      </c>
      <c r="BN27">
        <v>-913111.8</v>
      </c>
      <c r="BO27">
        <v>3242444.2</v>
      </c>
      <c r="BP27">
        <v>1571124.4</v>
      </c>
      <c r="BQ27">
        <v>-5174843.0999999996</v>
      </c>
      <c r="BR27">
        <v>-2632434</v>
      </c>
      <c r="BS27">
        <v>4188151.8</v>
      </c>
      <c r="BT27">
        <v>8491208.1999999993</v>
      </c>
      <c r="BU27">
        <v>19815094.300000001</v>
      </c>
      <c r="BV27">
        <v>254531.3</v>
      </c>
      <c r="BW27">
        <v>-4287336.8</v>
      </c>
      <c r="BX27">
        <v>20813116.600000001</v>
      </c>
      <c r="BY27">
        <v>6446579.2999999998</v>
      </c>
      <c r="BZ27">
        <v>-7432161.7000000002</v>
      </c>
      <c r="CA27">
        <v>-3858738.9</v>
      </c>
      <c r="CB27">
        <v>-4483523.5</v>
      </c>
      <c r="CC27">
        <v>4905423.3</v>
      </c>
      <c r="CD27">
        <v>374476</v>
      </c>
      <c r="CE27">
        <v>6042569.9000000004</v>
      </c>
      <c r="CF27">
        <v>-966783.2</v>
      </c>
      <c r="CG27">
        <v>3057412</v>
      </c>
      <c r="CH27">
        <v>6229541.0999999996</v>
      </c>
      <c r="CI27">
        <v>-1586033.2</v>
      </c>
      <c r="CJ27">
        <v>-8574929.5999999996</v>
      </c>
      <c r="CK27">
        <v>-565315.5</v>
      </c>
      <c r="CL27">
        <v>9919607.4000000004</v>
      </c>
      <c r="CM27">
        <v>-2791483.8</v>
      </c>
      <c r="CN27">
        <v>-10761084.4</v>
      </c>
      <c r="CO27">
        <v>-144925.6</v>
      </c>
      <c r="CP27">
        <v>-6563987</v>
      </c>
      <c r="CQ27">
        <v>4992760.9000000004</v>
      </c>
      <c r="CR27">
        <v>-5172238.0999999996</v>
      </c>
      <c r="CS27">
        <v>22181372.800000001</v>
      </c>
      <c r="CT27">
        <v>12507393.1</v>
      </c>
      <c r="CU27">
        <v>9821064.9000000004</v>
      </c>
      <c r="CV27">
        <v>1775654.3</v>
      </c>
      <c r="CW27">
        <v>1707443.1</v>
      </c>
      <c r="CX27">
        <v>4283233.7</v>
      </c>
      <c r="CY27">
        <v>1593928.2</v>
      </c>
      <c r="CZ27">
        <v>19144484</v>
      </c>
      <c r="DA27">
        <v>-247981.4</v>
      </c>
      <c r="DB27">
        <v>16617674.9</v>
      </c>
      <c r="DC27">
        <v>8880319.3000000007</v>
      </c>
      <c r="DD27">
        <v>-3391531.4</v>
      </c>
      <c r="DE27">
        <v>10002540.199999999</v>
      </c>
      <c r="DF27">
        <v>-3634387.9</v>
      </c>
      <c r="DG27">
        <v>-7569834.4000000004</v>
      </c>
      <c r="DH27">
        <v>-6793189.9000000004</v>
      </c>
      <c r="DI27">
        <v>-6432517.4000000004</v>
      </c>
      <c r="DJ27">
        <v>-5706335.2000000002</v>
      </c>
      <c r="DK27">
        <v>-11098177.4</v>
      </c>
      <c r="DL27">
        <v>-7153514.4000000004</v>
      </c>
      <c r="DM27">
        <v>-5738732</v>
      </c>
      <c r="DN27">
        <v>1870762.3</v>
      </c>
      <c r="DO27">
        <v>1470845.3</v>
      </c>
      <c r="DP27">
        <v>440837.9</v>
      </c>
      <c r="DQ27">
        <v>7810875.5999999996</v>
      </c>
      <c r="DR27">
        <v>-3179999.8</v>
      </c>
      <c r="DS27">
        <v>-11924995</v>
      </c>
      <c r="DT27">
        <v>-4636489.5</v>
      </c>
      <c r="DU27">
        <v>-3711797.7</v>
      </c>
      <c r="DV27">
        <v>-3708706.4</v>
      </c>
      <c r="DW27">
        <v>8024290.2999999998</v>
      </c>
      <c r="DX27">
        <v>-3686868</v>
      </c>
      <c r="DY27">
        <v>-1935521</v>
      </c>
      <c r="DZ27">
        <v>-1889750</v>
      </c>
      <c r="EA27">
        <v>-2694932.8</v>
      </c>
      <c r="EB27">
        <v>-5448600</v>
      </c>
      <c r="EC27">
        <v>5306700</v>
      </c>
      <c r="ED27">
        <v>617100</v>
      </c>
      <c r="EP27" s="20">
        <f t="shared" si="6"/>
        <v>133</v>
      </c>
      <c r="EQ27" s="20">
        <f t="shared" si="7"/>
        <v>39900000</v>
      </c>
      <c r="ER27" s="22">
        <f t="shared" si="44"/>
        <v>53777453.29999996</v>
      </c>
      <c r="ES27" s="22">
        <f t="shared" si="8"/>
        <v>13877453.29999996</v>
      </c>
      <c r="ET27" s="22">
        <f>ROUNDUP(EP27/4,0)</f>
        <v>34</v>
      </c>
      <c r="EU27" s="22">
        <f t="shared" si="48"/>
        <v>10200000</v>
      </c>
      <c r="EV27" s="22">
        <f>SUM(B27,F27,J27,N27,R27,V27,Z27,AD27,AH27,AL27,AP27,AT27,AX27,BB27,BF27,BJ27,BN27,BR27,BV27,BZ27,CD27,CH27,CL27,CP27,CT27,CX27,DB27,DF27,DJ27,DN27,DR27,DV27,DZ27,ED27,EH27,EL27)</f>
        <v>4782287.9000000004</v>
      </c>
      <c r="EW27" s="22">
        <f t="shared" si="45"/>
        <v>-5417712.0999999996</v>
      </c>
      <c r="EX27" s="20">
        <f t="shared" si="9"/>
        <v>59</v>
      </c>
      <c r="EY27" s="20">
        <f t="shared" si="10"/>
        <v>74</v>
      </c>
      <c r="EZ27" s="21">
        <f t="shared" si="11"/>
        <v>0.44360902255639095</v>
      </c>
      <c r="FA27" s="24">
        <f t="shared" si="47"/>
        <v>22691209.900000002</v>
      </c>
      <c r="FB27" s="24">
        <f t="shared" si="46"/>
        <v>-9864316.3999999985</v>
      </c>
      <c r="FC27" s="24">
        <f t="shared" si="46"/>
        <v>34586749.299999997</v>
      </c>
      <c r="FD27" s="24">
        <f t="shared" si="46"/>
        <v>25194479.600000005</v>
      </c>
      <c r="FE27" s="24">
        <f t="shared" si="46"/>
        <v>-13952979.800000001</v>
      </c>
      <c r="FF27" s="24">
        <f t="shared" si="46"/>
        <v>-29943124.500000004</v>
      </c>
      <c r="FG27" s="24">
        <f t="shared" si="46"/>
        <v>-34751844.100000001</v>
      </c>
      <c r="FH27" s="24">
        <f t="shared" si="46"/>
        <v>-14546644</v>
      </c>
      <c r="FI27" s="24">
        <f t="shared" si="46"/>
        <v>-3955942.1999999983</v>
      </c>
      <c r="FJ27" s="24">
        <f t="shared" si="46"/>
        <v>19070296.399999999</v>
      </c>
      <c r="FK27" s="24">
        <f t="shared" si="46"/>
        <v>-4873948</v>
      </c>
      <c r="FL27" s="24">
        <f t="shared" si="46"/>
        <v>64123517.100000001</v>
      </c>
    </row>
    <row r="28" spans="1:168" x14ac:dyDescent="0.25">
      <c r="A28" s="5" t="s">
        <v>4</v>
      </c>
      <c r="B28">
        <v>24099888.600000001</v>
      </c>
      <c r="C28">
        <v>11822551.800000001</v>
      </c>
      <c r="D28">
        <v>9726703.1999999993</v>
      </c>
      <c r="E28">
        <v>2650094.2999999998</v>
      </c>
      <c r="F28">
        <v>-4771526.4000000004</v>
      </c>
      <c r="G28">
        <v>-13436543.1</v>
      </c>
      <c r="H28">
        <v>-18744131</v>
      </c>
      <c r="I28">
        <v>-22042969.300000001</v>
      </c>
      <c r="J28">
        <v>-15854016.9</v>
      </c>
      <c r="K28">
        <v>-6344316.5</v>
      </c>
      <c r="L28">
        <v>-4566748.4000000004</v>
      </c>
      <c r="M28">
        <v>-5989538.5</v>
      </c>
      <c r="N28">
        <v>-4443977.3</v>
      </c>
      <c r="O28">
        <v>-5187214.3</v>
      </c>
      <c r="P28">
        <v>-8421725.5</v>
      </c>
      <c r="Q28">
        <v>-9561149.1999999993</v>
      </c>
      <c r="R28">
        <v>-8063571.7000000002</v>
      </c>
      <c r="S28">
        <v>2080530.9</v>
      </c>
      <c r="T28">
        <v>7890816.0999999996</v>
      </c>
      <c r="U28">
        <v>8140436.2999999998</v>
      </c>
      <c r="V28">
        <v>10895213.800000001</v>
      </c>
      <c r="W28">
        <v>4028538.5</v>
      </c>
      <c r="X28">
        <v>-11755681.199999999</v>
      </c>
      <c r="Y28">
        <v>-8859076</v>
      </c>
      <c r="Z28">
        <v>3425655.4</v>
      </c>
      <c r="AA28">
        <v>14852177.300000001</v>
      </c>
      <c r="AB28">
        <v>28983995.199999999</v>
      </c>
      <c r="AC28">
        <v>22582385.899999999</v>
      </c>
      <c r="AD28">
        <v>-7173416.4000000004</v>
      </c>
      <c r="AE28">
        <v>-2070148.3</v>
      </c>
      <c r="AF28">
        <v>-1867486.6</v>
      </c>
      <c r="AG28">
        <v>-4262866.5</v>
      </c>
      <c r="AH28">
        <v>-3648936.3</v>
      </c>
      <c r="AI28">
        <v>5161650.7</v>
      </c>
      <c r="AJ28">
        <v>10135621</v>
      </c>
      <c r="AK28">
        <v>-1560025.1</v>
      </c>
      <c r="AL28">
        <v>9591051.3000000007</v>
      </c>
      <c r="AM28">
        <v>2074421.2</v>
      </c>
      <c r="AN28">
        <v>-510280.8</v>
      </c>
      <c r="AO28">
        <v>-5287913.4000000004</v>
      </c>
      <c r="AP28">
        <v>258284.9</v>
      </c>
      <c r="AQ28">
        <v>-7729720.5</v>
      </c>
      <c r="AR28">
        <v>-1365751.3</v>
      </c>
      <c r="AS28">
        <v>11623712.4</v>
      </c>
      <c r="AT28">
        <v>804450.8</v>
      </c>
      <c r="AU28">
        <v>5442207.5999999996</v>
      </c>
      <c r="AV28">
        <v>1489356.5</v>
      </c>
      <c r="AW28">
        <v>621127</v>
      </c>
      <c r="AX28">
        <v>-6487108</v>
      </c>
      <c r="AY28">
        <v>-4916466.9000000004</v>
      </c>
      <c r="AZ28">
        <v>-1323622.8999999999</v>
      </c>
      <c r="BA28">
        <v>1372391.9</v>
      </c>
      <c r="BB28">
        <v>-5313389.5</v>
      </c>
      <c r="BC28">
        <v>4203991</v>
      </c>
      <c r="BD28">
        <v>-8519831.6999999993</v>
      </c>
      <c r="BE28">
        <v>-5728975.7999999998</v>
      </c>
      <c r="BF28">
        <v>-365521.9</v>
      </c>
      <c r="BG28">
        <v>-93152.8</v>
      </c>
      <c r="BH28">
        <v>337956.7</v>
      </c>
      <c r="BI28">
        <v>5071618.8</v>
      </c>
      <c r="BJ28">
        <v>7966185.4000000004</v>
      </c>
      <c r="BK28">
        <v>-1493572.9</v>
      </c>
      <c r="BL28">
        <v>1129310.3999999999</v>
      </c>
      <c r="BM28">
        <v>5657232.0999999996</v>
      </c>
      <c r="BN28">
        <v>-4552207</v>
      </c>
      <c r="BO28">
        <v>-432679.1</v>
      </c>
      <c r="BP28">
        <v>1385298.4</v>
      </c>
      <c r="BQ28">
        <v>-5926842.9000000004</v>
      </c>
      <c r="BR28">
        <v>-524313.19999999995</v>
      </c>
      <c r="BS28">
        <v>8346727.2999999998</v>
      </c>
      <c r="BT28">
        <v>7469930.9000000004</v>
      </c>
      <c r="BU28">
        <v>23760410.699999999</v>
      </c>
      <c r="BV28">
        <v>581841.5</v>
      </c>
      <c r="BW28">
        <v>-1752595.7</v>
      </c>
      <c r="BX28">
        <v>16191288.9</v>
      </c>
      <c r="BY28">
        <v>2517494.1</v>
      </c>
      <c r="BZ28">
        <v>-9134795.3000000007</v>
      </c>
      <c r="CA28">
        <v>-2209339.7000000002</v>
      </c>
      <c r="CB28">
        <v>-2975741.4</v>
      </c>
      <c r="CC28">
        <v>6763706.5999999996</v>
      </c>
      <c r="CD28">
        <v>10752661.1</v>
      </c>
      <c r="CE28">
        <v>4911375</v>
      </c>
      <c r="CF28">
        <v>-4878359.4000000004</v>
      </c>
      <c r="CG28">
        <v>5169105.0999999996</v>
      </c>
      <c r="CH28">
        <v>12266080.9</v>
      </c>
      <c r="CI28">
        <v>-7606011.4000000004</v>
      </c>
      <c r="CJ28">
        <v>-12963390.1</v>
      </c>
      <c r="CK28">
        <v>6027841.5999999996</v>
      </c>
      <c r="CL28">
        <v>3825109.1</v>
      </c>
      <c r="CM28">
        <v>-3509292.1</v>
      </c>
      <c r="CN28">
        <v>-8367637.4000000004</v>
      </c>
      <c r="CO28">
        <v>440296.9</v>
      </c>
      <c r="CP28">
        <v>-8926683.5</v>
      </c>
      <c r="CQ28">
        <v>2870873.5</v>
      </c>
      <c r="CR28">
        <v>-11243816.699999999</v>
      </c>
      <c r="CS28">
        <v>23428003.100000001</v>
      </c>
      <c r="CT28">
        <v>12860958.300000001</v>
      </c>
      <c r="CU28">
        <v>8876203.5999999996</v>
      </c>
      <c r="CV28">
        <v>8455961.1999999993</v>
      </c>
      <c r="CW28">
        <v>8001001.7000000002</v>
      </c>
      <c r="CX28">
        <v>7021139.7999999998</v>
      </c>
      <c r="CY28">
        <v>6422612.5999999996</v>
      </c>
      <c r="CZ28">
        <v>18244425</v>
      </c>
      <c r="DA28">
        <v>616146.69999999995</v>
      </c>
      <c r="DB28">
        <v>19446554.600000001</v>
      </c>
      <c r="DC28">
        <v>11500640.4</v>
      </c>
      <c r="DD28">
        <v>-2827720.4</v>
      </c>
      <c r="DE28">
        <v>10861844</v>
      </c>
      <c r="DF28">
        <v>-3936525.8</v>
      </c>
      <c r="DG28">
        <v>-9396205.5999999996</v>
      </c>
      <c r="DH28">
        <v>-9112757.1999999993</v>
      </c>
      <c r="DI28">
        <v>-7656222.4000000004</v>
      </c>
      <c r="DJ28">
        <v>-9716790.5999999996</v>
      </c>
      <c r="DK28">
        <v>-14158203.199999999</v>
      </c>
      <c r="DL28">
        <v>-3985306</v>
      </c>
      <c r="DM28">
        <v>-5761372</v>
      </c>
      <c r="DN28">
        <v>3410108.4</v>
      </c>
      <c r="DO28">
        <v>639888.4</v>
      </c>
      <c r="DP28">
        <v>2385413.5</v>
      </c>
      <c r="DQ28">
        <v>6532892.2999999998</v>
      </c>
      <c r="DR28">
        <v>-3399712.9</v>
      </c>
      <c r="DS28">
        <v>-10489013.5</v>
      </c>
      <c r="DT28">
        <v>-2185993.2999999998</v>
      </c>
      <c r="DU28">
        <v>-5761496.5</v>
      </c>
      <c r="DV28">
        <v>-3814440.4</v>
      </c>
      <c r="DW28">
        <v>5880054</v>
      </c>
      <c r="DX28">
        <v>-7068328</v>
      </c>
      <c r="DY28">
        <v>-4232776</v>
      </c>
      <c r="DZ28">
        <v>1246350</v>
      </c>
      <c r="EA28">
        <v>-2033950.1</v>
      </c>
      <c r="EB28">
        <v>-4065600</v>
      </c>
      <c r="EC28">
        <v>7577400</v>
      </c>
      <c r="EP28" s="20">
        <f t="shared" si="6"/>
        <v>132</v>
      </c>
      <c r="EQ28" s="20">
        <f t="shared" si="7"/>
        <v>39600000</v>
      </c>
      <c r="ER28" s="22">
        <f t="shared" si="44"/>
        <v>88440704.500000015</v>
      </c>
      <c r="ES28" s="22">
        <f t="shared" si="8"/>
        <v>48840704.500000015</v>
      </c>
      <c r="ET28" s="22">
        <f>ROUNDUP(EP28/5,0)</f>
        <v>27</v>
      </c>
      <c r="EU28" s="22">
        <f t="shared" si="48"/>
        <v>8100000</v>
      </c>
      <c r="EV28" s="22">
        <f>SUM(B28,G28,L28,Q28,V28,AA28,AF28,AK28,AP28,AU28,AZ28,BE28,BJ28,BO28,BT28,BY28,CD28,CI28,CN28,CS28,CX28,DC28,DH28,DM28,DR28,DW28,EB28,EG28,EL28)</f>
        <v>55293559.899999999</v>
      </c>
      <c r="EW28" s="22">
        <f t="shared" si="45"/>
        <v>47193559.899999999</v>
      </c>
      <c r="EX28" s="20">
        <f t="shared" si="9"/>
        <v>64</v>
      </c>
      <c r="EY28" s="20">
        <f t="shared" si="10"/>
        <v>68</v>
      </c>
      <c r="EZ28" s="21">
        <f>EX28/(EX28+EY28)</f>
        <v>0.48484848484848486</v>
      </c>
      <c r="FA28" s="24">
        <f t="shared" si="47"/>
        <v>52524337.399999999</v>
      </c>
      <c r="FB28" s="24">
        <f t="shared" si="46"/>
        <v>-3215726.3999999966</v>
      </c>
      <c r="FC28" s="24">
        <f t="shared" si="46"/>
        <v>29969489.099999994</v>
      </c>
      <c r="FD28" s="24">
        <f t="shared" si="46"/>
        <v>20541660.100000009</v>
      </c>
      <c r="FE28" s="24">
        <f t="shared" si="46"/>
        <v>-41435603.5</v>
      </c>
      <c r="FF28" s="24">
        <f t="shared" si="46"/>
        <v>-24958737.5</v>
      </c>
      <c r="FG28" s="24">
        <f t="shared" si="46"/>
        <v>-25373673.899999999</v>
      </c>
      <c r="FH28" s="24">
        <f t="shared" si="46"/>
        <v>-20371503.599999998</v>
      </c>
      <c r="FI28" s="24">
        <f t="shared" si="46"/>
        <v>17235866.900000002</v>
      </c>
      <c r="FJ28" s="24">
        <f t="shared" si="46"/>
        <v>34430482</v>
      </c>
      <c r="FK28" s="24">
        <f t="shared" si="46"/>
        <v>-17519647.5</v>
      </c>
      <c r="FL28" s="24">
        <f t="shared" si="46"/>
        <v>66613761.399999999</v>
      </c>
    </row>
    <row r="29" spans="1:168" x14ac:dyDescent="0.25">
      <c r="A29" s="5" t="s">
        <v>5</v>
      </c>
      <c r="B29">
        <v>24992464.399999999</v>
      </c>
      <c r="C29">
        <v>3798236.7</v>
      </c>
      <c r="D29">
        <v>846662.4</v>
      </c>
      <c r="E29">
        <v>299819.90000000002</v>
      </c>
      <c r="F29">
        <v>-5959265.7999999998</v>
      </c>
      <c r="G29">
        <v>-16492591</v>
      </c>
      <c r="H29">
        <v>-22477700.100000001</v>
      </c>
      <c r="I29">
        <v>-21154687.800000001</v>
      </c>
      <c r="J29">
        <v>-15587792.9</v>
      </c>
      <c r="K29">
        <v>-5548067.9000000004</v>
      </c>
      <c r="L29">
        <v>-7659953.4000000004</v>
      </c>
      <c r="M29">
        <v>-7516263.5</v>
      </c>
      <c r="N29">
        <v>-3585845.5</v>
      </c>
      <c r="O29">
        <v>-7911347.5</v>
      </c>
      <c r="P29">
        <v>-9598776</v>
      </c>
      <c r="Q29">
        <v>-5675558.0999999996</v>
      </c>
      <c r="R29">
        <v>-3088496.2</v>
      </c>
      <c r="S29">
        <v>2354377.7999999998</v>
      </c>
      <c r="T29">
        <v>10495193.9</v>
      </c>
      <c r="U29">
        <v>7427855.5999999996</v>
      </c>
      <c r="V29">
        <v>9264111.4000000004</v>
      </c>
      <c r="W29">
        <v>-5972807.2000000002</v>
      </c>
      <c r="X29">
        <v>-17095936.699999999</v>
      </c>
      <c r="Y29">
        <v>3359313.4</v>
      </c>
      <c r="Z29">
        <v>9382348.9000000004</v>
      </c>
      <c r="AA29">
        <v>7614111.2999999998</v>
      </c>
      <c r="AB29">
        <v>27725492</v>
      </c>
      <c r="AC29">
        <v>18511449.399999999</v>
      </c>
      <c r="AD29">
        <v>-6215109.9000000004</v>
      </c>
      <c r="AE29">
        <v>-1414482.3</v>
      </c>
      <c r="AF29">
        <v>-2731306.8</v>
      </c>
      <c r="AG29">
        <v>-3730338.4</v>
      </c>
      <c r="AH29">
        <v>4215470.4000000004</v>
      </c>
      <c r="AI29">
        <v>6035921.0999999996</v>
      </c>
      <c r="AJ29">
        <v>8647523.0999999996</v>
      </c>
      <c r="AK29">
        <v>-3204550.8</v>
      </c>
      <c r="AL29">
        <v>6580521.5999999996</v>
      </c>
      <c r="AM29">
        <v>-3520628.3</v>
      </c>
      <c r="AN29">
        <v>-654754.19999999995</v>
      </c>
      <c r="AO29">
        <v>-7659138.7000000002</v>
      </c>
      <c r="AP29">
        <v>-508121</v>
      </c>
      <c r="AQ29">
        <v>-5243565</v>
      </c>
      <c r="AR29">
        <v>6577.7</v>
      </c>
      <c r="AS29">
        <v>13193138.699999999</v>
      </c>
      <c r="AT29">
        <v>-252622.8</v>
      </c>
      <c r="AU29">
        <v>-1854583.6</v>
      </c>
      <c r="AV29">
        <v>4744433.4000000004</v>
      </c>
      <c r="AW29">
        <v>1107724.6000000001</v>
      </c>
      <c r="AX29">
        <v>-5828333.5</v>
      </c>
      <c r="AY29">
        <v>-6607037.4000000004</v>
      </c>
      <c r="AZ29">
        <v>-5906484.7000000002</v>
      </c>
      <c r="BA29">
        <v>3298021.5</v>
      </c>
      <c r="BB29">
        <v>-6314367.0999999996</v>
      </c>
      <c r="BC29">
        <v>-1673105.9</v>
      </c>
      <c r="BD29">
        <v>-4087830.4</v>
      </c>
      <c r="BE29">
        <v>-1495167.3</v>
      </c>
      <c r="BF29">
        <v>-906543.1</v>
      </c>
      <c r="BG29">
        <v>-4724659</v>
      </c>
      <c r="BH29">
        <v>7227152.7999999998</v>
      </c>
      <c r="BI29">
        <v>3095563</v>
      </c>
      <c r="BJ29">
        <v>6238812.2999999998</v>
      </c>
      <c r="BK29">
        <v>-533702.80000000005</v>
      </c>
      <c r="BL29">
        <v>-1381992.4</v>
      </c>
      <c r="BM29">
        <v>4615768.0999999996</v>
      </c>
      <c r="BN29">
        <v>-4885284.5</v>
      </c>
      <c r="BO29">
        <v>-2056280.9</v>
      </c>
      <c r="BP29">
        <v>3953215.9</v>
      </c>
      <c r="BQ29">
        <v>-4438973.5</v>
      </c>
      <c r="BR29">
        <v>3318007</v>
      </c>
      <c r="BS29">
        <v>12724104.6</v>
      </c>
      <c r="BT29">
        <v>14448560.800000001</v>
      </c>
      <c r="BU29">
        <v>18777965.399999999</v>
      </c>
      <c r="BV29">
        <v>-1357972.2</v>
      </c>
      <c r="BW29">
        <v>-3677111</v>
      </c>
      <c r="BX29">
        <v>10360688</v>
      </c>
      <c r="BY29">
        <v>1463772.2</v>
      </c>
      <c r="BZ29">
        <v>-6452596.2000000002</v>
      </c>
      <c r="CA29">
        <v>-2033671</v>
      </c>
      <c r="CB29">
        <v>-6819558.7999999998</v>
      </c>
      <c r="CC29">
        <v>18246750.5</v>
      </c>
      <c r="CD29">
        <v>10880218.4</v>
      </c>
      <c r="CE29">
        <v>1460979.2</v>
      </c>
      <c r="CF29">
        <v>-3554141.5</v>
      </c>
      <c r="CG29">
        <v>446609.8</v>
      </c>
      <c r="CH29">
        <v>11383695.5</v>
      </c>
      <c r="CI29">
        <v>-10284854</v>
      </c>
      <c r="CJ29">
        <v>-6447737.2999999998</v>
      </c>
      <c r="CK29">
        <v>287623.59999999998</v>
      </c>
      <c r="CL29">
        <v>5664451.2999999998</v>
      </c>
      <c r="CM29">
        <v>-504855.5</v>
      </c>
      <c r="CN29">
        <v>-9038882.4000000004</v>
      </c>
      <c r="CO29">
        <v>-338582.2</v>
      </c>
      <c r="CP29">
        <v>-10440954.4</v>
      </c>
      <c r="CQ29">
        <v>173890.7</v>
      </c>
      <c r="CR29">
        <v>-14880735</v>
      </c>
      <c r="CS29">
        <v>24712112.5</v>
      </c>
      <c r="CT29">
        <v>11472712</v>
      </c>
      <c r="CU29">
        <v>18134893.600000001</v>
      </c>
      <c r="CV29">
        <v>14478002.300000001</v>
      </c>
      <c r="CW29">
        <v>9488258.8000000007</v>
      </c>
      <c r="CX29">
        <v>10456357.800000001</v>
      </c>
      <c r="CY29">
        <v>4684731.3</v>
      </c>
      <c r="CZ29">
        <v>16700127.300000001</v>
      </c>
      <c r="DA29">
        <v>1260652.2</v>
      </c>
      <c r="DB29">
        <v>24016042.5</v>
      </c>
      <c r="DC29">
        <v>8188352.2999999998</v>
      </c>
      <c r="DD29">
        <v>-4148492.4</v>
      </c>
      <c r="DE29">
        <v>10225210.6</v>
      </c>
      <c r="DF29">
        <v>-6270008.7000000002</v>
      </c>
      <c r="DG29">
        <v>-10114451.4</v>
      </c>
      <c r="DH29">
        <v>-13865175.800000001</v>
      </c>
      <c r="DI29">
        <v>-12750212.9</v>
      </c>
      <c r="DJ29">
        <v>-10012335.1</v>
      </c>
      <c r="DK29">
        <v>-13267514.9</v>
      </c>
      <c r="DL29">
        <v>-4310000.0999999996</v>
      </c>
      <c r="DM29">
        <v>-2598909.7000000002</v>
      </c>
      <c r="DN29">
        <v>1173484.3999999999</v>
      </c>
      <c r="DO29">
        <v>9931426.5</v>
      </c>
      <c r="DP29">
        <v>2310636.7000000002</v>
      </c>
      <c r="DQ29">
        <v>5932053.7000000002</v>
      </c>
      <c r="DR29">
        <v>-3924013.6</v>
      </c>
      <c r="DS29">
        <v>-9123995.1999999993</v>
      </c>
      <c r="DT29">
        <v>-883830</v>
      </c>
      <c r="DU29">
        <v>-3558351</v>
      </c>
      <c r="DV29">
        <v>-2704582</v>
      </c>
      <c r="DW29">
        <v>-482923.5</v>
      </c>
      <c r="DX29">
        <v>-6462450</v>
      </c>
      <c r="DY29">
        <v>-5652381.5999999996</v>
      </c>
      <c r="DZ29">
        <v>3159750</v>
      </c>
      <c r="EA29">
        <v>-301399.8</v>
      </c>
      <c r="EB29">
        <v>5293600</v>
      </c>
      <c r="EP29" s="20">
        <f t="shared" si="6"/>
        <v>131</v>
      </c>
      <c r="EQ29" s="20">
        <f t="shared" si="7"/>
        <v>39300000</v>
      </c>
      <c r="ER29" s="22">
        <f t="shared" si="44"/>
        <v>60870269.699999996</v>
      </c>
      <c r="ES29" s="22">
        <f t="shared" si="8"/>
        <v>21570269.699999996</v>
      </c>
      <c r="ET29" s="22">
        <f>ROUNDUP(EP29/6,0)</f>
        <v>22</v>
      </c>
      <c r="EU29" s="22">
        <f t="shared" si="48"/>
        <v>6600000</v>
      </c>
      <c r="EV29" s="22">
        <f>SUM(B29,H29,N29,T29,Z29,AF29,AL29,AR29,AX29,BD29,BJ29,BP29,BV29,CB29,CH29,CN29,CT29,CZ29,DF29,DL29,DR29,DX29,ED29,EJ29)</f>
        <v>24311767.399999991</v>
      </c>
      <c r="EW29" s="22">
        <f>EV29-EU29</f>
        <v>17711767.399999991</v>
      </c>
      <c r="EX29" s="20">
        <f t="shared" si="9"/>
        <v>55</v>
      </c>
      <c r="EY29" s="20">
        <f t="shared" si="10"/>
        <v>76</v>
      </c>
      <c r="EZ29" s="21">
        <f>EX29/(EX29+EY29)</f>
        <v>0.41984732824427479</v>
      </c>
      <c r="FA29" s="24">
        <f t="shared" si="47"/>
        <v>49084381.199999988</v>
      </c>
      <c r="FB29" s="24">
        <f t="shared" si="46"/>
        <v>-22225886</v>
      </c>
      <c r="FC29" s="24">
        <f t="shared" si="46"/>
        <v>14672094.300000001</v>
      </c>
      <c r="FD29" s="24">
        <f t="shared" si="46"/>
        <v>8321452.7999999989</v>
      </c>
      <c r="FE29" s="24">
        <f t="shared" si="46"/>
        <v>-30019348.699999996</v>
      </c>
      <c r="FF29" s="24">
        <f t="shared" si="46"/>
        <v>-36129880.899999999</v>
      </c>
      <c r="FG29" s="24">
        <f t="shared" si="46"/>
        <v>-24772613.799999997</v>
      </c>
      <c r="FH29" s="24">
        <f t="shared" si="46"/>
        <v>719356.49999999721</v>
      </c>
      <c r="FI29" s="24">
        <f t="shared" si="46"/>
        <v>28839170.899999999</v>
      </c>
      <c r="FJ29" s="24">
        <f t="shared" si="46"/>
        <v>20113156.899999999</v>
      </c>
      <c r="FK29" s="24">
        <f t="shared" si="46"/>
        <v>-4667352.1999999993</v>
      </c>
      <c r="FL29" s="24">
        <f t="shared" si="46"/>
        <v>56935738.700000003</v>
      </c>
    </row>
    <row r="30" spans="1:168" x14ac:dyDescent="0.25">
      <c r="B30" s="6">
        <f>COUNTIF(B24:B29,"&gt;300000")</f>
        <v>6</v>
      </c>
      <c r="C30" s="6">
        <f t="shared" ref="C30:BN30" si="49">COUNTIF(C24:C29,"&gt;300000")</f>
        <v>6</v>
      </c>
      <c r="D30" s="6">
        <f t="shared" si="49"/>
        <v>3</v>
      </c>
      <c r="E30" s="6">
        <f t="shared" si="49"/>
        <v>4</v>
      </c>
      <c r="F30" s="6">
        <f t="shared" si="49"/>
        <v>4</v>
      </c>
      <c r="G30" s="6">
        <f t="shared" si="49"/>
        <v>1</v>
      </c>
      <c r="H30" s="6">
        <f t="shared" si="49"/>
        <v>0</v>
      </c>
      <c r="I30" s="6">
        <f t="shared" si="49"/>
        <v>0</v>
      </c>
      <c r="J30" s="6">
        <f t="shared" si="49"/>
        <v>0</v>
      </c>
      <c r="K30" s="6">
        <f t="shared" si="49"/>
        <v>0</v>
      </c>
      <c r="L30" s="6">
        <f t="shared" si="49"/>
        <v>0</v>
      </c>
      <c r="M30" s="6">
        <f t="shared" si="49"/>
        <v>0</v>
      </c>
      <c r="N30" s="6">
        <f t="shared" si="49"/>
        <v>3</v>
      </c>
      <c r="O30" s="6">
        <f t="shared" si="49"/>
        <v>2</v>
      </c>
      <c r="P30" s="6">
        <f t="shared" si="49"/>
        <v>0</v>
      </c>
      <c r="Q30" s="6">
        <f t="shared" si="49"/>
        <v>0</v>
      </c>
      <c r="R30" s="6">
        <f t="shared" si="49"/>
        <v>0</v>
      </c>
      <c r="S30" s="6">
        <f t="shared" si="49"/>
        <v>2</v>
      </c>
      <c r="T30" s="6">
        <f t="shared" si="49"/>
        <v>3</v>
      </c>
      <c r="U30" s="6">
        <f t="shared" si="49"/>
        <v>5</v>
      </c>
      <c r="V30" s="6">
        <f t="shared" si="49"/>
        <v>6</v>
      </c>
      <c r="W30" s="6">
        <f t="shared" si="49"/>
        <v>5</v>
      </c>
      <c r="X30" s="6">
        <f t="shared" si="49"/>
        <v>1</v>
      </c>
      <c r="Y30" s="6">
        <f t="shared" si="49"/>
        <v>2</v>
      </c>
      <c r="Z30" s="6">
        <f t="shared" si="49"/>
        <v>2</v>
      </c>
      <c r="AA30" s="6">
        <f t="shared" si="49"/>
        <v>4</v>
      </c>
      <c r="AB30" s="6">
        <f t="shared" si="49"/>
        <v>5</v>
      </c>
      <c r="AC30" s="6">
        <f t="shared" si="49"/>
        <v>6</v>
      </c>
      <c r="AD30" s="6">
        <f t="shared" si="49"/>
        <v>0</v>
      </c>
      <c r="AE30" s="6">
        <f t="shared" si="49"/>
        <v>1</v>
      </c>
      <c r="AF30" s="6">
        <f t="shared" si="49"/>
        <v>1</v>
      </c>
      <c r="AG30" s="6">
        <f t="shared" si="49"/>
        <v>0</v>
      </c>
      <c r="AH30" s="6">
        <f t="shared" si="49"/>
        <v>1</v>
      </c>
      <c r="AI30" s="6">
        <f t="shared" si="49"/>
        <v>2</v>
      </c>
      <c r="AJ30" s="6">
        <f t="shared" si="49"/>
        <v>5</v>
      </c>
      <c r="AK30" s="6">
        <f t="shared" si="49"/>
        <v>1</v>
      </c>
      <c r="AL30" s="6">
        <f t="shared" si="49"/>
        <v>6</v>
      </c>
      <c r="AM30" s="6">
        <f t="shared" si="49"/>
        <v>5</v>
      </c>
      <c r="AN30" s="6">
        <f t="shared" si="49"/>
        <v>2</v>
      </c>
      <c r="AO30" s="6">
        <f t="shared" si="49"/>
        <v>0</v>
      </c>
      <c r="AP30" s="6">
        <f t="shared" si="49"/>
        <v>0</v>
      </c>
      <c r="AQ30" s="6">
        <f t="shared" si="49"/>
        <v>0</v>
      </c>
      <c r="AR30" s="6">
        <f t="shared" si="49"/>
        <v>2</v>
      </c>
      <c r="AS30" s="6">
        <f t="shared" si="49"/>
        <v>6</v>
      </c>
      <c r="AT30" s="6">
        <f t="shared" si="49"/>
        <v>1</v>
      </c>
      <c r="AU30" s="6">
        <f t="shared" si="49"/>
        <v>5</v>
      </c>
      <c r="AV30" s="6">
        <f t="shared" si="49"/>
        <v>5</v>
      </c>
      <c r="AW30" s="6">
        <f t="shared" si="49"/>
        <v>6</v>
      </c>
      <c r="AX30" s="6">
        <f t="shared" si="49"/>
        <v>2</v>
      </c>
      <c r="AY30" s="6">
        <f t="shared" si="49"/>
        <v>0</v>
      </c>
      <c r="AZ30" s="6">
        <f t="shared" si="49"/>
        <v>0</v>
      </c>
      <c r="BA30" s="6">
        <f t="shared" si="49"/>
        <v>6</v>
      </c>
      <c r="BB30" s="6">
        <f t="shared" si="49"/>
        <v>2</v>
      </c>
      <c r="BC30" s="6">
        <f t="shared" si="49"/>
        <v>3</v>
      </c>
      <c r="BD30" s="6">
        <f t="shared" si="49"/>
        <v>1</v>
      </c>
      <c r="BE30" s="6">
        <f t="shared" si="49"/>
        <v>0</v>
      </c>
      <c r="BF30" s="6">
        <f t="shared" si="49"/>
        <v>0</v>
      </c>
      <c r="BG30" s="6">
        <f t="shared" si="49"/>
        <v>0</v>
      </c>
      <c r="BH30" s="6">
        <f t="shared" si="49"/>
        <v>2</v>
      </c>
      <c r="BI30" s="6">
        <f t="shared" si="49"/>
        <v>5</v>
      </c>
      <c r="BJ30" s="6">
        <f t="shared" si="49"/>
        <v>6</v>
      </c>
      <c r="BK30" s="6">
        <f t="shared" si="49"/>
        <v>3</v>
      </c>
      <c r="BL30" s="6">
        <f t="shared" si="49"/>
        <v>4</v>
      </c>
      <c r="BM30" s="6">
        <f t="shared" si="49"/>
        <v>6</v>
      </c>
      <c r="BN30" s="6">
        <f t="shared" si="49"/>
        <v>2</v>
      </c>
      <c r="BO30" s="6">
        <f t="shared" ref="BO30:DZ30" si="50">COUNTIF(BO24:BO29,"&gt;300000")</f>
        <v>2</v>
      </c>
      <c r="BP30" s="6">
        <f t="shared" si="50"/>
        <v>5</v>
      </c>
      <c r="BQ30" s="6">
        <f t="shared" si="50"/>
        <v>0</v>
      </c>
      <c r="BR30" s="6">
        <f t="shared" si="50"/>
        <v>1</v>
      </c>
      <c r="BS30" s="6">
        <f t="shared" si="50"/>
        <v>5</v>
      </c>
      <c r="BT30" s="6">
        <f t="shared" si="50"/>
        <v>6</v>
      </c>
      <c r="BU30" s="6">
        <f t="shared" si="50"/>
        <v>6</v>
      </c>
      <c r="BV30" s="6">
        <f t="shared" si="50"/>
        <v>4</v>
      </c>
      <c r="BW30" s="6">
        <f t="shared" si="50"/>
        <v>1</v>
      </c>
      <c r="BX30" s="6">
        <f t="shared" si="50"/>
        <v>6</v>
      </c>
      <c r="BY30" s="6">
        <f t="shared" si="50"/>
        <v>6</v>
      </c>
      <c r="BZ30" s="6">
        <f t="shared" si="50"/>
        <v>0</v>
      </c>
      <c r="CA30" s="6">
        <f t="shared" si="50"/>
        <v>1</v>
      </c>
      <c r="CB30" s="6">
        <f t="shared" si="50"/>
        <v>0</v>
      </c>
      <c r="CC30" s="6">
        <f t="shared" si="50"/>
        <v>6</v>
      </c>
      <c r="CD30" s="6">
        <f t="shared" si="50"/>
        <v>4</v>
      </c>
      <c r="CE30" s="6">
        <f t="shared" si="50"/>
        <v>3</v>
      </c>
      <c r="CF30" s="6">
        <f t="shared" si="50"/>
        <v>2</v>
      </c>
      <c r="CG30" s="6">
        <f t="shared" si="50"/>
        <v>5</v>
      </c>
      <c r="CH30" s="6">
        <f t="shared" si="50"/>
        <v>6</v>
      </c>
      <c r="CI30" s="6">
        <f t="shared" si="50"/>
        <v>0</v>
      </c>
      <c r="CJ30" s="6">
        <f t="shared" si="50"/>
        <v>0</v>
      </c>
      <c r="CK30" s="6">
        <f t="shared" si="50"/>
        <v>4</v>
      </c>
      <c r="CL30" s="6">
        <f t="shared" si="50"/>
        <v>5</v>
      </c>
      <c r="CM30" s="6">
        <f t="shared" si="50"/>
        <v>1</v>
      </c>
      <c r="CN30" s="6">
        <f t="shared" si="50"/>
        <v>0</v>
      </c>
      <c r="CO30" s="6">
        <f t="shared" si="50"/>
        <v>1</v>
      </c>
      <c r="CP30" s="6">
        <f t="shared" si="50"/>
        <v>0</v>
      </c>
      <c r="CQ30" s="6">
        <f t="shared" si="50"/>
        <v>5</v>
      </c>
      <c r="CR30" s="6">
        <f t="shared" si="50"/>
        <v>1</v>
      </c>
      <c r="CS30" s="6">
        <f t="shared" si="50"/>
        <v>6</v>
      </c>
      <c r="CT30" s="6">
        <f t="shared" si="50"/>
        <v>5</v>
      </c>
      <c r="CU30" s="6">
        <f t="shared" si="50"/>
        <v>6</v>
      </c>
      <c r="CV30" s="6">
        <f t="shared" si="50"/>
        <v>5</v>
      </c>
      <c r="CW30" s="6">
        <f t="shared" si="50"/>
        <v>5</v>
      </c>
      <c r="CX30" s="6">
        <f t="shared" si="50"/>
        <v>4</v>
      </c>
      <c r="CY30" s="6">
        <f t="shared" si="50"/>
        <v>4</v>
      </c>
      <c r="CZ30" s="6">
        <f t="shared" si="50"/>
        <v>6</v>
      </c>
      <c r="DA30" s="6">
        <f t="shared" si="50"/>
        <v>5</v>
      </c>
      <c r="DB30" s="6">
        <f t="shared" si="50"/>
        <v>6</v>
      </c>
      <c r="DC30" s="6">
        <f t="shared" si="50"/>
        <v>6</v>
      </c>
      <c r="DD30" s="6">
        <f t="shared" si="50"/>
        <v>3</v>
      </c>
      <c r="DE30" s="6">
        <f t="shared" si="50"/>
        <v>6</v>
      </c>
      <c r="DF30" s="6">
        <f t="shared" si="50"/>
        <v>1</v>
      </c>
      <c r="DG30" s="6">
        <f t="shared" si="50"/>
        <v>0</v>
      </c>
      <c r="DH30" s="6">
        <f t="shared" si="50"/>
        <v>0</v>
      </c>
      <c r="DI30" s="6">
        <f t="shared" si="50"/>
        <v>1</v>
      </c>
      <c r="DJ30" s="6">
        <f t="shared" si="50"/>
        <v>0</v>
      </c>
      <c r="DK30" s="6">
        <f t="shared" si="50"/>
        <v>0</v>
      </c>
      <c r="DL30" s="6">
        <f t="shared" si="50"/>
        <v>0</v>
      </c>
      <c r="DM30" s="6">
        <f t="shared" si="50"/>
        <v>0</v>
      </c>
      <c r="DN30" s="6">
        <f t="shared" si="50"/>
        <v>4</v>
      </c>
      <c r="DO30" s="6">
        <f t="shared" si="50"/>
        <v>4</v>
      </c>
      <c r="DP30" s="6">
        <f t="shared" si="50"/>
        <v>4</v>
      </c>
      <c r="DQ30" s="6">
        <f t="shared" si="50"/>
        <v>6</v>
      </c>
      <c r="DR30" s="6">
        <f t="shared" si="50"/>
        <v>2</v>
      </c>
      <c r="DS30" s="6">
        <f t="shared" si="50"/>
        <v>0</v>
      </c>
      <c r="DT30" s="6">
        <f t="shared" si="50"/>
        <v>0</v>
      </c>
      <c r="DU30" s="6">
        <f t="shared" si="50"/>
        <v>0</v>
      </c>
      <c r="DV30" s="6">
        <f t="shared" si="50"/>
        <v>0</v>
      </c>
      <c r="DW30" s="6">
        <f t="shared" si="50"/>
        <v>5</v>
      </c>
      <c r="DX30" s="6">
        <f t="shared" si="50"/>
        <v>0</v>
      </c>
      <c r="DY30" s="6">
        <f t="shared" si="50"/>
        <v>1</v>
      </c>
      <c r="DZ30" s="6">
        <f t="shared" si="50"/>
        <v>2</v>
      </c>
      <c r="EA30" s="6">
        <f t="shared" ref="EA30:EO30" si="51">COUNTIF(EA24:EA29,"&gt;300000")</f>
        <v>0</v>
      </c>
      <c r="EB30" s="6">
        <f t="shared" si="51"/>
        <v>1</v>
      </c>
      <c r="EC30" s="6">
        <f t="shared" si="51"/>
        <v>3</v>
      </c>
      <c r="ED30" s="6">
        <f t="shared" si="51"/>
        <v>4</v>
      </c>
      <c r="EE30" s="6">
        <f t="shared" si="51"/>
        <v>0</v>
      </c>
      <c r="EF30" s="6">
        <f t="shared" si="51"/>
        <v>0</v>
      </c>
      <c r="EG30" s="6">
        <f t="shared" si="51"/>
        <v>0</v>
      </c>
      <c r="EH30" s="6">
        <f t="shared" si="51"/>
        <v>0</v>
      </c>
      <c r="EI30" s="6">
        <f t="shared" si="51"/>
        <v>0</v>
      </c>
      <c r="EJ30" s="6">
        <f t="shared" si="51"/>
        <v>0</v>
      </c>
      <c r="EK30" s="6">
        <f t="shared" si="51"/>
        <v>0</v>
      </c>
      <c r="EL30" s="6">
        <f t="shared" si="51"/>
        <v>0</v>
      </c>
      <c r="EM30" s="6">
        <f t="shared" si="51"/>
        <v>0</v>
      </c>
      <c r="EN30" s="6">
        <f t="shared" si="51"/>
        <v>0</v>
      </c>
      <c r="EO30" s="6">
        <f t="shared" si="51"/>
        <v>0</v>
      </c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</row>
    <row r="31" spans="1:168" x14ac:dyDescent="0.25">
      <c r="FA31" s="22">
        <f>SUM(FA3:FA8)+SUM(FA10:FA15)+SUM(FA17:FA22)+SUM(FA24:FA29)</f>
        <v>1018302287.3999999</v>
      </c>
      <c r="FB31" s="22">
        <f t="shared" ref="FB31:FL31" si="52">SUM(FB3:FB8)+SUM(FB10:FB15)+SUM(FB17:FB22)+SUM(FB24:FB29)</f>
        <v>115529602.89999998</v>
      </c>
      <c r="FC31" s="22">
        <f t="shared" si="52"/>
        <v>184488849.99999991</v>
      </c>
      <c r="FD31" s="22">
        <f t="shared" si="52"/>
        <v>403519791.00000006</v>
      </c>
      <c r="FE31" s="22">
        <f t="shared" si="52"/>
        <v>-298716620.90000004</v>
      </c>
      <c r="FF31" s="22">
        <f t="shared" si="52"/>
        <v>-255402473.89999992</v>
      </c>
      <c r="FG31" s="22">
        <f t="shared" si="52"/>
        <v>-386724367.5</v>
      </c>
      <c r="FH31" s="22">
        <f t="shared" si="52"/>
        <v>-201615237.40000007</v>
      </c>
      <c r="FI31" s="22">
        <f t="shared" si="52"/>
        <v>542964348</v>
      </c>
      <c r="FJ31" s="22">
        <f t="shared" si="52"/>
        <v>588367807.39999998</v>
      </c>
      <c r="FK31" s="22">
        <f t="shared" si="52"/>
        <v>161124837.60000014</v>
      </c>
      <c r="FL31" s="22">
        <f t="shared" si="52"/>
        <v>1253165826.0999999</v>
      </c>
    </row>
    <row r="32" spans="1:168" x14ac:dyDescent="0.25">
      <c r="ES32" s="22">
        <f>ES3+ES10+ES17+ES24</f>
        <v>30068286.700000048</v>
      </c>
      <c r="EW32" s="22">
        <f>EW3+EW10+EW17+EW24</f>
        <v>30068286.700000048</v>
      </c>
    </row>
    <row r="33" spans="149:168" x14ac:dyDescent="0.25">
      <c r="ES33" s="22">
        <f t="shared" ref="ES33:ES37" si="53">ES4+ES11+ES18+ES25</f>
        <v>218685606.59999987</v>
      </c>
      <c r="EW33" s="22">
        <f t="shared" ref="EW33:EW37" si="54">EW4+EW11+EW18+EW25</f>
        <v>88481116.99999994</v>
      </c>
      <c r="FA33" s="22">
        <f>$EU$2*(FA1+FA9+FA16+FA23)</f>
        <v>82800000</v>
      </c>
      <c r="FB33" s="22">
        <f t="shared" ref="FB33:FL33" si="55">$EU$2*(FB1+FB9+FB16+FB23)</f>
        <v>81000000</v>
      </c>
      <c r="FC33" s="22">
        <f t="shared" si="55"/>
        <v>79800000</v>
      </c>
      <c r="FD33" s="22">
        <f t="shared" si="55"/>
        <v>81000000</v>
      </c>
      <c r="FE33" s="22">
        <f t="shared" si="55"/>
        <v>81000000</v>
      </c>
      <c r="FF33" s="22">
        <f t="shared" si="55"/>
        <v>81000000</v>
      </c>
      <c r="FG33" s="22">
        <f t="shared" si="55"/>
        <v>82800000</v>
      </c>
      <c r="FH33" s="22">
        <f t="shared" si="55"/>
        <v>82800000</v>
      </c>
      <c r="FI33" s="22">
        <f t="shared" si="55"/>
        <v>84600000</v>
      </c>
      <c r="FJ33" s="22">
        <f t="shared" si="55"/>
        <v>84600000</v>
      </c>
      <c r="FK33" s="22">
        <f t="shared" si="55"/>
        <v>84600000</v>
      </c>
      <c r="FL33" s="22">
        <f t="shared" si="55"/>
        <v>83400000</v>
      </c>
    </row>
    <row r="34" spans="149:168" x14ac:dyDescent="0.25">
      <c r="ES34" s="22">
        <f t="shared" si="53"/>
        <v>406800910.00000006</v>
      </c>
      <c r="EW34" s="22">
        <f t="shared" si="54"/>
        <v>150396504.5</v>
      </c>
      <c r="FA34" s="26">
        <f>(FA31-FA33)/(FA1+FA9+FA16+FA23)</f>
        <v>3389501.0413043471</v>
      </c>
      <c r="FB34" s="26">
        <f t="shared" ref="FB34:FL34" si="56">(FB31-FB33)/(FB1+FB9+FB16+FB23)</f>
        <v>127887.41814814806</v>
      </c>
      <c r="FC34" s="26">
        <f t="shared" si="56"/>
        <v>393567.10526315757</v>
      </c>
      <c r="FD34" s="26">
        <f t="shared" si="56"/>
        <v>1194517.7444444448</v>
      </c>
      <c r="FE34" s="26">
        <f t="shared" si="56"/>
        <v>-1406357.8551851853</v>
      </c>
      <c r="FF34" s="26">
        <f t="shared" si="56"/>
        <v>-1245935.0885185183</v>
      </c>
      <c r="FG34" s="26">
        <f t="shared" si="56"/>
        <v>-1701175.2445652173</v>
      </c>
      <c r="FH34" s="26">
        <f t="shared" si="56"/>
        <v>-1030489.9905797105</v>
      </c>
      <c r="FI34" s="26">
        <f t="shared" si="56"/>
        <v>1625405.4893617022</v>
      </c>
      <c r="FJ34" s="26">
        <f t="shared" si="56"/>
        <v>1786410.664539007</v>
      </c>
      <c r="FK34" s="26">
        <f t="shared" si="56"/>
        <v>271364.67234042601</v>
      </c>
      <c r="FL34" s="26">
        <f t="shared" si="56"/>
        <v>4207790.7413669061</v>
      </c>
    </row>
    <row r="35" spans="149:168" x14ac:dyDescent="0.25">
      <c r="ES35" s="22">
        <f t="shared" si="53"/>
        <v>456742076.3999998</v>
      </c>
      <c r="EW35" s="22">
        <f t="shared" si="54"/>
        <v>54474770.20000001</v>
      </c>
      <c r="FA35" s="27">
        <f>FA34*12/(100000000*3.5)</f>
        <v>0.11621146427329192</v>
      </c>
      <c r="FB35" s="27">
        <f t="shared" ref="FB35:FL35" si="57">FB34*12/(100000000*3.5)</f>
        <v>4.3847114793650766E-3</v>
      </c>
      <c r="FC35" s="27">
        <f t="shared" si="57"/>
        <v>1.349372932330826E-2</v>
      </c>
      <c r="FD35" s="27">
        <f t="shared" si="57"/>
        <v>4.0954894095238108E-2</v>
      </c>
      <c r="FE35" s="27">
        <f t="shared" si="57"/>
        <v>-4.8217983606349206E-2</v>
      </c>
      <c r="FF35" s="27">
        <f t="shared" si="57"/>
        <v>-4.2717774463492057E-2</v>
      </c>
      <c r="FG35" s="27">
        <f t="shared" si="57"/>
        <v>-5.8326008385093171E-2</v>
      </c>
      <c r="FH35" s="27">
        <f t="shared" si="57"/>
        <v>-3.5331085391304362E-2</v>
      </c>
      <c r="FI35" s="27">
        <f t="shared" si="57"/>
        <v>5.5728188206686929E-2</v>
      </c>
      <c r="FJ35" s="27">
        <f t="shared" si="57"/>
        <v>6.1248365641337378E-2</v>
      </c>
      <c r="FK35" s="27">
        <f t="shared" si="57"/>
        <v>9.303931623100321E-3</v>
      </c>
      <c r="FL35" s="27">
        <f t="shared" si="57"/>
        <v>0.14426711113257965</v>
      </c>
    </row>
    <row r="36" spans="149:168" x14ac:dyDescent="0.25">
      <c r="ES36" s="22">
        <f t="shared" si="53"/>
        <v>569665611.90000021</v>
      </c>
      <c r="EW36" s="22">
        <f t="shared" si="54"/>
        <v>177103406.49999994</v>
      </c>
    </row>
    <row r="37" spans="149:168" x14ac:dyDescent="0.25">
      <c r="ES37" s="22">
        <f t="shared" si="53"/>
        <v>455442159.1000002</v>
      </c>
      <c r="EW37" s="22">
        <f t="shared" si="54"/>
        <v>49288348.499999985</v>
      </c>
    </row>
    <row r="38" spans="149:168" x14ac:dyDescent="0.25">
      <c r="ES38" s="2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25檔</vt:lpstr>
      <vt:lpstr>10檔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林佳莉</dc:creator>
  <cp:lastModifiedBy>Windows 使用者</cp:lastModifiedBy>
  <dcterms:created xsi:type="dcterms:W3CDTF">2018-06-12T07:05:22Z</dcterms:created>
  <dcterms:modified xsi:type="dcterms:W3CDTF">2018-06-18T08:13:06Z</dcterms:modified>
</cp:coreProperties>
</file>